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drawings/drawing14.xml" ContentType="application/vnd.openxmlformats-officedocument.drawingml.chartshapes+xml"/>
  <Override PartName="/xl/charts/chart6.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720" windowWidth="15300" windowHeight="8715" activeTab="1"/>
  </bookViews>
  <sheets>
    <sheet name="Navigation" sheetId="8" r:id="rId1"/>
    <sheet name="Methods" sheetId="9" r:id="rId2"/>
    <sheet name="Data traps" sheetId="1" r:id="rId3"/>
    <sheet name="Data HS" sheetId="7" r:id="rId4"/>
    <sheet name="QB traps" sheetId="5" r:id="rId5"/>
    <sheet name="QB HS" sheetId="10" r:id="rId6"/>
    <sheet name="Dmax traps" sheetId="11" r:id="rId7"/>
    <sheet name="Dmax HS" sheetId="12" r:id="rId8"/>
    <sheet name="traps vs HS" sheetId="13" r:id="rId9"/>
    <sheet name="Reports &amp; Refs." sheetId="14" r:id="rId10"/>
  </sheets>
  <definedNames>
    <definedName name="_xlnm.Print_Area" localSheetId="2">'Data traps'!#REF!</definedName>
  </definedNames>
  <calcPr calcId="145621"/>
</workbook>
</file>

<file path=xl/calcChain.xml><?xml version="1.0" encoding="utf-8"?>
<calcChain xmlns="http://schemas.openxmlformats.org/spreadsheetml/2006/main">
  <c r="AZ36" i="7" l="1"/>
  <c r="AZ37" i="7"/>
  <c r="AZ38" i="7"/>
  <c r="AZ39" i="7"/>
  <c r="AZ40" i="7"/>
  <c r="AZ41" i="7"/>
  <c r="AZ42" i="7"/>
  <c r="AZ35" i="7"/>
  <c r="G24" i="12" l="1"/>
  <c r="G23" i="12"/>
  <c r="G22" i="12"/>
  <c r="G21" i="12"/>
  <c r="G20" i="12"/>
  <c r="G19" i="12"/>
  <c r="G18" i="12"/>
  <c r="G17" i="12"/>
  <c r="E27" i="11"/>
  <c r="E28" i="11"/>
  <c r="B19" i="11"/>
  <c r="E19" i="11"/>
  <c r="B20" i="11"/>
  <c r="E20" i="11"/>
  <c r="B21" i="11"/>
  <c r="E21" i="11"/>
  <c r="B22" i="11"/>
  <c r="E22" i="11"/>
  <c r="B23" i="11"/>
  <c r="E23" i="11"/>
  <c r="B24" i="11"/>
  <c r="E24" i="11"/>
  <c r="B25" i="11"/>
  <c r="E25" i="11"/>
  <c r="E18" i="11"/>
  <c r="B18" i="11"/>
  <c r="E18" i="12" l="1"/>
  <c r="E19" i="12"/>
  <c r="E20" i="12"/>
  <c r="E21" i="12"/>
  <c r="E22" i="12"/>
  <c r="E23" i="12"/>
  <c r="E24" i="12"/>
  <c r="E17" i="12"/>
  <c r="T24" i="10" l="1"/>
  <c r="T25" i="10"/>
  <c r="T26" i="10"/>
  <c r="T27" i="10"/>
  <c r="T28" i="10"/>
  <c r="T29" i="10"/>
  <c r="T30" i="10"/>
  <c r="T23" i="10"/>
  <c r="G24" i="10"/>
  <c r="F18" i="12" s="1"/>
  <c r="G25" i="10"/>
  <c r="F19" i="12" s="1"/>
  <c r="G26" i="10"/>
  <c r="F20" i="12" s="1"/>
  <c r="G27" i="10"/>
  <c r="F21" i="12" s="1"/>
  <c r="G28" i="10"/>
  <c r="F22" i="12" s="1"/>
  <c r="G29" i="10"/>
  <c r="F23" i="12" s="1"/>
  <c r="G30" i="10"/>
  <c r="F24" i="12" s="1"/>
  <c r="G23" i="10"/>
  <c r="F17" i="12" s="1"/>
  <c r="D30" i="10" l="1"/>
  <c r="D24" i="12" s="1"/>
  <c r="C30" i="10"/>
  <c r="C24" i="12" s="1"/>
  <c r="B30" i="10"/>
  <c r="B24" i="12" s="1"/>
  <c r="D29" i="10"/>
  <c r="D23" i="12" s="1"/>
  <c r="C29" i="10"/>
  <c r="C23" i="12" s="1"/>
  <c r="B29" i="10"/>
  <c r="B23" i="12" s="1"/>
  <c r="D28" i="10"/>
  <c r="D22" i="12" s="1"/>
  <c r="C28" i="10"/>
  <c r="C22" i="12" s="1"/>
  <c r="B28" i="10"/>
  <c r="B22" i="12" s="1"/>
  <c r="D27" i="10"/>
  <c r="D21" i="12" s="1"/>
  <c r="C27" i="10"/>
  <c r="C21" i="12" s="1"/>
  <c r="B27" i="10"/>
  <c r="B21" i="12" s="1"/>
  <c r="D26" i="10"/>
  <c r="D20" i="12" s="1"/>
  <c r="C26" i="10"/>
  <c r="C20" i="12" s="1"/>
  <c r="B26" i="10"/>
  <c r="B20" i="12" s="1"/>
  <c r="D25" i="10"/>
  <c r="D19" i="12" s="1"/>
  <c r="C25" i="10"/>
  <c r="C19" i="12" s="1"/>
  <c r="B25" i="10"/>
  <c r="B19" i="12" s="1"/>
  <c r="D24" i="10"/>
  <c r="D18" i="12" s="1"/>
  <c r="C24" i="10"/>
  <c r="C18" i="12" s="1"/>
  <c r="B24" i="10"/>
  <c r="B18" i="12" s="1"/>
  <c r="D23" i="10"/>
  <c r="D17" i="12" s="1"/>
  <c r="C23" i="10"/>
  <c r="C17" i="12" s="1"/>
  <c r="B23" i="10"/>
  <c r="B17" i="12" s="1"/>
  <c r="AU42" i="7" l="1"/>
  <c r="P30" i="10" s="1"/>
  <c r="AT42" i="7"/>
  <c r="O30" i="10" s="1"/>
  <c r="AS42" i="7"/>
  <c r="N30" i="10" s="1"/>
  <c r="AR42" i="7"/>
  <c r="M30" i="10" s="1"/>
  <c r="AQ42" i="7"/>
  <c r="L30" i="10" s="1"/>
  <c r="AP42" i="7"/>
  <c r="K30" i="10" s="1"/>
  <c r="AO42" i="7"/>
  <c r="J30" i="10" s="1"/>
  <c r="AN42" i="7"/>
  <c r="I30" i="10" s="1"/>
  <c r="AM42" i="7"/>
  <c r="H30" i="10" s="1"/>
  <c r="AL42" i="7"/>
  <c r="AK42" i="7"/>
  <c r="AJ42" i="7"/>
  <c r="AI42" i="7"/>
  <c r="AH42" i="7"/>
  <c r="AG42" i="7"/>
  <c r="F42" i="7"/>
  <c r="AU41" i="7"/>
  <c r="P29" i="10" s="1"/>
  <c r="AT41" i="7"/>
  <c r="O29" i="10" s="1"/>
  <c r="AS41" i="7"/>
  <c r="N29" i="10" s="1"/>
  <c r="AR41" i="7"/>
  <c r="M29" i="10" s="1"/>
  <c r="AQ41" i="7"/>
  <c r="L29" i="10" s="1"/>
  <c r="AP41" i="7"/>
  <c r="K29" i="10" s="1"/>
  <c r="AO41" i="7"/>
  <c r="J29" i="10" s="1"/>
  <c r="AN41" i="7"/>
  <c r="I29" i="10" s="1"/>
  <c r="AM41" i="7"/>
  <c r="H29" i="10" s="1"/>
  <c r="AL41" i="7"/>
  <c r="AK41" i="7"/>
  <c r="AJ41" i="7"/>
  <c r="AI41" i="7"/>
  <c r="AH41" i="7"/>
  <c r="AG41" i="7"/>
  <c r="F41" i="7"/>
  <c r="AU40" i="7"/>
  <c r="P28" i="10" s="1"/>
  <c r="AT40" i="7"/>
  <c r="O28" i="10" s="1"/>
  <c r="AS40" i="7"/>
  <c r="N28" i="10" s="1"/>
  <c r="AR40" i="7"/>
  <c r="M28" i="10" s="1"/>
  <c r="AQ40" i="7"/>
  <c r="L28" i="10" s="1"/>
  <c r="AP40" i="7"/>
  <c r="K28" i="10" s="1"/>
  <c r="AO40" i="7"/>
  <c r="J28" i="10" s="1"/>
  <c r="AN40" i="7"/>
  <c r="I28" i="10" s="1"/>
  <c r="AM40" i="7"/>
  <c r="H28" i="10" s="1"/>
  <c r="AL40" i="7"/>
  <c r="AK40" i="7"/>
  <c r="AJ40" i="7"/>
  <c r="AI40" i="7"/>
  <c r="AH40" i="7"/>
  <c r="AG40" i="7"/>
  <c r="F40" i="7"/>
  <c r="AU39" i="7"/>
  <c r="P27" i="10" s="1"/>
  <c r="AT39" i="7"/>
  <c r="O27" i="10" s="1"/>
  <c r="AS39" i="7"/>
  <c r="N27" i="10" s="1"/>
  <c r="AR39" i="7"/>
  <c r="M27" i="10" s="1"/>
  <c r="AQ39" i="7"/>
  <c r="L27" i="10" s="1"/>
  <c r="AP39" i="7"/>
  <c r="K27" i="10" s="1"/>
  <c r="AO39" i="7"/>
  <c r="J27" i="10" s="1"/>
  <c r="AN39" i="7"/>
  <c r="I27" i="10" s="1"/>
  <c r="AM39" i="7"/>
  <c r="H27" i="10" s="1"/>
  <c r="AL39" i="7"/>
  <c r="AK39" i="7"/>
  <c r="AJ39" i="7"/>
  <c r="AI39" i="7"/>
  <c r="AH39" i="7"/>
  <c r="AG39" i="7"/>
  <c r="F39" i="7"/>
  <c r="AU38" i="7"/>
  <c r="P26" i="10" s="1"/>
  <c r="AT38" i="7"/>
  <c r="O26" i="10" s="1"/>
  <c r="AS38" i="7"/>
  <c r="N26" i="10" s="1"/>
  <c r="AR38" i="7"/>
  <c r="M26" i="10" s="1"/>
  <c r="AQ38" i="7"/>
  <c r="L26" i="10" s="1"/>
  <c r="AP38" i="7"/>
  <c r="K26" i="10" s="1"/>
  <c r="AO38" i="7"/>
  <c r="J26" i="10" s="1"/>
  <c r="AN38" i="7"/>
  <c r="I26" i="10" s="1"/>
  <c r="AM38" i="7"/>
  <c r="H26" i="10" s="1"/>
  <c r="AL38" i="7"/>
  <c r="AK38" i="7"/>
  <c r="AJ38" i="7"/>
  <c r="AI38" i="7"/>
  <c r="AH38" i="7"/>
  <c r="AG38" i="7"/>
  <c r="F38" i="7"/>
  <c r="AU37" i="7"/>
  <c r="P25" i="10" s="1"/>
  <c r="AT37" i="7"/>
  <c r="O25" i="10" s="1"/>
  <c r="AS37" i="7"/>
  <c r="N25" i="10" s="1"/>
  <c r="AR37" i="7"/>
  <c r="M25" i="10" s="1"/>
  <c r="AQ37" i="7"/>
  <c r="L25" i="10" s="1"/>
  <c r="AP37" i="7"/>
  <c r="K25" i="10" s="1"/>
  <c r="AO37" i="7"/>
  <c r="J25" i="10" s="1"/>
  <c r="AN37" i="7"/>
  <c r="I25" i="10" s="1"/>
  <c r="AM37" i="7"/>
  <c r="H25" i="10" s="1"/>
  <c r="AL37" i="7"/>
  <c r="AK37" i="7"/>
  <c r="AJ37" i="7"/>
  <c r="AI37" i="7"/>
  <c r="AH37" i="7"/>
  <c r="AG37" i="7"/>
  <c r="F37" i="7"/>
  <c r="AU36" i="7"/>
  <c r="P24" i="10" s="1"/>
  <c r="AT36" i="7"/>
  <c r="O24" i="10" s="1"/>
  <c r="AS36" i="7"/>
  <c r="N24" i="10" s="1"/>
  <c r="AR36" i="7"/>
  <c r="M24" i="10" s="1"/>
  <c r="AQ36" i="7"/>
  <c r="L24" i="10" s="1"/>
  <c r="AP36" i="7"/>
  <c r="K24" i="10" s="1"/>
  <c r="AO36" i="7"/>
  <c r="J24" i="10" s="1"/>
  <c r="AN36" i="7"/>
  <c r="I24" i="10" s="1"/>
  <c r="AM36" i="7"/>
  <c r="H24" i="10" s="1"/>
  <c r="AL36" i="7"/>
  <c r="AK36" i="7"/>
  <c r="AJ36" i="7"/>
  <c r="AI36" i="7"/>
  <c r="AH36" i="7"/>
  <c r="AG36" i="7"/>
  <c r="F36" i="7"/>
  <c r="AU35" i="7"/>
  <c r="P23" i="10" s="1"/>
  <c r="AT35" i="7"/>
  <c r="O23" i="10" s="1"/>
  <c r="AS35" i="7"/>
  <c r="N23" i="10" s="1"/>
  <c r="AR35" i="7"/>
  <c r="M23" i="10" s="1"/>
  <c r="AQ35" i="7"/>
  <c r="L23" i="10" s="1"/>
  <c r="AP35" i="7"/>
  <c r="K23" i="10" s="1"/>
  <c r="AO35" i="7"/>
  <c r="J23" i="10" s="1"/>
  <c r="AN35" i="7"/>
  <c r="I23" i="10" s="1"/>
  <c r="AM35" i="7"/>
  <c r="H23" i="10" s="1"/>
  <c r="AL35" i="7"/>
  <c r="AK35" i="7"/>
  <c r="AJ35" i="7"/>
  <c r="AI35" i="7"/>
  <c r="AH35" i="7"/>
  <c r="AG35" i="7"/>
  <c r="F35" i="7"/>
  <c r="AX35" i="7" l="1"/>
  <c r="AV39" i="7"/>
  <c r="Q27" i="10" s="1"/>
  <c r="AX39" i="7"/>
  <c r="AV40" i="7"/>
  <c r="Q28" i="10" s="1"/>
  <c r="AV35" i="7"/>
  <c r="Q23" i="10" s="1"/>
  <c r="AV36" i="7"/>
  <c r="Q24" i="10" s="1"/>
  <c r="AW38" i="7"/>
  <c r="R26" i="10" s="1"/>
  <c r="AX36" i="7"/>
  <c r="AX40" i="7"/>
  <c r="AW35" i="7"/>
  <c r="R23" i="10" s="1"/>
  <c r="AW37" i="7"/>
  <c r="R25" i="10" s="1"/>
  <c r="AX37" i="7"/>
  <c r="AX38" i="7"/>
  <c r="AV38" i="7"/>
  <c r="Q26" i="10" s="1"/>
  <c r="AW42" i="7"/>
  <c r="R30" i="10" s="1"/>
  <c r="AW39" i="7"/>
  <c r="R27" i="10" s="1"/>
  <c r="AV41" i="7"/>
  <c r="Q29" i="10" s="1"/>
  <c r="AX41" i="7"/>
  <c r="AX42" i="7"/>
  <c r="AW41" i="7"/>
  <c r="R29" i="10" s="1"/>
  <c r="AW36" i="7"/>
  <c r="R24" i="10" s="1"/>
  <c r="AV37" i="7"/>
  <c r="Q25" i="10" s="1"/>
  <c r="AW40" i="7"/>
  <c r="R28" i="10" s="1"/>
  <c r="AV42" i="7"/>
  <c r="Q30" i="10" s="1"/>
  <c r="AY42" i="7" l="1"/>
  <c r="S30" i="10"/>
  <c r="AY39" i="7"/>
  <c r="S27" i="10"/>
  <c r="AY41" i="7"/>
  <c r="S29" i="10"/>
  <c r="AY38" i="7"/>
  <c r="S26" i="10"/>
  <c r="AY40" i="7"/>
  <c r="S28" i="10"/>
  <c r="AY35" i="7"/>
  <c r="S23" i="10"/>
  <c r="AY37" i="7"/>
  <c r="S25" i="10"/>
  <c r="AY36" i="7"/>
  <c r="S24" i="10"/>
  <c r="X34" i="1" l="1"/>
  <c r="Z28" i="1" l="1"/>
  <c r="Z29" i="1"/>
  <c r="Z30" i="1"/>
  <c r="Z31" i="1"/>
  <c r="Z32" i="1"/>
  <c r="Z33" i="1"/>
  <c r="Z35" i="1"/>
  <c r="Z36" i="1"/>
  <c r="Z37" i="1"/>
  <c r="Z38" i="1"/>
  <c r="Z34" i="1"/>
  <c r="Y38" i="1"/>
  <c r="Y37" i="1"/>
  <c r="Y36" i="1"/>
  <c r="Y35" i="1"/>
  <c r="Y34" i="1"/>
  <c r="Y28" i="1"/>
  <c r="Y29" i="1"/>
  <c r="Y31" i="1"/>
  <c r="Y32" i="1"/>
  <c r="Y33" i="1"/>
  <c r="Y30" i="1"/>
  <c r="X33" i="1"/>
  <c r="X32" i="1"/>
  <c r="X31" i="1"/>
  <c r="X30" i="1"/>
  <c r="V28" i="1"/>
  <c r="W28" i="1"/>
  <c r="V29" i="1"/>
  <c r="W29" i="1"/>
  <c r="X29" i="1" l="1"/>
  <c r="X28" i="1"/>
  <c r="N72" i="1" l="1"/>
  <c r="K81" i="1"/>
  <c r="K67" i="1"/>
  <c r="I67" i="1"/>
  <c r="M58" i="1"/>
  <c r="M51" i="1"/>
  <c r="L68" i="1"/>
  <c r="M101" i="1"/>
  <c r="K87" i="1"/>
  <c r="L60" i="1" l="1"/>
  <c r="L80" i="1"/>
  <c r="L72" i="1"/>
  <c r="K79" i="1"/>
  <c r="K95" i="1"/>
  <c r="L75" i="1"/>
  <c r="K60" i="1"/>
  <c r="K80" i="1"/>
  <c r="K101" i="1"/>
  <c r="K72" i="1"/>
  <c r="H106" i="1" l="1"/>
  <c r="D31" i="5" s="1"/>
  <c r="D25" i="11" s="1"/>
  <c r="H99" i="1"/>
  <c r="H92" i="1"/>
  <c r="H85" i="1"/>
  <c r="H78" i="1"/>
  <c r="H71" i="1"/>
  <c r="H64" i="1"/>
  <c r="H57" i="1"/>
  <c r="D30" i="1"/>
  <c r="F27" i="1" s="1"/>
  <c r="F25" i="1"/>
  <c r="F24" i="1" l="1"/>
  <c r="G30" i="5" l="1"/>
  <c r="F24" i="11" s="1"/>
  <c r="G26" i="5"/>
  <c r="F20" i="11" s="1"/>
  <c r="G29" i="5"/>
  <c r="F23" i="11" s="1"/>
  <c r="G25" i="5"/>
  <c r="F19" i="11" s="1"/>
  <c r="G28" i="5"/>
  <c r="F22" i="11" s="1"/>
  <c r="G24" i="5"/>
  <c r="F18" i="11" s="1"/>
  <c r="G31" i="5"/>
  <c r="F25" i="11" s="1"/>
  <c r="G27" i="5"/>
  <c r="F21" i="11" s="1"/>
  <c r="E93" i="1" l="1"/>
  <c r="F26" i="1"/>
  <c r="E68" i="1"/>
  <c r="I100" i="1"/>
  <c r="I101" i="1"/>
  <c r="I102" i="1"/>
  <c r="I103" i="1"/>
  <c r="I93" i="1"/>
  <c r="I94" i="1"/>
  <c r="I95" i="1"/>
  <c r="I96" i="1"/>
  <c r="I86" i="1"/>
  <c r="I87" i="1"/>
  <c r="I88" i="1"/>
  <c r="I89" i="1"/>
  <c r="I79" i="1"/>
  <c r="I80" i="1"/>
  <c r="I81" i="1"/>
  <c r="I82" i="1"/>
  <c r="I72" i="1"/>
  <c r="I73" i="1"/>
  <c r="I74" i="1"/>
  <c r="I75" i="1"/>
  <c r="I65" i="1"/>
  <c r="I66" i="1"/>
  <c r="I68" i="1"/>
  <c r="I58" i="1"/>
  <c r="I59" i="1"/>
  <c r="I60" i="1"/>
  <c r="I61" i="1"/>
  <c r="I51" i="1"/>
  <c r="I52" i="1"/>
  <c r="I53" i="1"/>
  <c r="I54" i="1"/>
  <c r="F31" i="1"/>
  <c r="C31" i="5"/>
  <c r="C25" i="11" s="1"/>
  <c r="C30" i="5"/>
  <c r="C24" i="11" s="1"/>
  <c r="C29" i="5"/>
  <c r="C23" i="11" s="1"/>
  <c r="C28" i="5"/>
  <c r="C22" i="11" s="1"/>
  <c r="C27" i="5"/>
  <c r="C21" i="11" s="1"/>
  <c r="C26" i="5"/>
  <c r="C20" i="11" s="1"/>
  <c r="C25" i="5"/>
  <c r="C19" i="11" s="1"/>
  <c r="C24" i="5"/>
  <c r="C18" i="11" s="1"/>
  <c r="E24" i="1"/>
  <c r="E25" i="1"/>
  <c r="E26" i="1"/>
  <c r="BD51" i="1"/>
  <c r="BD52" i="1"/>
  <c r="BD53" i="1"/>
  <c r="E54" i="1"/>
  <c r="BD54" i="1"/>
  <c r="BD58" i="1"/>
  <c r="BD59" i="1"/>
  <c r="BD60" i="1"/>
  <c r="BD61" i="1"/>
  <c r="B65" i="1"/>
  <c r="B72" i="1" s="1"/>
  <c r="B79" i="1" s="1"/>
  <c r="B86" i="1" s="1"/>
  <c r="B93" i="1" s="1"/>
  <c r="B100" i="1" s="1"/>
  <c r="BD65" i="1"/>
  <c r="BD66" i="1"/>
  <c r="BD67" i="1"/>
  <c r="BD68" i="1"/>
  <c r="BD72" i="1"/>
  <c r="BD73" i="1"/>
  <c r="BD74" i="1"/>
  <c r="E75" i="1"/>
  <c r="BD75" i="1"/>
  <c r="BD79" i="1"/>
  <c r="BD80" i="1"/>
  <c r="BD81" i="1"/>
  <c r="E82" i="1"/>
  <c r="BD82" i="1"/>
  <c r="BD86" i="1"/>
  <c r="BD87" i="1"/>
  <c r="BD88" i="1"/>
  <c r="BD89" i="1"/>
  <c r="BD93" i="1"/>
  <c r="BD94" i="1"/>
  <c r="BD95" i="1"/>
  <c r="BD96" i="1"/>
  <c r="BD100" i="1"/>
  <c r="BD101" i="1"/>
  <c r="BD102" i="1"/>
  <c r="BD103" i="1"/>
  <c r="AV51" i="1" l="1"/>
  <c r="AU51" i="1"/>
  <c r="AT51" i="1"/>
  <c r="AS51" i="1"/>
  <c r="AU54" i="1"/>
  <c r="AS54" i="1"/>
  <c r="AV54" i="1"/>
  <c r="AT54" i="1"/>
  <c r="E81" i="1"/>
  <c r="E67" i="1"/>
  <c r="AV52" i="1"/>
  <c r="AU52" i="1"/>
  <c r="AT52" i="1"/>
  <c r="AS52" i="1"/>
  <c r="AS53" i="1"/>
  <c r="AV53" i="1"/>
  <c r="AU53" i="1"/>
  <c r="AT53" i="1"/>
  <c r="BD106" i="1"/>
  <c r="G25" i="11" s="1"/>
  <c r="E74" i="1"/>
  <c r="E88" i="1"/>
  <c r="E103" i="1"/>
  <c r="E61" i="1"/>
  <c r="E100" i="1"/>
  <c r="E96" i="1"/>
  <c r="E89" i="1"/>
  <c r="AI60" i="1"/>
  <c r="E66" i="1"/>
  <c r="E73" i="1"/>
  <c r="AK60" i="1"/>
  <c r="E94" i="1"/>
  <c r="E80" i="1"/>
  <c r="E101" i="1"/>
  <c r="E51" i="1"/>
  <c r="E59" i="1"/>
  <c r="E87" i="1"/>
  <c r="E52" i="1"/>
  <c r="D28" i="5"/>
  <c r="D22" i="11" s="1"/>
  <c r="AM60" i="1"/>
  <c r="E58" i="1"/>
  <c r="AJ60" i="1"/>
  <c r="BA54" i="1"/>
  <c r="AW54" i="1"/>
  <c r="AN54" i="1"/>
  <c r="AJ54" i="1"/>
  <c r="AF54" i="1"/>
  <c r="AZ54" i="1"/>
  <c r="AM54" i="1"/>
  <c r="AI54" i="1"/>
  <c r="BB54" i="1"/>
  <c r="AX54" i="1"/>
  <c r="AO54" i="1"/>
  <c r="AG54" i="1"/>
  <c r="AY54" i="1"/>
  <c r="AL54" i="1"/>
  <c r="AH54" i="1"/>
  <c r="AK54" i="1"/>
  <c r="BA59" i="1"/>
  <c r="AW59" i="1"/>
  <c r="AS59" i="1"/>
  <c r="AO59" i="1"/>
  <c r="AZ59" i="1"/>
  <c r="AV59" i="1"/>
  <c r="AX59" i="1"/>
  <c r="AY59" i="1"/>
  <c r="AU59" i="1"/>
  <c r="AN59" i="1"/>
  <c r="BB59" i="1"/>
  <c r="AT59" i="1"/>
  <c r="BA68" i="1"/>
  <c r="AW68" i="1"/>
  <c r="AS68" i="1"/>
  <c r="AO68" i="1"/>
  <c r="AZ68" i="1"/>
  <c r="AV68" i="1"/>
  <c r="AT68" i="1"/>
  <c r="AY68" i="1"/>
  <c r="AU68" i="1"/>
  <c r="BB68" i="1"/>
  <c r="AX68" i="1"/>
  <c r="BA73" i="1"/>
  <c r="AW73" i="1"/>
  <c r="AS73" i="1"/>
  <c r="AL73" i="1"/>
  <c r="AH73" i="1"/>
  <c r="AZ73" i="1"/>
  <c r="AV73" i="1"/>
  <c r="AO73" i="1"/>
  <c r="AK73" i="1"/>
  <c r="AG73" i="1"/>
  <c r="AX73" i="1"/>
  <c r="AT73" i="1"/>
  <c r="AI73" i="1"/>
  <c r="AY73" i="1"/>
  <c r="AU73" i="1"/>
  <c r="AN73" i="1"/>
  <c r="AJ73" i="1"/>
  <c r="AF73" i="1"/>
  <c r="BB73" i="1"/>
  <c r="AM73" i="1"/>
  <c r="BA82" i="1"/>
  <c r="AW82" i="1"/>
  <c r="AS82" i="1"/>
  <c r="AL82" i="1"/>
  <c r="AH82" i="1"/>
  <c r="AZ82" i="1"/>
  <c r="AV82" i="1"/>
  <c r="AO82" i="1"/>
  <c r="AK82" i="1"/>
  <c r="AG82" i="1"/>
  <c r="AX82" i="1"/>
  <c r="AM82" i="1"/>
  <c r="AI82" i="1"/>
  <c r="AY82" i="1"/>
  <c r="AU82" i="1"/>
  <c r="AN82" i="1"/>
  <c r="AJ82" i="1"/>
  <c r="AF82" i="1"/>
  <c r="BB82" i="1"/>
  <c r="AT82" i="1"/>
  <c r="BA87" i="1"/>
  <c r="AW87" i="1"/>
  <c r="AS87" i="1"/>
  <c r="AL87" i="1"/>
  <c r="AH87" i="1"/>
  <c r="AZ87" i="1"/>
  <c r="AV87" i="1"/>
  <c r="AO87" i="1"/>
  <c r="AK87" i="1"/>
  <c r="AG87" i="1"/>
  <c r="BB87" i="1"/>
  <c r="AT87" i="1"/>
  <c r="AI87" i="1"/>
  <c r="AY87" i="1"/>
  <c r="AU87" i="1"/>
  <c r="AN87" i="1"/>
  <c r="AJ87" i="1"/>
  <c r="AF87" i="1"/>
  <c r="AX87" i="1"/>
  <c r="AM87" i="1"/>
  <c r="BA96" i="1"/>
  <c r="AW96" i="1"/>
  <c r="AS96" i="1"/>
  <c r="AL96" i="1"/>
  <c r="AH96" i="1"/>
  <c r="AZ96" i="1"/>
  <c r="AV96" i="1"/>
  <c r="AO96" i="1"/>
  <c r="AK96" i="1"/>
  <c r="AG96" i="1"/>
  <c r="BB96" i="1"/>
  <c r="AY96" i="1"/>
  <c r="AU96" i="1"/>
  <c r="AN96" i="1"/>
  <c r="AJ96" i="1"/>
  <c r="AF96" i="1"/>
  <c r="AX96" i="1"/>
  <c r="AT96" i="1"/>
  <c r="AM96" i="1"/>
  <c r="AI96" i="1"/>
  <c r="BA101" i="1"/>
  <c r="AW101" i="1"/>
  <c r="AS101" i="1"/>
  <c r="AL101" i="1"/>
  <c r="AH101" i="1"/>
  <c r="AZ101" i="1"/>
  <c r="AV101" i="1"/>
  <c r="AO101" i="1"/>
  <c r="AK101" i="1"/>
  <c r="AG101" i="1"/>
  <c r="AY101" i="1"/>
  <c r="AU101" i="1"/>
  <c r="AN101" i="1"/>
  <c r="AJ101" i="1"/>
  <c r="AF101" i="1"/>
  <c r="BB101" i="1"/>
  <c r="AX101" i="1"/>
  <c r="AT101" i="1"/>
  <c r="AM101" i="1"/>
  <c r="AI101" i="1"/>
  <c r="D27" i="5"/>
  <c r="D21" i="11" s="1"/>
  <c r="E95" i="1"/>
  <c r="E79" i="1"/>
  <c r="E65" i="1"/>
  <c r="E53" i="1"/>
  <c r="AF60" i="1"/>
  <c r="AY53" i="1"/>
  <c r="AL53" i="1"/>
  <c r="AH53" i="1"/>
  <c r="BB53" i="1"/>
  <c r="AX53" i="1"/>
  <c r="AO53" i="1"/>
  <c r="AK53" i="1"/>
  <c r="AG53" i="1"/>
  <c r="AZ53" i="1"/>
  <c r="AI53" i="1"/>
  <c r="BA53" i="1"/>
  <c r="AW53" i="1"/>
  <c r="AN53" i="1"/>
  <c r="AJ53" i="1"/>
  <c r="AF53" i="1"/>
  <c r="AM53" i="1"/>
  <c r="AY58" i="1"/>
  <c r="AU58" i="1"/>
  <c r="BB58" i="1"/>
  <c r="AX58" i="1"/>
  <c r="AT58" i="1"/>
  <c r="AO58" i="1"/>
  <c r="AZ58" i="1"/>
  <c r="BA58" i="1"/>
  <c r="AW58" i="1"/>
  <c r="AS58" i="1"/>
  <c r="AV58" i="1"/>
  <c r="AN58" i="1"/>
  <c r="AY67" i="1"/>
  <c r="AU67" i="1"/>
  <c r="BB67" i="1"/>
  <c r="AX67" i="1"/>
  <c r="AT67" i="1"/>
  <c r="AO67" i="1"/>
  <c r="AV67" i="1"/>
  <c r="BA67" i="1"/>
  <c r="AW67" i="1"/>
  <c r="AS67" i="1"/>
  <c r="AZ67" i="1"/>
  <c r="BA72" i="1"/>
  <c r="AW72" i="1"/>
  <c r="AS72" i="1"/>
  <c r="AL72" i="1"/>
  <c r="AH72" i="1"/>
  <c r="AZ72" i="1"/>
  <c r="AV72" i="1"/>
  <c r="AO72" i="1"/>
  <c r="AK72" i="1"/>
  <c r="AG72" i="1"/>
  <c r="AX72" i="1"/>
  <c r="AM72" i="1"/>
  <c r="AI72" i="1"/>
  <c r="AY72" i="1"/>
  <c r="AU72" i="1"/>
  <c r="AN72" i="1"/>
  <c r="AJ72" i="1"/>
  <c r="AF72" i="1"/>
  <c r="BB72" i="1"/>
  <c r="AT72" i="1"/>
  <c r="BA81" i="1"/>
  <c r="AW81" i="1"/>
  <c r="AS81" i="1"/>
  <c r="AL81" i="1"/>
  <c r="AH81" i="1"/>
  <c r="AZ81" i="1"/>
  <c r="AV81" i="1"/>
  <c r="AO81" i="1"/>
  <c r="AK81" i="1"/>
  <c r="AG81" i="1"/>
  <c r="AX81" i="1"/>
  <c r="AM81" i="1"/>
  <c r="AI81" i="1"/>
  <c r="AY81" i="1"/>
  <c r="AU81" i="1"/>
  <c r="AN81" i="1"/>
  <c r="AJ81" i="1"/>
  <c r="AF81" i="1"/>
  <c r="BB81" i="1"/>
  <c r="AT81" i="1"/>
  <c r="BA86" i="1"/>
  <c r="AW86" i="1"/>
  <c r="AS86" i="1"/>
  <c r="AL86" i="1"/>
  <c r="AH86" i="1"/>
  <c r="AZ86" i="1"/>
  <c r="AV86" i="1"/>
  <c r="AO86" i="1"/>
  <c r="AK86" i="1"/>
  <c r="AG86" i="1"/>
  <c r="AX86" i="1"/>
  <c r="AM86" i="1"/>
  <c r="AI86" i="1"/>
  <c r="AY86" i="1"/>
  <c r="AU86" i="1"/>
  <c r="AN86" i="1"/>
  <c r="AJ86" i="1"/>
  <c r="AF86" i="1"/>
  <c r="BB86" i="1"/>
  <c r="AT86" i="1"/>
  <c r="BA95" i="1"/>
  <c r="AW95" i="1"/>
  <c r="AS95" i="1"/>
  <c r="AL95" i="1"/>
  <c r="AH95" i="1"/>
  <c r="AZ95" i="1"/>
  <c r="AV95" i="1"/>
  <c r="AO95" i="1"/>
  <c r="AK95" i="1"/>
  <c r="AG95" i="1"/>
  <c r="AY95" i="1"/>
  <c r="AU95" i="1"/>
  <c r="AN95" i="1"/>
  <c r="AJ95" i="1"/>
  <c r="AF95" i="1"/>
  <c r="BB95" i="1"/>
  <c r="AX95" i="1"/>
  <c r="AT95" i="1"/>
  <c r="AM95" i="1"/>
  <c r="AI95" i="1"/>
  <c r="BA100" i="1"/>
  <c r="AW100" i="1"/>
  <c r="AS100" i="1"/>
  <c r="AL100" i="1"/>
  <c r="AH100" i="1"/>
  <c r="AZ100" i="1"/>
  <c r="AV100" i="1"/>
  <c r="AO100" i="1"/>
  <c r="AK100" i="1"/>
  <c r="AG100" i="1"/>
  <c r="AY100" i="1"/>
  <c r="AU100" i="1"/>
  <c r="AN100" i="1"/>
  <c r="AJ100" i="1"/>
  <c r="AF100" i="1"/>
  <c r="BB100" i="1"/>
  <c r="AX100" i="1"/>
  <c r="AT100" i="1"/>
  <c r="AM100" i="1"/>
  <c r="AI100" i="1"/>
  <c r="BA52" i="1"/>
  <c r="AW52" i="1"/>
  <c r="AN52" i="1"/>
  <c r="AJ52" i="1"/>
  <c r="AF52" i="1"/>
  <c r="AZ52" i="1"/>
  <c r="AM52" i="1"/>
  <c r="AI52" i="1"/>
  <c r="BB52" i="1"/>
  <c r="AX52" i="1"/>
  <c r="AK52" i="1"/>
  <c r="AY52" i="1"/>
  <c r="AL52" i="1"/>
  <c r="AH52" i="1"/>
  <c r="AO52" i="1"/>
  <c r="AG52" i="1"/>
  <c r="BA61" i="1"/>
  <c r="AW61" i="1"/>
  <c r="AS61" i="1"/>
  <c r="AN61" i="1"/>
  <c r="AZ61" i="1"/>
  <c r="AV61" i="1"/>
  <c r="BB61" i="1"/>
  <c r="AT61" i="1"/>
  <c r="AY61" i="1"/>
  <c r="AU61" i="1"/>
  <c r="AO61" i="1"/>
  <c r="AX61" i="1"/>
  <c r="AI66" i="1"/>
  <c r="BA66" i="1"/>
  <c r="AW66" i="1"/>
  <c r="AS66" i="1"/>
  <c r="AZ66" i="1"/>
  <c r="AV66" i="1"/>
  <c r="AX66" i="1"/>
  <c r="AY66" i="1"/>
  <c r="AU66" i="1"/>
  <c r="AO66" i="1"/>
  <c r="BB66" i="1"/>
  <c r="AT66" i="1"/>
  <c r="BA75" i="1"/>
  <c r="AW75" i="1"/>
  <c r="AS75" i="1"/>
  <c r="AL75" i="1"/>
  <c r="AH75" i="1"/>
  <c r="AZ75" i="1"/>
  <c r="AV75" i="1"/>
  <c r="AO75" i="1"/>
  <c r="AK75" i="1"/>
  <c r="AG75" i="1"/>
  <c r="AX75" i="1"/>
  <c r="AT75" i="1"/>
  <c r="AY75" i="1"/>
  <c r="AU75" i="1"/>
  <c r="AN75" i="1"/>
  <c r="AJ75" i="1"/>
  <c r="AF75" i="1"/>
  <c r="BB75" i="1"/>
  <c r="AM75" i="1"/>
  <c r="AI75" i="1"/>
  <c r="BA80" i="1"/>
  <c r="AW80" i="1"/>
  <c r="AS80" i="1"/>
  <c r="AL80" i="1"/>
  <c r="AH80" i="1"/>
  <c r="AZ80" i="1"/>
  <c r="AV80" i="1"/>
  <c r="AO80" i="1"/>
  <c r="AK80" i="1"/>
  <c r="AG80" i="1"/>
  <c r="AX80" i="1"/>
  <c r="AM80" i="1"/>
  <c r="AY80" i="1"/>
  <c r="AU80" i="1"/>
  <c r="AN80" i="1"/>
  <c r="AJ80" i="1"/>
  <c r="AF80" i="1"/>
  <c r="BB80" i="1"/>
  <c r="AT80" i="1"/>
  <c r="AI80" i="1"/>
  <c r="BA89" i="1"/>
  <c r="AW89" i="1"/>
  <c r="AS89" i="1"/>
  <c r="AL89" i="1"/>
  <c r="AH89" i="1"/>
  <c r="AZ89" i="1"/>
  <c r="AV89" i="1"/>
  <c r="AO89" i="1"/>
  <c r="AK89" i="1"/>
  <c r="AG89" i="1"/>
  <c r="BB89" i="1"/>
  <c r="AT89" i="1"/>
  <c r="AY89" i="1"/>
  <c r="AU89" i="1"/>
  <c r="AN89" i="1"/>
  <c r="AJ89" i="1"/>
  <c r="AF89" i="1"/>
  <c r="AX89" i="1"/>
  <c r="AM89" i="1"/>
  <c r="AI89" i="1"/>
  <c r="BA94" i="1"/>
  <c r="AW94" i="1"/>
  <c r="AS94" i="1"/>
  <c r="AL94" i="1"/>
  <c r="AH94" i="1"/>
  <c r="AZ94" i="1"/>
  <c r="AV94" i="1"/>
  <c r="AO94" i="1"/>
  <c r="AK94" i="1"/>
  <c r="AG94" i="1"/>
  <c r="AY94" i="1"/>
  <c r="AU94" i="1"/>
  <c r="AN94" i="1"/>
  <c r="AJ94" i="1"/>
  <c r="AF94" i="1"/>
  <c r="BB94" i="1"/>
  <c r="AX94" i="1"/>
  <c r="AT94" i="1"/>
  <c r="AM94" i="1"/>
  <c r="AI94" i="1"/>
  <c r="BA103" i="1"/>
  <c r="AW103" i="1"/>
  <c r="AS103" i="1"/>
  <c r="AL103" i="1"/>
  <c r="AH103" i="1"/>
  <c r="AZ103" i="1"/>
  <c r="AV103" i="1"/>
  <c r="AO103" i="1"/>
  <c r="AK103" i="1"/>
  <c r="AG103" i="1"/>
  <c r="AY103" i="1"/>
  <c r="AU103" i="1"/>
  <c r="AN103" i="1"/>
  <c r="AJ103" i="1"/>
  <c r="AF103" i="1"/>
  <c r="BB103" i="1"/>
  <c r="AX103" i="1"/>
  <c r="AT103" i="1"/>
  <c r="AM103" i="1"/>
  <c r="AI103" i="1"/>
  <c r="E102" i="1"/>
  <c r="E86" i="1"/>
  <c r="E72" i="1"/>
  <c r="E60" i="1"/>
  <c r="AG60" i="1"/>
  <c r="AL60" i="1"/>
  <c r="AY51" i="1"/>
  <c r="AL51" i="1"/>
  <c r="AH51" i="1"/>
  <c r="BB51" i="1"/>
  <c r="AX51" i="1"/>
  <c r="AO51" i="1"/>
  <c r="AK51" i="1"/>
  <c r="AG51" i="1"/>
  <c r="AZ51" i="1"/>
  <c r="AI51" i="1"/>
  <c r="BA51" i="1"/>
  <c r="AW51" i="1"/>
  <c r="AN51" i="1"/>
  <c r="AJ51" i="1"/>
  <c r="AF51" i="1"/>
  <c r="AM51" i="1"/>
  <c r="AY60" i="1"/>
  <c r="AU60" i="1"/>
  <c r="BB60" i="1"/>
  <c r="AX60" i="1"/>
  <c r="AT60" i="1"/>
  <c r="AN60" i="1"/>
  <c r="AV60" i="1"/>
  <c r="BA60" i="1"/>
  <c r="AW60" i="1"/>
  <c r="AS60" i="1"/>
  <c r="AZ60" i="1"/>
  <c r="AO60" i="1"/>
  <c r="AY65" i="1"/>
  <c r="AU65" i="1"/>
  <c r="BB65" i="1"/>
  <c r="AX65" i="1"/>
  <c r="AT65" i="1"/>
  <c r="AZ65" i="1"/>
  <c r="AO65" i="1"/>
  <c r="BA65" i="1"/>
  <c r="AW65" i="1"/>
  <c r="AS65" i="1"/>
  <c r="AV65" i="1"/>
  <c r="BA74" i="1"/>
  <c r="AW74" i="1"/>
  <c r="AS74" i="1"/>
  <c r="AL74" i="1"/>
  <c r="AH74" i="1"/>
  <c r="AZ74" i="1"/>
  <c r="AV74" i="1"/>
  <c r="AO74" i="1"/>
  <c r="AK74" i="1"/>
  <c r="AG74" i="1"/>
  <c r="BB74" i="1"/>
  <c r="AT74" i="1"/>
  <c r="AI74" i="1"/>
  <c r="AY74" i="1"/>
  <c r="AU74" i="1"/>
  <c r="AN74" i="1"/>
  <c r="AJ74" i="1"/>
  <c r="AF74" i="1"/>
  <c r="AX74" i="1"/>
  <c r="AM74" i="1"/>
  <c r="BA79" i="1"/>
  <c r="AW79" i="1"/>
  <c r="AS79" i="1"/>
  <c r="AL79" i="1"/>
  <c r="AH79" i="1"/>
  <c r="AZ79" i="1"/>
  <c r="AV79" i="1"/>
  <c r="AO79" i="1"/>
  <c r="AK79" i="1"/>
  <c r="AG79" i="1"/>
  <c r="BB79" i="1"/>
  <c r="AT79" i="1"/>
  <c r="AI79" i="1"/>
  <c r="AY79" i="1"/>
  <c r="AU79" i="1"/>
  <c r="AN79" i="1"/>
  <c r="AJ79" i="1"/>
  <c r="AF79" i="1"/>
  <c r="AX79" i="1"/>
  <c r="AM79" i="1"/>
  <c r="BA88" i="1"/>
  <c r="AW88" i="1"/>
  <c r="AS88" i="1"/>
  <c r="AL88" i="1"/>
  <c r="AH88" i="1"/>
  <c r="AZ88" i="1"/>
  <c r="AV88" i="1"/>
  <c r="AO88" i="1"/>
  <c r="AK88" i="1"/>
  <c r="AG88" i="1"/>
  <c r="BB88" i="1"/>
  <c r="AT88" i="1"/>
  <c r="AY88" i="1"/>
  <c r="AU88" i="1"/>
  <c r="AN88" i="1"/>
  <c r="AJ88" i="1"/>
  <c r="AF88" i="1"/>
  <c r="AX88" i="1"/>
  <c r="AM88" i="1"/>
  <c r="AI88" i="1"/>
  <c r="BA93" i="1"/>
  <c r="AW93" i="1"/>
  <c r="AS93" i="1"/>
  <c r="AL93" i="1"/>
  <c r="AH93" i="1"/>
  <c r="AZ93" i="1"/>
  <c r="AV93" i="1"/>
  <c r="AO93" i="1"/>
  <c r="AK93" i="1"/>
  <c r="AG93" i="1"/>
  <c r="AM93" i="1"/>
  <c r="AY93" i="1"/>
  <c r="AU93" i="1"/>
  <c r="AN93" i="1"/>
  <c r="AJ93" i="1"/>
  <c r="AF93" i="1"/>
  <c r="BB93" i="1"/>
  <c r="AX93" i="1"/>
  <c r="AT93" i="1"/>
  <c r="AI93" i="1"/>
  <c r="BA102" i="1"/>
  <c r="AW102" i="1"/>
  <c r="AS102" i="1"/>
  <c r="AL102" i="1"/>
  <c r="AH102" i="1"/>
  <c r="AZ102" i="1"/>
  <c r="AV102" i="1"/>
  <c r="AO102" i="1"/>
  <c r="AK102" i="1"/>
  <c r="AG102" i="1"/>
  <c r="AY102" i="1"/>
  <c r="AU102" i="1"/>
  <c r="AN102" i="1"/>
  <c r="AJ102" i="1"/>
  <c r="AF102" i="1"/>
  <c r="BB102" i="1"/>
  <c r="AX102" i="1"/>
  <c r="AT102" i="1"/>
  <c r="AM102" i="1"/>
  <c r="AI102" i="1"/>
  <c r="AJ61" i="1"/>
  <c r="AH61" i="1"/>
  <c r="AM61" i="1"/>
  <c r="AI61" i="1"/>
  <c r="AG61" i="1"/>
  <c r="AF61" i="1"/>
  <c r="AK61" i="1"/>
  <c r="AH60" i="1"/>
  <c r="AG58" i="1"/>
  <c r="AJ59" i="1"/>
  <c r="AI68" i="1"/>
  <c r="AH68" i="1"/>
  <c r="AK68" i="1"/>
  <c r="AG68" i="1"/>
  <c r="AF68" i="1"/>
  <c r="AI58" i="1"/>
  <c r="AI67" i="1"/>
  <c r="AF67" i="1"/>
  <c r="AN68" i="1"/>
  <c r="AM68" i="1"/>
  <c r="AL68" i="1"/>
  <c r="AJ68" i="1"/>
  <c r="AM58" i="1"/>
  <c r="AL58" i="1"/>
  <c r="AK58" i="1"/>
  <c r="AH58" i="1"/>
  <c r="AF58" i="1"/>
  <c r="AJ58" i="1"/>
  <c r="AN67" i="1"/>
  <c r="AM67" i="1"/>
  <c r="AL67" i="1"/>
  <c r="AH67" i="1"/>
  <c r="AK67" i="1"/>
  <c r="AJ67" i="1"/>
  <c r="AG67" i="1"/>
  <c r="AL61" i="1"/>
  <c r="AN66" i="1"/>
  <c r="AL66" i="1"/>
  <c r="AJ66" i="1"/>
  <c r="AM66" i="1"/>
  <c r="AK66" i="1"/>
  <c r="AH66" i="1"/>
  <c r="AG66" i="1"/>
  <c r="AF66" i="1"/>
  <c r="AM59" i="1"/>
  <c r="AL59" i="1"/>
  <c r="AH59" i="1"/>
  <c r="AG59" i="1"/>
  <c r="AK59" i="1"/>
  <c r="AF59" i="1"/>
  <c r="AI59" i="1"/>
  <c r="AM65" i="1"/>
  <c r="AL65" i="1"/>
  <c r="AJ65" i="1"/>
  <c r="AI65" i="1"/>
  <c r="AF65" i="1"/>
  <c r="AH65" i="1"/>
  <c r="BD99" i="1"/>
  <c r="G24" i="11" s="1"/>
  <c r="D26" i="5"/>
  <c r="D20" i="11" s="1"/>
  <c r="AG65" i="1"/>
  <c r="AK65" i="1"/>
  <c r="D29" i="5"/>
  <c r="D23" i="11" s="1"/>
  <c r="D24" i="5"/>
  <c r="D18" i="11" s="1"/>
  <c r="D30" i="5"/>
  <c r="D24" i="11" s="1"/>
  <c r="BD85" i="1"/>
  <c r="G22" i="11" s="1"/>
  <c r="BD57" i="1"/>
  <c r="G18" i="11" s="1"/>
  <c r="BD71" i="1"/>
  <c r="G20" i="11" s="1"/>
  <c r="BD78" i="1"/>
  <c r="G21" i="11" s="1"/>
  <c r="BD64" i="1"/>
  <c r="G19" i="11" s="1"/>
  <c r="D25" i="5"/>
  <c r="D19" i="11" s="1"/>
  <c r="BD92" i="1"/>
  <c r="G23" i="11" s="1"/>
  <c r="AN65" i="1"/>
  <c r="AT106" i="1" l="1"/>
  <c r="AJ106" i="1"/>
  <c r="L31" i="5" s="1"/>
  <c r="AG106" i="1"/>
  <c r="I31" i="5" s="1"/>
  <c r="AZ106" i="1"/>
  <c r="AW106" i="1"/>
  <c r="AX106" i="1"/>
  <c r="AN106" i="1"/>
  <c r="P31" i="5" s="1"/>
  <c r="AK106" i="1"/>
  <c r="M31" i="5" s="1"/>
  <c r="AH106" i="1"/>
  <c r="J31" i="5" s="1"/>
  <c r="BA106" i="1"/>
  <c r="AI106" i="1"/>
  <c r="K31" i="5" s="1"/>
  <c r="BB106" i="1"/>
  <c r="AU106" i="1"/>
  <c r="AO106" i="1"/>
  <c r="Q31" i="5" s="1"/>
  <c r="AL106" i="1"/>
  <c r="N31" i="5" s="1"/>
  <c r="AM106" i="1"/>
  <c r="O31" i="5" s="1"/>
  <c r="AF106" i="1"/>
  <c r="H31" i="5" s="1"/>
  <c r="AY106" i="1"/>
  <c r="AV106" i="1"/>
  <c r="AS106" i="1"/>
  <c r="AL57" i="1"/>
  <c r="N24" i="5" s="1"/>
  <c r="AP54" i="1"/>
  <c r="AH99" i="1"/>
  <c r="J30" i="5" s="1"/>
  <c r="AK85" i="1"/>
  <c r="M28" i="5" s="1"/>
  <c r="AK99" i="1"/>
  <c r="M30" i="5" s="1"/>
  <c r="BA99" i="1"/>
  <c r="AH85" i="1"/>
  <c r="J28" i="5" s="1"/>
  <c r="BA85" i="1"/>
  <c r="BA71" i="1"/>
  <c r="AW57" i="1"/>
  <c r="AP61" i="1"/>
  <c r="BB99" i="1"/>
  <c r="AI85" i="1"/>
  <c r="K28" i="5" s="1"/>
  <c r="AP58" i="1"/>
  <c r="AU99" i="1"/>
  <c r="AP88" i="1"/>
  <c r="AJ85" i="1"/>
  <c r="L28" i="5" s="1"/>
  <c r="AX71" i="1"/>
  <c r="AZ57" i="1"/>
  <c r="AH57" i="1"/>
  <c r="J24" i="5" s="1"/>
  <c r="AV71" i="1"/>
  <c r="AX57" i="1"/>
  <c r="AG92" i="1"/>
  <c r="I29" i="5" s="1"/>
  <c r="AZ92" i="1"/>
  <c r="AW92" i="1"/>
  <c r="AP81" i="1"/>
  <c r="AY78" i="1"/>
  <c r="AG78" i="1"/>
  <c r="I27" i="5" s="1"/>
  <c r="AZ78" i="1"/>
  <c r="AW78" i="1"/>
  <c r="AW64" i="1"/>
  <c r="AT64" i="1"/>
  <c r="AY64" i="1"/>
  <c r="AP102" i="1"/>
  <c r="AT57" i="1"/>
  <c r="AF92" i="1"/>
  <c r="H29" i="5" s="1"/>
  <c r="AP86" i="1"/>
  <c r="AY92" i="1"/>
  <c r="AY99" i="1"/>
  <c r="AL99" i="1"/>
  <c r="N30" i="5" s="1"/>
  <c r="AT85" i="1"/>
  <c r="AL85" i="1"/>
  <c r="N28" i="5" s="1"/>
  <c r="AJ57" i="1"/>
  <c r="L24" i="5" s="1"/>
  <c r="BA57" i="1"/>
  <c r="AU57" i="1"/>
  <c r="AI92" i="1"/>
  <c r="K29" i="5" s="1"/>
  <c r="AH92" i="1"/>
  <c r="J29" i="5" s="1"/>
  <c r="AJ78" i="1"/>
  <c r="L27" i="5" s="1"/>
  <c r="AI78" i="1"/>
  <c r="K27" i="5" s="1"/>
  <c r="AH78" i="1"/>
  <c r="J27" i="5" s="1"/>
  <c r="BA64" i="1"/>
  <c r="AP101" i="1"/>
  <c r="AN64" i="1"/>
  <c r="P25" i="5" s="1"/>
  <c r="AT99" i="1"/>
  <c r="AJ99" i="1"/>
  <c r="L30" i="5" s="1"/>
  <c r="AM99" i="1"/>
  <c r="O30" i="5" s="1"/>
  <c r="AV99" i="1"/>
  <c r="AS99" i="1"/>
  <c r="AX85" i="1"/>
  <c r="AU85" i="1"/>
  <c r="BB85" i="1"/>
  <c r="AV85" i="1"/>
  <c r="AS85" i="1"/>
  <c r="AS71" i="1"/>
  <c r="AZ71" i="1"/>
  <c r="AU71" i="1"/>
  <c r="AN57" i="1"/>
  <c r="P24" i="5" s="1"/>
  <c r="AI57" i="1"/>
  <c r="K24" i="5" s="1"/>
  <c r="AK57" i="1"/>
  <c r="M24" i="5" s="1"/>
  <c r="BB57" i="1"/>
  <c r="AY57" i="1"/>
  <c r="AO71" i="1"/>
  <c r="Q26" i="5" s="1"/>
  <c r="AP52" i="1"/>
  <c r="AT92" i="1"/>
  <c r="AN92" i="1"/>
  <c r="P29" i="5" s="1"/>
  <c r="AM92" i="1"/>
  <c r="O29" i="5" s="1"/>
  <c r="AO92" i="1"/>
  <c r="Q29" i="5" s="1"/>
  <c r="AL92" i="1"/>
  <c r="N29" i="5" s="1"/>
  <c r="AT78" i="1"/>
  <c r="AN78" i="1"/>
  <c r="P27" i="5" s="1"/>
  <c r="AM78" i="1"/>
  <c r="O27" i="5" s="1"/>
  <c r="AO78" i="1"/>
  <c r="Q27" i="5" s="1"/>
  <c r="AL78" i="1"/>
  <c r="N27" i="5" s="1"/>
  <c r="AV64" i="1"/>
  <c r="AZ64" i="1"/>
  <c r="BB64" i="1"/>
  <c r="AF57" i="1"/>
  <c r="AP51" i="1"/>
  <c r="AF78" i="1"/>
  <c r="H27" i="5" s="1"/>
  <c r="AP72" i="1"/>
  <c r="AI99" i="1"/>
  <c r="K30" i="5" s="1"/>
  <c r="AF99" i="1"/>
  <c r="H30" i="5" s="1"/>
  <c r="AP93" i="1"/>
  <c r="AO99" i="1"/>
  <c r="Q30" i="5" s="1"/>
  <c r="AM85" i="1"/>
  <c r="O28" i="5" s="1"/>
  <c r="AN85" i="1"/>
  <c r="P28" i="5" s="1"/>
  <c r="AO85" i="1"/>
  <c r="Q28" i="5" s="1"/>
  <c r="BB71" i="1"/>
  <c r="AG57" i="1"/>
  <c r="I24" i="5" s="1"/>
  <c r="AP103" i="1"/>
  <c r="AJ92" i="1"/>
  <c r="L29" i="5" s="1"/>
  <c r="AK92" i="1"/>
  <c r="M29" i="5" s="1"/>
  <c r="BA92" i="1"/>
  <c r="AK78" i="1"/>
  <c r="M27" i="5" s="1"/>
  <c r="BA78" i="1"/>
  <c r="AX64" i="1"/>
  <c r="AP53" i="1"/>
  <c r="AP59" i="1"/>
  <c r="AX99" i="1"/>
  <c r="AN99" i="1"/>
  <c r="P30" i="5" s="1"/>
  <c r="AG99" i="1"/>
  <c r="I30" i="5" s="1"/>
  <c r="AZ99" i="1"/>
  <c r="AW99" i="1"/>
  <c r="AF85" i="1"/>
  <c r="H28" i="5" s="1"/>
  <c r="AP79" i="1"/>
  <c r="AY85" i="1"/>
  <c r="AG85" i="1"/>
  <c r="I28" i="5" s="1"/>
  <c r="AZ85" i="1"/>
  <c r="AW85" i="1"/>
  <c r="AP74" i="1"/>
  <c r="AW71" i="1"/>
  <c r="AT71" i="1"/>
  <c r="AY71" i="1"/>
  <c r="AM57" i="1"/>
  <c r="O24" i="5" s="1"/>
  <c r="AS57" i="1"/>
  <c r="AV57" i="1"/>
  <c r="AO57" i="1"/>
  <c r="Q24" i="5" s="1"/>
  <c r="AP94" i="1"/>
  <c r="AP89" i="1"/>
  <c r="AP80" i="1"/>
  <c r="AP75" i="1"/>
  <c r="AP100" i="1"/>
  <c r="AP95" i="1"/>
  <c r="BB92" i="1"/>
  <c r="AU92" i="1"/>
  <c r="AX92" i="1"/>
  <c r="AV92" i="1"/>
  <c r="AS92" i="1"/>
  <c r="BB78" i="1"/>
  <c r="AU78" i="1"/>
  <c r="AX78" i="1"/>
  <c r="AV78" i="1"/>
  <c r="AS78" i="1"/>
  <c r="AS64" i="1"/>
  <c r="AU64" i="1"/>
  <c r="AP60" i="1"/>
  <c r="AP96" i="1"/>
  <c r="AP87" i="1"/>
  <c r="AP82" i="1"/>
  <c r="AP73" i="1"/>
  <c r="AO64" i="1"/>
  <c r="Q25" i="5" s="1"/>
  <c r="AM71" i="1"/>
  <c r="O26" i="5" s="1"/>
  <c r="AK64" i="1"/>
  <c r="M25" i="5" s="1"/>
  <c r="AG64" i="1"/>
  <c r="I25" i="5" s="1"/>
  <c r="AP67" i="1"/>
  <c r="AI71" i="1"/>
  <c r="K26" i="5" s="1"/>
  <c r="AP68" i="1"/>
  <c r="AF64" i="1"/>
  <c r="H25" i="5" s="1"/>
  <c r="AF71" i="1"/>
  <c r="H26" i="5" s="1"/>
  <c r="AH64" i="1"/>
  <c r="J25" i="5" s="1"/>
  <c r="AJ64" i="1"/>
  <c r="L25" i="5" s="1"/>
  <c r="AJ71" i="1"/>
  <c r="L26" i="5" s="1"/>
  <c r="AM64" i="1"/>
  <c r="O25" i="5" s="1"/>
  <c r="AG71" i="1"/>
  <c r="I26" i="5" s="1"/>
  <c r="AH71" i="1"/>
  <c r="J26" i="5" s="1"/>
  <c r="AN71" i="1"/>
  <c r="P26" i="5" s="1"/>
  <c r="AI64" i="1"/>
  <c r="K25" i="5" s="1"/>
  <c r="AL71" i="1"/>
  <c r="N26" i="5" s="1"/>
  <c r="AL64" i="1"/>
  <c r="N25" i="5" s="1"/>
  <c r="AP66" i="1"/>
  <c r="AK71" i="1"/>
  <c r="M26" i="5" s="1"/>
  <c r="AP65" i="1"/>
  <c r="R26" i="5" l="1"/>
  <c r="T26" i="5" s="1"/>
  <c r="R27" i="5"/>
  <c r="T27" i="5" s="1"/>
  <c r="AP106" i="1"/>
  <c r="AQ106" i="1" s="1"/>
  <c r="R30" i="5"/>
  <c r="T30" i="5" s="1"/>
  <c r="R29" i="5"/>
  <c r="T29" i="5" s="1"/>
  <c r="R25" i="5"/>
  <c r="T25" i="5" s="1"/>
  <c r="R28" i="5"/>
  <c r="T28" i="5" s="1"/>
  <c r="R31" i="5"/>
  <c r="T31" i="5" s="1"/>
  <c r="AP64" i="1"/>
  <c r="AP78" i="1"/>
  <c r="AQ78" i="1" s="1"/>
  <c r="AP92" i="1"/>
  <c r="AQ92" i="1" s="1"/>
  <c r="AP99" i="1"/>
  <c r="AP85" i="1"/>
  <c r="AQ85" i="1" s="1"/>
  <c r="AP57" i="1"/>
  <c r="AQ57" i="1" s="1"/>
  <c r="H24" i="5"/>
  <c r="R24" i="5" s="1"/>
  <c r="T24" i="5" s="1"/>
  <c r="AP71" i="1"/>
  <c r="BC65" i="1" s="1"/>
  <c r="BC102" i="1" l="1"/>
  <c r="BC101" i="1"/>
  <c r="BC100" i="1"/>
  <c r="BC103" i="1"/>
  <c r="BC93" i="1"/>
  <c r="BC75" i="1"/>
  <c r="AQ99" i="1"/>
  <c r="BC89" i="1"/>
  <c r="BC79" i="1"/>
  <c r="BC88" i="1"/>
  <c r="BC87" i="1"/>
  <c r="BC86" i="1"/>
  <c r="BC58" i="1"/>
  <c r="BC59" i="1"/>
  <c r="BC60" i="1"/>
  <c r="BC96" i="1"/>
  <c r="BC95" i="1"/>
  <c r="AQ64" i="1"/>
  <c r="BC94" i="1"/>
  <c r="BC61" i="1"/>
  <c r="AQ71" i="1"/>
  <c r="BC66" i="1"/>
  <c r="BC68" i="1"/>
  <c r="BC67" i="1"/>
  <c r="BC72" i="1"/>
  <c r="BC74" i="1"/>
  <c r="BC73" i="1"/>
  <c r="BC53" i="1"/>
  <c r="BC54" i="1"/>
  <c r="BC51" i="1"/>
  <c r="BC81" i="1"/>
  <c r="BC82" i="1"/>
  <c r="BC80" i="1"/>
  <c r="BC52" i="1"/>
</calcChain>
</file>

<file path=xl/comments1.xml><?xml version="1.0" encoding="utf-8"?>
<comments xmlns="http://schemas.openxmlformats.org/spreadsheetml/2006/main">
  <authors>
    <author>kbunte</author>
  </authors>
  <commentList>
    <comment ref="S33" authorId="0">
      <text>
        <r>
          <rPr>
            <b/>
            <sz val="9"/>
            <color indexed="81"/>
            <rFont val="Tahoma"/>
            <family val="2"/>
          </rPr>
          <t>kbunte:</t>
        </r>
        <r>
          <rPr>
            <sz val="9"/>
            <color indexed="81"/>
            <rFont val="Tahoma"/>
            <family val="2"/>
          </rPr>
          <t xml:space="preserve">
transport rate estimated for Q = 1 m3/s</t>
        </r>
      </text>
    </comment>
    <comment ref="S34" authorId="0">
      <text>
        <r>
          <rPr>
            <b/>
            <sz val="9"/>
            <color indexed="81"/>
            <rFont val="Tahoma"/>
            <family val="2"/>
          </rPr>
          <t>kbunte:</t>
        </r>
        <r>
          <rPr>
            <sz val="9"/>
            <color indexed="81"/>
            <rFont val="Tahoma"/>
            <family val="2"/>
          </rPr>
          <t xml:space="preserve">
Transport rate estimated for Q = 4.67 m3/s = Qbf</t>
        </r>
      </text>
    </comment>
  </commentList>
</comments>
</file>

<file path=xl/comments2.xml><?xml version="1.0" encoding="utf-8"?>
<comments xmlns="http://schemas.openxmlformats.org/spreadsheetml/2006/main">
  <authors>
    <author>kbunte</author>
  </authors>
  <commentList>
    <comment ref="H27" authorId="0">
      <text>
        <r>
          <rPr>
            <b/>
            <sz val="9"/>
            <color indexed="81"/>
            <rFont val="Tahoma"/>
            <family val="2"/>
          </rPr>
          <t>kbunte:</t>
        </r>
        <r>
          <rPr>
            <sz val="9"/>
            <color indexed="81"/>
            <rFont val="Tahoma"/>
            <family val="2"/>
          </rPr>
          <t xml:space="preserve">
transport rate est. for Q = 1 m3/s</t>
        </r>
      </text>
    </comment>
    <comment ref="H28" authorId="0">
      <text>
        <r>
          <rPr>
            <b/>
            <sz val="9"/>
            <color indexed="81"/>
            <rFont val="Tahoma"/>
            <family val="2"/>
          </rPr>
          <t>kbunte:</t>
        </r>
        <r>
          <rPr>
            <sz val="9"/>
            <color indexed="81"/>
            <rFont val="Tahoma"/>
            <family val="2"/>
          </rPr>
          <t xml:space="preserve">
transport rate est. for Q = 4.67 m3/s = Qbf</t>
        </r>
      </text>
    </comment>
  </commentList>
</comments>
</file>

<file path=xl/sharedStrings.xml><?xml version="1.0" encoding="utf-8"?>
<sst xmlns="http://schemas.openxmlformats.org/spreadsheetml/2006/main" count="402" uniqueCount="151">
  <si>
    <t>(g/m/s)</t>
  </si>
  <si>
    <t>(g/s)</t>
  </si>
  <si>
    <t>(min)</t>
  </si>
  <si>
    <t>&gt;11.3</t>
  </si>
  <si>
    <t>&gt;16</t>
  </si>
  <si>
    <t>&gt;22.6</t>
  </si>
  <si>
    <t>&gt;32</t>
  </si>
  <si>
    <t>&gt;4</t>
  </si>
  <si>
    <t>&gt;45</t>
  </si>
  <si>
    <t>&gt;45.3</t>
  </si>
  <si>
    <t>&gt;5.6</t>
  </si>
  <si>
    <t>&gt;64</t>
  </si>
  <si>
    <t>&gt;8</t>
  </si>
  <si>
    <t>&gt;90</t>
  </si>
  <si>
    <t>all</t>
  </si>
  <si>
    <t>all sizes</t>
  </si>
  <si>
    <t>all traps</t>
  </si>
  <si>
    <t xml:space="preserve">center of  </t>
  </si>
  <si>
    <t>Date</t>
  </si>
  <si>
    <t>low flow stream width (m)</t>
  </si>
  <si>
    <t>low flow water line</t>
  </si>
  <si>
    <t>mm</t>
  </si>
  <si>
    <t>number</t>
  </si>
  <si>
    <t>pan</t>
  </si>
  <si>
    <t>per trap</t>
  </si>
  <si>
    <t>predicted</t>
  </si>
  <si>
    <t>Q (m3/s)</t>
  </si>
  <si>
    <t>Sample</t>
  </si>
  <si>
    <t xml:space="preserve">Sample </t>
  </si>
  <si>
    <t>section</t>
  </si>
  <si>
    <t>start</t>
  </si>
  <si>
    <t>stop</t>
  </si>
  <si>
    <t>time</t>
  </si>
  <si>
    <t>time in</t>
  </si>
  <si>
    <t>time out</t>
  </si>
  <si>
    <t>trap</t>
  </si>
  <si>
    <t>trap 1 (m)</t>
  </si>
  <si>
    <t>trap 2 (m)</t>
  </si>
  <si>
    <t>trap 3 (m)</t>
  </si>
  <si>
    <t>trap 4 (m)</t>
  </si>
  <si>
    <t>% Qbf</t>
  </si>
  <si>
    <t>larger than</t>
  </si>
  <si>
    <t>mass/part.</t>
  </si>
  <si>
    <t>wact(m) =</t>
  </si>
  <si>
    <t>Weight (g) retained on sieves with diameter (mm)</t>
  </si>
  <si>
    <t>Number of particles retained on sieve</t>
  </si>
  <si>
    <t>LB</t>
  </si>
  <si>
    <t>Dmax (mm)</t>
  </si>
  <si>
    <t>upper site</t>
  </si>
  <si>
    <t>Q from</t>
  </si>
  <si>
    <t>QB (g/s)</t>
  </si>
  <si>
    <t>est.</t>
  </si>
  <si>
    <t>&gt; 4 mm</t>
  </si>
  <si>
    <t>verticals</t>
  </si>
  <si>
    <t>from Q-h rel.</t>
  </si>
  <si>
    <t>St. Louis Creek, lower site btw. S. Ryan's site 2 and 3</t>
  </si>
  <si>
    <t>bedload traps</t>
  </si>
  <si>
    <t>St. Louis Cr. 1998, upper site</t>
  </si>
  <si>
    <t>&gt;0.5</t>
  </si>
  <si>
    <t>&gt;0.71</t>
  </si>
  <si>
    <t>&gt;1</t>
  </si>
  <si>
    <t>&gt;1.4</t>
  </si>
  <si>
    <t>&gt;2</t>
  </si>
  <si>
    <t>&gt;2.8</t>
  </si>
  <si>
    <t>&gt; 64</t>
  </si>
  <si>
    <t>(mm)</t>
  </si>
  <si>
    <t>gravel</t>
  </si>
  <si>
    <t>no. of</t>
  </si>
  <si>
    <t>evenly-</t>
  </si>
  <si>
    <t>spaced</t>
  </si>
  <si>
    <t>St. Louis Cr. 1998</t>
  </si>
  <si>
    <t>4-64 mm</t>
  </si>
  <si>
    <t>fr.bedload</t>
  </si>
  <si>
    <t>fr.bed mat.</t>
  </si>
  <si>
    <t>mass/</t>
  </si>
  <si>
    <t>Fractional bedload transport rates (g/s) per width section and summed over entire channel width</t>
  </si>
  <si>
    <t>size class</t>
  </si>
  <si>
    <t>number/</t>
  </si>
  <si>
    <t>particle</t>
  </si>
  <si>
    <r>
      <t xml:space="preserve">bedload samples from </t>
    </r>
    <r>
      <rPr>
        <b/>
        <u/>
        <sz val="12"/>
        <rFont val="Arial"/>
        <family val="2"/>
      </rPr>
      <t>upper</t>
    </r>
    <r>
      <rPr>
        <b/>
        <sz val="12"/>
        <rFont val="Arial"/>
        <family val="2"/>
      </rPr>
      <t xml:space="preserve"> St. Louis Cr. site</t>
    </r>
  </si>
  <si>
    <t>sample</t>
  </si>
  <si>
    <t>date</t>
  </si>
  <si>
    <r>
      <t>w</t>
    </r>
    <r>
      <rPr>
        <b/>
        <vertAlign val="subscript"/>
        <sz val="10"/>
        <rFont val="Arial"/>
        <family val="2"/>
      </rPr>
      <t>x</t>
    </r>
    <r>
      <rPr>
        <b/>
        <sz val="10"/>
        <rFont val="Arial"/>
        <family val="2"/>
      </rPr>
      <t xml:space="preserve"> (m)</t>
    </r>
  </si>
  <si>
    <r>
      <t>Q</t>
    </r>
    <r>
      <rPr>
        <b/>
        <vertAlign val="subscript"/>
        <sz val="10"/>
        <rFont val="Arial"/>
        <family val="2"/>
      </rPr>
      <t>B</t>
    </r>
  </si>
  <si>
    <r>
      <rPr>
        <b/>
        <sz val="10"/>
        <rFont val="Arial"/>
        <family val="2"/>
      </rPr>
      <t>q</t>
    </r>
    <r>
      <rPr>
        <b/>
        <vertAlign val="subscript"/>
        <sz val="10"/>
        <rFont val="Arial"/>
        <family val="2"/>
      </rPr>
      <t>B</t>
    </r>
  </si>
  <si>
    <t>Particle number transport rates (particles/min) per width section and summed over channel width</t>
  </si>
  <si>
    <t>Bedload</t>
  </si>
  <si>
    <t>Bedload field and lab data, and computed transport rates</t>
  </si>
  <si>
    <t>Bedload traps</t>
  </si>
  <si>
    <t>Helley-Smith sampler</t>
  </si>
  <si>
    <t>Central</t>
  </si>
  <si>
    <t>Number of particles retained on sieve with opening of (mm)</t>
  </si>
  <si>
    <t>Fractional transport rates (g/s) per 0.5 phi size class (mm)</t>
  </si>
  <si>
    <t>Bedload transp. rates (g/s)</t>
  </si>
  <si>
    <t>Unit gravel</t>
  </si>
  <si>
    <t>sand &amp;</t>
  </si>
  <si>
    <t>pea gravel</t>
  </si>
  <si>
    <t>&gt;4 mm</t>
  </si>
  <si>
    <t>&lt;4 mm</t>
  </si>
  <si>
    <r>
      <t>D</t>
    </r>
    <r>
      <rPr>
        <b/>
        <vertAlign val="subscript"/>
        <sz val="10"/>
        <rFont val="Arial"/>
        <family val="2"/>
      </rPr>
      <t>max</t>
    </r>
    <r>
      <rPr>
        <b/>
        <sz val="10"/>
        <rFont val="Arial"/>
        <family val="2"/>
      </rPr>
      <t xml:space="preserve"> size</t>
    </r>
  </si>
  <si>
    <t>Summary of bedload transport rates</t>
  </si>
  <si>
    <r>
      <t>(m</t>
    </r>
    <r>
      <rPr>
        <b/>
        <vertAlign val="superscript"/>
        <sz val="10"/>
        <color theme="1"/>
        <rFont val="Arial"/>
        <family val="2"/>
      </rPr>
      <t>3</t>
    </r>
    <r>
      <rPr>
        <b/>
        <sz val="10"/>
        <color theme="1"/>
        <rFont val="Arial"/>
        <family val="2"/>
      </rPr>
      <t>/s)</t>
    </r>
  </si>
  <si>
    <t>stage-Q</t>
  </si>
  <si>
    <t>relation</t>
  </si>
  <si>
    <r>
      <t>est. Q</t>
    </r>
    <r>
      <rPr>
        <b/>
        <vertAlign val="subscript"/>
        <sz val="10"/>
        <color theme="1"/>
        <rFont val="Arial"/>
        <family val="2"/>
      </rPr>
      <t>bf</t>
    </r>
  </si>
  <si>
    <r>
      <t>(m</t>
    </r>
    <r>
      <rPr>
        <vertAlign val="superscript"/>
        <sz val="10"/>
        <color theme="1"/>
        <rFont val="Arial"/>
        <family val="2"/>
      </rPr>
      <t>3</t>
    </r>
    <r>
      <rPr>
        <sz val="10"/>
        <color theme="1"/>
        <rFont val="Arial"/>
        <family val="2"/>
      </rPr>
      <t>/s)</t>
    </r>
  </si>
  <si>
    <t>Fractional bedload transport rates (g/s) per 0.5 phi class (mm)</t>
  </si>
  <si>
    <t>zero-val.</t>
  </si>
  <si>
    <t>incl.</t>
  </si>
  <si>
    <r>
      <t>Q</t>
    </r>
    <r>
      <rPr>
        <b/>
        <vertAlign val="subscript"/>
        <sz val="10"/>
        <color theme="1"/>
        <rFont val="Arial"/>
        <family val="2"/>
      </rPr>
      <t>B</t>
    </r>
    <r>
      <rPr>
        <b/>
        <sz val="10"/>
        <color theme="1"/>
        <rFont val="Arial"/>
        <family val="2"/>
      </rPr>
      <t xml:space="preserve"> gravel</t>
    </r>
  </si>
  <si>
    <t>est. of low</t>
  </si>
  <si>
    <t>&amp; high val.</t>
  </si>
  <si>
    <t>&gt;0.5 mm</t>
  </si>
  <si>
    <t>Summary of bedload Dmax sizes</t>
  </si>
  <si>
    <r>
      <t>D</t>
    </r>
    <r>
      <rPr>
        <b/>
        <vertAlign val="subscript"/>
        <sz val="11"/>
        <color theme="1"/>
        <rFont val="Calibri"/>
        <family val="2"/>
        <scheme val="minor"/>
      </rPr>
      <t>max</t>
    </r>
  </si>
  <si>
    <t xml:space="preserve">Q from </t>
  </si>
  <si>
    <t>stage-Q rel.</t>
  </si>
  <si>
    <t>transport</t>
  </si>
  <si>
    <t>rates</t>
  </si>
  <si>
    <t>(g/m·s)</t>
  </si>
  <si>
    <t>Dist. (m)</t>
  </si>
  <si>
    <t xml:space="preserve">Width (m) </t>
  </si>
  <si>
    <t>along tape</t>
  </si>
  <si>
    <t>center-to-</t>
  </si>
  <si>
    <t>repres. by</t>
  </si>
  <si>
    <t>center</t>
  </si>
  <si>
    <t>each trap</t>
  </si>
  <si>
    <t>1. Bedload trap set-up</t>
  </si>
  <si>
    <t>A. SAMPLE COLLECTION</t>
  </si>
  <si>
    <t>6. Average particle mass per 0.5 phi size class based on</t>
  </si>
  <si>
    <t>B. SIEVE ANALYSES</t>
  </si>
  <si>
    <t>C. COMPUTATION OF TRANSPORT RATES AND BEDLOAD DMAX SIZES</t>
  </si>
  <si>
    <t>A. Sample Identification</t>
  </si>
  <si>
    <t>B. Discharge</t>
  </si>
  <si>
    <t>C. Summary of computed transport rates</t>
  </si>
  <si>
    <t>D. Plotted transport relations and computed regression functions</t>
  </si>
  <si>
    <t xml:space="preserve">C. Summary of </t>
  </si>
  <si>
    <t xml:space="preserve">     computed bedload</t>
  </si>
  <si>
    <t xml:space="preserve">     Dmax sizes</t>
  </si>
  <si>
    <t xml:space="preserve">Data copied from </t>
  </si>
  <si>
    <t>Comparison of results from bedload traps and the Helley-Smith sampler</t>
  </si>
  <si>
    <t xml:space="preserve"> Size class</t>
  </si>
  <si>
    <t>Represented</t>
  </si>
  <si>
    <t>Trap</t>
  </si>
  <si>
    <t>Sampling</t>
  </si>
  <si>
    <t xml:space="preserve">width </t>
  </si>
  <si>
    <t>Weight (g) of particles retained on sieve with opening of (mm)</t>
  </si>
  <si>
    <t>D. Plotted flow competence relations and computed regression functions</t>
  </si>
  <si>
    <t xml:space="preserve">PLOTTED TRANSPORT AND FLOW COMPETENCE RELATIONS: </t>
  </si>
  <si>
    <r>
      <t>% Q</t>
    </r>
    <r>
      <rPr>
        <b/>
        <vertAlign val="subscript"/>
        <sz val="10"/>
        <rFont val="Arial"/>
        <family val="2"/>
      </rPr>
      <t>B</t>
    </r>
  </si>
  <si>
    <t>duration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</si>
</sst>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h:mm;@"/>
    <numFmt numFmtId="167" formatCode="[$-409]d\-mmm;@"/>
    <numFmt numFmtId="168" formatCode="m/d;@"/>
    <numFmt numFmtId="169" formatCode="0.0000"/>
    <numFmt numFmtId="170" formatCode="0.00000"/>
  </numFmts>
  <fonts count="27" x14ac:knownFonts="1">
    <font>
      <sz val="10"/>
      <name val="Arial"/>
    </font>
    <font>
      <sz val="10"/>
      <color theme="1"/>
      <name val="Arial"/>
      <family val="2"/>
    </font>
    <font>
      <sz val="11"/>
      <color theme="1"/>
      <name val="Calibri"/>
      <family val="2"/>
      <scheme val="minor"/>
    </font>
    <font>
      <b/>
      <sz val="10"/>
      <name val="Arial"/>
      <family val="2"/>
    </font>
    <font>
      <sz val="8"/>
      <name val="Arial"/>
      <family val="2"/>
    </font>
    <font>
      <sz val="10"/>
      <name val="Arial"/>
      <family val="2"/>
    </font>
    <font>
      <sz val="10"/>
      <color rgb="FFFF0000"/>
      <name val="Arial"/>
      <family val="2"/>
    </font>
    <font>
      <b/>
      <sz val="10"/>
      <color rgb="FF0000FF"/>
      <name val="Arial"/>
      <family val="2"/>
    </font>
    <font>
      <b/>
      <sz val="10"/>
      <color theme="1"/>
      <name val="Arial"/>
      <family val="2"/>
    </font>
    <font>
      <b/>
      <sz val="14"/>
      <name val="Arial"/>
      <family val="2"/>
    </font>
    <font>
      <sz val="10"/>
      <color theme="1"/>
      <name val="Arial"/>
      <family val="2"/>
    </font>
    <font>
      <b/>
      <sz val="12"/>
      <name val="Arial"/>
      <family val="2"/>
    </font>
    <font>
      <sz val="12"/>
      <name val="Arial"/>
      <family val="2"/>
    </font>
    <font>
      <b/>
      <u/>
      <sz val="12"/>
      <name val="Arial"/>
      <family val="2"/>
    </font>
    <font>
      <b/>
      <vertAlign val="subscript"/>
      <sz val="10"/>
      <name val="Arial"/>
      <family val="2"/>
    </font>
    <font>
      <b/>
      <sz val="12"/>
      <color rgb="FF0000FF"/>
      <name val="Arial"/>
      <family val="2"/>
    </font>
    <font>
      <b/>
      <vertAlign val="superscript"/>
      <sz val="10"/>
      <color theme="1"/>
      <name val="Arial"/>
      <family val="2"/>
    </font>
    <font>
      <b/>
      <vertAlign val="subscript"/>
      <sz val="10"/>
      <color theme="1"/>
      <name val="Arial"/>
      <family val="2"/>
    </font>
    <font>
      <vertAlign val="superscript"/>
      <sz val="10"/>
      <color theme="1"/>
      <name val="Arial"/>
      <family val="2"/>
    </font>
    <font>
      <b/>
      <sz val="10"/>
      <color rgb="FFFF0000"/>
      <name val="Arial"/>
      <family val="2"/>
    </font>
    <font>
      <b/>
      <sz val="7"/>
      <name val="Arial"/>
      <family val="2"/>
    </font>
    <font>
      <sz val="11"/>
      <color rgb="FFFF0000"/>
      <name val="Calibri"/>
      <family val="2"/>
      <scheme val="minor"/>
    </font>
    <font>
      <b/>
      <sz val="11"/>
      <color theme="1"/>
      <name val="Calibri"/>
      <family val="2"/>
      <scheme val="minor"/>
    </font>
    <font>
      <b/>
      <vertAlign val="subscript"/>
      <sz val="11"/>
      <color theme="1"/>
      <name val="Calibri"/>
      <family val="2"/>
      <scheme val="minor"/>
    </font>
    <font>
      <sz val="9"/>
      <color indexed="81"/>
      <name val="Tahoma"/>
      <family val="2"/>
    </font>
    <font>
      <b/>
      <sz val="9"/>
      <color indexed="81"/>
      <name val="Tahoma"/>
      <family val="2"/>
    </font>
    <font>
      <b/>
      <sz val="8"/>
      <name val="Arial"/>
      <family val="2"/>
    </font>
  </fonts>
  <fills count="22">
    <fill>
      <patternFill patternType="none"/>
    </fill>
    <fill>
      <patternFill patternType="gray125"/>
    </fill>
    <fill>
      <patternFill patternType="solid">
        <fgColor indexed="9"/>
      </patternFill>
    </fill>
    <fill>
      <patternFill patternType="solid">
        <fgColor rgb="FFFFFF00"/>
        <bgColor indexed="64"/>
      </patternFill>
    </fill>
    <fill>
      <patternFill patternType="solid">
        <fgColor rgb="FFCCFFFF"/>
        <bgColor indexed="64"/>
      </patternFill>
    </fill>
    <fill>
      <patternFill patternType="solid">
        <fgColor theme="8" tint="0.79998168889431442"/>
        <bgColor indexed="64"/>
      </patternFill>
    </fill>
    <fill>
      <patternFill patternType="solid">
        <fgColor rgb="FFCCECFF"/>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99"/>
        <bgColor indexed="64"/>
      </patternFill>
    </fill>
    <fill>
      <patternFill patternType="solid">
        <fgColor rgb="FFCCCCFF"/>
        <bgColor indexed="64"/>
      </patternFill>
    </fill>
    <fill>
      <patternFill patternType="solid">
        <fgColor rgb="FFFFCCFF"/>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CCCC"/>
        <bgColor indexed="64"/>
      </patternFill>
    </fill>
    <fill>
      <patternFill patternType="solid">
        <fgColor theme="5" tint="0.39997558519241921"/>
        <bgColor indexed="64"/>
      </patternFill>
    </fill>
    <fill>
      <patternFill patternType="solid">
        <fgColor theme="0"/>
        <bgColor indexed="64"/>
      </patternFill>
    </fill>
    <fill>
      <patternFill patternType="solid">
        <fgColor rgb="FF99CCFF"/>
        <bgColor indexed="64"/>
      </patternFill>
    </fill>
    <fill>
      <patternFill patternType="solid">
        <fgColor theme="4" tint="0.59999389629810485"/>
        <bgColor indexed="64"/>
      </patternFill>
    </fill>
    <fill>
      <patternFill patternType="solid">
        <fgColor rgb="FF92D050"/>
        <bgColor indexed="64"/>
      </patternFill>
    </fill>
    <fill>
      <patternFill patternType="solid">
        <fgColor rgb="FF33CCCC"/>
        <bgColor indexed="64"/>
      </patternFill>
    </fill>
    <fill>
      <patternFill patternType="solid">
        <fgColor rgb="FF66FFFF"/>
        <bgColor indexed="64"/>
      </patternFill>
    </fill>
  </fills>
  <borders count="25">
    <border>
      <left/>
      <right/>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ck">
        <color rgb="FFFF0000"/>
      </left>
      <right style="medium">
        <color indexed="64"/>
      </right>
      <top style="thick">
        <color rgb="FFFF0000"/>
      </top>
      <bottom style="thick">
        <color rgb="FFFF0000"/>
      </bottom>
      <diagonal/>
    </border>
  </borders>
  <cellStyleXfs count="3">
    <xf numFmtId="0" fontId="0" fillId="0" borderId="0"/>
    <xf numFmtId="0" fontId="5" fillId="0" borderId="0"/>
    <xf numFmtId="0" fontId="2" fillId="0" borderId="0"/>
  </cellStyleXfs>
  <cellXfs count="444">
    <xf numFmtId="0" fontId="0" fillId="0" borderId="0" xfId="0"/>
    <xf numFmtId="0" fontId="0" fillId="2" borderId="0" xfId="0" applyFill="1"/>
    <xf numFmtId="0" fontId="0" fillId="0" borderId="0" xfId="0" applyFill="1"/>
    <xf numFmtId="164" fontId="3" fillId="0" borderId="0" xfId="0" applyNumberFormat="1" applyFont="1" applyFill="1"/>
    <xf numFmtId="2" fontId="3" fillId="0" borderId="0" xfId="0" applyNumberFormat="1" applyFont="1" applyFill="1"/>
    <xf numFmtId="20" fontId="3" fillId="0" borderId="0" xfId="0" applyNumberFormat="1" applyFont="1" applyFill="1"/>
    <xf numFmtId="20" fontId="0" fillId="0" borderId="0" xfId="0" applyNumberFormat="1" applyFill="1"/>
    <xf numFmtId="165" fontId="0" fillId="0" borderId="0" xfId="0" applyNumberFormat="1" applyFill="1"/>
    <xf numFmtId="164" fontId="0" fillId="0" borderId="0" xfId="0" applyNumberFormat="1" applyFill="1"/>
    <xf numFmtId="2" fontId="0" fillId="0" borderId="0" xfId="0" applyNumberFormat="1" applyFill="1"/>
    <xf numFmtId="0" fontId="3" fillId="0" borderId="0" xfId="0" applyFont="1" applyFill="1"/>
    <xf numFmtId="0" fontId="0" fillId="0" borderId="0" xfId="0" applyNumberFormat="1" applyFill="1"/>
    <xf numFmtId="0" fontId="0" fillId="0" borderId="0" xfId="0" applyNumberFormat="1" applyFill="1" applyProtection="1">
      <protection locked="0"/>
    </xf>
    <xf numFmtId="0" fontId="0" fillId="0" borderId="0" xfId="0" applyNumberFormat="1" applyFill="1" applyProtection="1"/>
    <xf numFmtId="0" fontId="5" fillId="0" borderId="0" xfId="0" applyFont="1" applyFill="1"/>
    <xf numFmtId="164" fontId="0" fillId="0" borderId="0" xfId="0" applyNumberFormat="1" applyFill="1" applyBorder="1"/>
    <xf numFmtId="0" fontId="0" fillId="0" borderId="0" xfId="0" applyFill="1" applyBorder="1"/>
    <xf numFmtId="2" fontId="0" fillId="0" borderId="0" xfId="0" applyNumberFormat="1" applyFill="1" applyBorder="1"/>
    <xf numFmtId="0" fontId="5" fillId="0" borderId="0" xfId="0" applyFont="1"/>
    <xf numFmtId="0" fontId="3" fillId="0" borderId="0" xfId="0" applyFont="1" applyFill="1" applyBorder="1"/>
    <xf numFmtId="164" fontId="5" fillId="0" borderId="0" xfId="1" applyNumberFormat="1" applyFill="1"/>
    <xf numFmtId="0" fontId="6" fillId="0" borderId="0" xfId="0" applyNumberFormat="1" applyFont="1" applyFill="1" applyProtection="1"/>
    <xf numFmtId="0" fontId="0" fillId="0" borderId="0" xfId="0" applyFont="1" applyFill="1"/>
    <xf numFmtId="0" fontId="6" fillId="0" borderId="0" xfId="0" applyFont="1" applyFill="1"/>
    <xf numFmtId="0" fontId="0" fillId="0" borderId="0" xfId="0" applyNumberFormat="1" applyFill="1" applyBorder="1" applyProtection="1">
      <protection locked="0"/>
    </xf>
    <xf numFmtId="2" fontId="3" fillId="0" borderId="0" xfId="0" applyNumberFormat="1" applyFont="1" applyFill="1" applyBorder="1"/>
    <xf numFmtId="164" fontId="3" fillId="0" borderId="0" xfId="0" applyNumberFormat="1" applyFont="1" applyFill="1" applyBorder="1"/>
    <xf numFmtId="164" fontId="5" fillId="0" borderId="0" xfId="0" applyNumberFormat="1" applyFont="1" applyFill="1"/>
    <xf numFmtId="14" fontId="0" fillId="0" borderId="0" xfId="0" applyNumberFormat="1" applyFill="1"/>
    <xf numFmtId="165" fontId="5" fillId="0" borderId="0" xfId="0" applyNumberFormat="1" applyFont="1" applyFill="1"/>
    <xf numFmtId="16" fontId="3" fillId="0" borderId="0" xfId="0" applyNumberFormat="1" applyFont="1" applyFill="1"/>
    <xf numFmtId="2" fontId="0" fillId="0" borderId="0" xfId="0" applyNumberFormat="1"/>
    <xf numFmtId="0" fontId="5" fillId="0" borderId="0" xfId="0" quotePrefix="1" applyFont="1" applyFill="1"/>
    <xf numFmtId="165" fontId="3" fillId="0" borderId="0" xfId="0" applyNumberFormat="1" applyFont="1" applyFill="1"/>
    <xf numFmtId="167" fontId="0" fillId="0" borderId="0" xfId="0" applyNumberFormat="1" applyFill="1"/>
    <xf numFmtId="167" fontId="3" fillId="0" borderId="0" xfId="0" applyNumberFormat="1" applyFont="1" applyFill="1"/>
    <xf numFmtId="0" fontId="5" fillId="0" borderId="0" xfId="0" applyFont="1" applyFill="1" applyBorder="1"/>
    <xf numFmtId="0" fontId="9" fillId="0" borderId="0" xfId="0" applyFont="1" applyFill="1"/>
    <xf numFmtId="20" fontId="0" fillId="0" borderId="0" xfId="0" applyNumberFormat="1" applyFill="1" applyBorder="1"/>
    <xf numFmtId="165" fontId="0" fillId="0" borderId="0" xfId="0" applyNumberFormat="1" applyFill="1" applyBorder="1"/>
    <xf numFmtId="0" fontId="0" fillId="4" borderId="1" xfId="0" applyFill="1" applyBorder="1"/>
    <xf numFmtId="0" fontId="3" fillId="4" borderId="9" xfId="0" applyFont="1" applyFill="1" applyBorder="1"/>
    <xf numFmtId="0" fontId="2" fillId="0" borderId="0" xfId="2"/>
    <xf numFmtId="0" fontId="10" fillId="0" borderId="0" xfId="0" applyFont="1"/>
    <xf numFmtId="0" fontId="0" fillId="0" borderId="0" xfId="0" applyFont="1" applyFill="1" applyBorder="1"/>
    <xf numFmtId="0" fontId="3" fillId="8" borderId="3" xfId="0" applyFont="1" applyFill="1" applyBorder="1"/>
    <xf numFmtId="0" fontId="3" fillId="5" borderId="0" xfId="0" applyFont="1" applyFill="1" applyBorder="1"/>
    <xf numFmtId="0" fontId="3" fillId="8" borderId="0" xfId="0" applyFont="1" applyFill="1" applyBorder="1"/>
    <xf numFmtId="0" fontId="0" fillId="8" borderId="14" xfId="0" applyFill="1" applyBorder="1"/>
    <xf numFmtId="0" fontId="3" fillId="8" borderId="14" xfId="0" applyFont="1" applyFill="1" applyBorder="1"/>
    <xf numFmtId="0" fontId="0" fillId="4" borderId="4" xfId="0" applyFill="1" applyBorder="1"/>
    <xf numFmtId="0" fontId="0" fillId="4" borderId="3" xfId="0" applyFill="1" applyBorder="1"/>
    <xf numFmtId="0" fontId="3" fillId="4" borderId="0" xfId="0" applyFont="1" applyFill="1" applyBorder="1"/>
    <xf numFmtId="0" fontId="0" fillId="4" borderId="0" xfId="0" applyFill="1" applyBorder="1"/>
    <xf numFmtId="0" fontId="0" fillId="4" borderId="15" xfId="0" applyFill="1" applyBorder="1"/>
    <xf numFmtId="0" fontId="0" fillId="4" borderId="14" xfId="0" applyFill="1" applyBorder="1"/>
    <xf numFmtId="0" fontId="0" fillId="9" borderId="4" xfId="0" applyFill="1" applyBorder="1"/>
    <xf numFmtId="0" fontId="0" fillId="9" borderId="3" xfId="0" applyFill="1" applyBorder="1"/>
    <xf numFmtId="0" fontId="3" fillId="3" borderId="0" xfId="0" applyFont="1" applyFill="1" applyBorder="1"/>
    <xf numFmtId="0" fontId="0" fillId="9" borderId="1" xfId="0" applyFill="1" applyBorder="1"/>
    <xf numFmtId="0" fontId="3" fillId="9" borderId="0" xfId="0" applyFont="1" applyFill="1" applyBorder="1"/>
    <xf numFmtId="0" fontId="0" fillId="9" borderId="0" xfId="0" applyFill="1" applyBorder="1"/>
    <xf numFmtId="0" fontId="0" fillId="3" borderId="14" xfId="0" applyFill="1" applyBorder="1"/>
    <xf numFmtId="0" fontId="0" fillId="9" borderId="15" xfId="0" applyFill="1" applyBorder="1"/>
    <xf numFmtId="0" fontId="0" fillId="9" borderId="14" xfId="0" applyFill="1" applyBorder="1"/>
    <xf numFmtId="0" fontId="3" fillId="11" borderId="6" xfId="0" applyFont="1" applyFill="1" applyBorder="1"/>
    <xf numFmtId="0" fontId="0" fillId="4" borderId="4" xfId="0" applyFill="1" applyBorder="1" applyAlignment="1">
      <alignment horizontal="center"/>
    </xf>
    <xf numFmtId="0" fontId="0" fillId="4" borderId="1" xfId="0" applyFill="1" applyBorder="1" applyAlignment="1">
      <alignment horizontal="center"/>
    </xf>
    <xf numFmtId="0" fontId="3" fillId="4" borderId="9" xfId="0" applyFont="1" applyFill="1" applyBorder="1" applyAlignment="1">
      <alignment horizontal="center"/>
    </xf>
    <xf numFmtId="0" fontId="3" fillId="4" borderId="10" xfId="0" applyFont="1" applyFill="1" applyBorder="1"/>
    <xf numFmtId="0" fontId="3" fillId="3" borderId="5" xfId="0" applyFont="1" applyFill="1" applyBorder="1"/>
    <xf numFmtId="0" fontId="0" fillId="3" borderId="5" xfId="0" applyFill="1" applyBorder="1"/>
    <xf numFmtId="0" fontId="0" fillId="3" borderId="2" xfId="0" applyFill="1" applyBorder="1"/>
    <xf numFmtId="0" fontId="0" fillId="3" borderId="12" xfId="0" applyFill="1" applyBorder="1"/>
    <xf numFmtId="0" fontId="3" fillId="3" borderId="12" xfId="0" applyFont="1" applyFill="1" applyBorder="1"/>
    <xf numFmtId="0" fontId="0" fillId="4" borderId="5" xfId="0" applyFill="1" applyBorder="1"/>
    <xf numFmtId="0" fontId="0" fillId="4" borderId="2" xfId="0" applyFill="1" applyBorder="1"/>
    <xf numFmtId="0" fontId="0" fillId="4" borderId="16" xfId="0" applyFill="1" applyBorder="1"/>
    <xf numFmtId="0" fontId="3" fillId="4" borderId="12" xfId="0" applyFont="1" applyFill="1" applyBorder="1"/>
    <xf numFmtId="0" fontId="3" fillId="9" borderId="9" xfId="0" applyFont="1" applyFill="1" applyBorder="1"/>
    <xf numFmtId="0" fontId="3" fillId="9" borderId="10" xfId="0" applyFont="1" applyFill="1" applyBorder="1"/>
    <xf numFmtId="2" fontId="0" fillId="3" borderId="4" xfId="0" applyNumberFormat="1" applyFill="1" applyBorder="1"/>
    <xf numFmtId="2" fontId="0" fillId="3" borderId="1" xfId="0" applyNumberFormat="1" applyFill="1" applyBorder="1"/>
    <xf numFmtId="0" fontId="0" fillId="11" borderId="5" xfId="0" applyFill="1" applyBorder="1"/>
    <xf numFmtId="0" fontId="0" fillId="11" borderId="2" xfId="0" applyFill="1" applyBorder="1"/>
    <xf numFmtId="0" fontId="3" fillId="11" borderId="12" xfId="0" applyFont="1" applyFill="1" applyBorder="1"/>
    <xf numFmtId="0" fontId="3" fillId="11" borderId="13" xfId="0" applyFont="1" applyFill="1" applyBorder="1"/>
    <xf numFmtId="0" fontId="3" fillId="11" borderId="5" xfId="0" applyFont="1" applyFill="1" applyBorder="1"/>
    <xf numFmtId="0" fontId="5" fillId="11" borderId="2" xfId="0" applyFont="1" applyFill="1" applyBorder="1"/>
    <xf numFmtId="0" fontId="5" fillId="10" borderId="6" xfId="0" applyFont="1" applyFill="1" applyBorder="1"/>
    <xf numFmtId="2" fontId="0" fillId="10" borderId="6" xfId="0" applyNumberFormat="1" applyFill="1" applyBorder="1"/>
    <xf numFmtId="2" fontId="0" fillId="10" borderId="7" xfId="0" applyNumberFormat="1" applyFill="1" applyBorder="1"/>
    <xf numFmtId="0" fontId="3" fillId="10" borderId="11" xfId="0" applyFont="1" applyFill="1" applyBorder="1"/>
    <xf numFmtId="0" fontId="3" fillId="10" borderId="17" xfId="0" applyFont="1" applyFill="1" applyBorder="1"/>
    <xf numFmtId="0" fontId="3" fillId="4" borderId="1" xfId="0" applyFont="1" applyFill="1" applyBorder="1"/>
    <xf numFmtId="0" fontId="3" fillId="4" borderId="2" xfId="0" applyFont="1" applyFill="1" applyBorder="1"/>
    <xf numFmtId="0" fontId="15" fillId="0" borderId="0" xfId="0" applyFont="1"/>
    <xf numFmtId="0" fontId="10" fillId="5" borderId="4" xfId="0" applyFont="1" applyFill="1" applyBorder="1"/>
    <xf numFmtId="0" fontId="10" fillId="5" borderId="3" xfId="0" applyNumberFormat="1" applyFont="1" applyFill="1" applyBorder="1" applyProtection="1">
      <protection locked="0"/>
    </xf>
    <xf numFmtId="0" fontId="3" fillId="5" borderId="1" xfId="0" applyFont="1" applyFill="1" applyBorder="1"/>
    <xf numFmtId="20" fontId="3" fillId="8" borderId="0" xfId="0" applyNumberFormat="1" applyFont="1" applyFill="1" applyBorder="1"/>
    <xf numFmtId="0" fontId="3" fillId="5" borderId="15" xfId="0" applyFont="1" applyFill="1" applyBorder="1"/>
    <xf numFmtId="0" fontId="3" fillId="5" borderId="14" xfId="0" applyFont="1" applyFill="1" applyBorder="1"/>
    <xf numFmtId="0" fontId="10" fillId="8" borderId="14" xfId="0" applyFont="1" applyFill="1" applyBorder="1"/>
    <xf numFmtId="0" fontId="5" fillId="3" borderId="18" xfId="0" applyFont="1" applyFill="1" applyBorder="1"/>
    <xf numFmtId="0" fontId="3" fillId="3" borderId="19" xfId="0" applyFont="1" applyFill="1" applyBorder="1"/>
    <xf numFmtId="0" fontId="3" fillId="4" borderId="1" xfId="0" applyFont="1" applyFill="1" applyBorder="1" applyAlignment="1"/>
    <xf numFmtId="0" fontId="10" fillId="4" borderId="0" xfId="0" applyFont="1" applyFill="1" applyBorder="1" applyAlignment="1"/>
    <xf numFmtId="0" fontId="3" fillId="3" borderId="4" xfId="0" applyFont="1" applyFill="1" applyBorder="1"/>
    <xf numFmtId="0" fontId="3" fillId="3" borderId="3" xfId="0" applyFont="1" applyFill="1" applyBorder="1"/>
    <xf numFmtId="0" fontId="3" fillId="3" borderId="1" xfId="0" applyFont="1" applyFill="1" applyBorder="1"/>
    <xf numFmtId="0" fontId="8" fillId="3" borderId="0" xfId="0" applyFont="1" applyFill="1" applyBorder="1"/>
    <xf numFmtId="0" fontId="3" fillId="3" borderId="2" xfId="0" applyFont="1" applyFill="1" applyBorder="1"/>
    <xf numFmtId="0" fontId="10" fillId="3" borderId="15" xfId="0" applyFont="1" applyFill="1" applyBorder="1"/>
    <xf numFmtId="0" fontId="3" fillId="3" borderId="14" xfId="0" applyFont="1" applyFill="1" applyBorder="1"/>
    <xf numFmtId="0" fontId="10" fillId="3" borderId="16" xfId="0" applyFont="1" applyFill="1" applyBorder="1"/>
    <xf numFmtId="0" fontId="8" fillId="11" borderId="7" xfId="0" applyFont="1" applyFill="1" applyBorder="1"/>
    <xf numFmtId="0" fontId="3" fillId="11" borderId="7" xfId="0" applyFont="1" applyFill="1" applyBorder="1"/>
    <xf numFmtId="0" fontId="8" fillId="11" borderId="8" xfId="0" applyFont="1" applyFill="1" applyBorder="1"/>
    <xf numFmtId="0" fontId="3" fillId="4" borderId="0" xfId="0" quotePrefix="1" applyFont="1" applyFill="1" applyBorder="1"/>
    <xf numFmtId="16" fontId="3" fillId="4" borderId="0" xfId="0" quotePrefix="1" applyNumberFormat="1" applyFont="1" applyFill="1" applyBorder="1"/>
    <xf numFmtId="0" fontId="0" fillId="11" borderId="0" xfId="0" applyFill="1"/>
    <xf numFmtId="0" fontId="8" fillId="13" borderId="3" xfId="0" applyFont="1" applyFill="1" applyBorder="1"/>
    <xf numFmtId="0" fontId="8" fillId="13" borderId="0" xfId="0" applyFont="1" applyFill="1" applyBorder="1"/>
    <xf numFmtId="0" fontId="8" fillId="13" borderId="14" xfId="0" applyFont="1" applyFill="1" applyBorder="1"/>
    <xf numFmtId="0" fontId="5" fillId="4" borderId="3" xfId="0" applyFont="1" applyFill="1" applyBorder="1"/>
    <xf numFmtId="0" fontId="10" fillId="4" borderId="3" xfId="0" applyFont="1" applyFill="1" applyBorder="1"/>
    <xf numFmtId="0" fontId="10" fillId="4" borderId="0" xfId="0" applyFont="1" applyFill="1" applyBorder="1"/>
    <xf numFmtId="0" fontId="8" fillId="4" borderId="0" xfId="0" applyFont="1" applyFill="1" applyBorder="1"/>
    <xf numFmtId="0" fontId="10" fillId="4" borderId="14" xfId="0" applyNumberFormat="1" applyFont="1" applyFill="1" applyBorder="1" applyProtection="1"/>
    <xf numFmtId="0" fontId="10" fillId="4" borderId="14" xfId="0" applyFont="1" applyFill="1" applyBorder="1"/>
    <xf numFmtId="0" fontId="19" fillId="3" borderId="3" xfId="0" applyFont="1" applyFill="1" applyBorder="1"/>
    <xf numFmtId="0" fontId="19" fillId="3" borderId="0" xfId="0" applyFont="1" applyFill="1" applyBorder="1"/>
    <xf numFmtId="0" fontId="8" fillId="3" borderId="14" xfId="0" applyFont="1" applyFill="1" applyBorder="1"/>
    <xf numFmtId="2" fontId="0" fillId="13" borderId="0" xfId="0" applyNumberFormat="1" applyFill="1"/>
    <xf numFmtId="0" fontId="5" fillId="13" borderId="0" xfId="0" applyFont="1" applyFill="1" applyBorder="1"/>
    <xf numFmtId="0" fontId="8" fillId="0" borderId="0" xfId="0" applyFont="1" applyFill="1" applyBorder="1"/>
    <xf numFmtId="0" fontId="10" fillId="3" borderId="2" xfId="0" applyFont="1" applyFill="1" applyBorder="1"/>
    <xf numFmtId="2" fontId="0" fillId="3" borderId="0" xfId="0" applyNumberFormat="1" applyFill="1" applyBorder="1"/>
    <xf numFmtId="0" fontId="10" fillId="3" borderId="0" xfId="0" applyFont="1" applyFill="1" applyBorder="1"/>
    <xf numFmtId="2" fontId="0" fillId="4" borderId="0" xfId="0" applyNumberFormat="1" applyFill="1" applyBorder="1"/>
    <xf numFmtId="0" fontId="10" fillId="4" borderId="5" xfId="0" applyFont="1" applyFill="1" applyBorder="1"/>
    <xf numFmtId="0" fontId="10" fillId="4" borderId="2" xfId="0" applyFont="1" applyFill="1" applyBorder="1"/>
    <xf numFmtId="0" fontId="8" fillId="4" borderId="2" xfId="0" applyFont="1" applyFill="1" applyBorder="1"/>
    <xf numFmtId="0" fontId="10" fillId="4" borderId="16" xfId="0" applyFont="1" applyFill="1" applyBorder="1"/>
    <xf numFmtId="2" fontId="0" fillId="4" borderId="2" xfId="0" applyNumberFormat="1" applyFill="1" applyBorder="1"/>
    <xf numFmtId="2" fontId="0" fillId="3" borderId="3" xfId="0" applyNumberFormat="1" applyFill="1" applyBorder="1"/>
    <xf numFmtId="2" fontId="0" fillId="3" borderId="5" xfId="0" applyNumberFormat="1" applyFill="1" applyBorder="1"/>
    <xf numFmtId="2" fontId="0" fillId="3" borderId="2" xfId="0" applyNumberFormat="1" applyFill="1" applyBorder="1"/>
    <xf numFmtId="0" fontId="3" fillId="0" borderId="0" xfId="0" applyFont="1"/>
    <xf numFmtId="0" fontId="10" fillId="0" borderId="0" xfId="0" applyFont="1" applyFill="1" applyBorder="1" applyAlignment="1">
      <alignment horizontal="center"/>
    </xf>
    <xf numFmtId="0" fontId="10" fillId="0" borderId="0" xfId="0" applyNumberFormat="1" applyFont="1" applyFill="1" applyBorder="1"/>
    <xf numFmtId="0" fontId="10" fillId="0" borderId="0" xfId="0" applyFont="1" applyFill="1" applyBorder="1"/>
    <xf numFmtId="166" fontId="10" fillId="0" borderId="0" xfId="0" applyNumberFormat="1" applyFont="1" applyFill="1" applyBorder="1"/>
    <xf numFmtId="0" fontId="8" fillId="0" borderId="0" xfId="0" applyFont="1" applyFill="1" applyBorder="1" applyAlignment="1">
      <alignment horizontal="center"/>
    </xf>
    <xf numFmtId="0" fontId="22" fillId="11" borderId="0" xfId="0" applyFont="1" applyFill="1" applyBorder="1"/>
    <xf numFmtId="0" fontId="22" fillId="11" borderId="14" xfId="0" applyFont="1" applyFill="1" applyBorder="1"/>
    <xf numFmtId="0" fontId="5" fillId="11" borderId="0" xfId="0" applyFont="1" applyFill="1"/>
    <xf numFmtId="167" fontId="0" fillId="0" borderId="0" xfId="0" applyNumberFormat="1"/>
    <xf numFmtId="166" fontId="0" fillId="0" borderId="0" xfId="0" applyNumberFormat="1"/>
    <xf numFmtId="165" fontId="0" fillId="0" borderId="0" xfId="0" applyNumberFormat="1"/>
    <xf numFmtId="0" fontId="3" fillId="13" borderId="0" xfId="0" applyFont="1" applyFill="1" applyBorder="1"/>
    <xf numFmtId="20" fontId="3" fillId="13" borderId="0" xfId="0" applyNumberFormat="1" applyFont="1" applyFill="1"/>
    <xf numFmtId="0" fontId="5" fillId="7" borderId="20" xfId="0" applyFont="1" applyFill="1" applyBorder="1" applyAlignment="1">
      <alignment horizontal="left" vertical="center"/>
    </xf>
    <xf numFmtId="0" fontId="5" fillId="7" borderId="0" xfId="0" applyFont="1" applyFill="1" applyBorder="1" applyAlignment="1">
      <alignment horizontal="left" vertical="center"/>
    </xf>
    <xf numFmtId="0" fontId="10" fillId="7" borderId="22" xfId="0" quotePrefix="1" applyFont="1" applyFill="1" applyBorder="1" applyAlignment="1">
      <alignment horizontal="left"/>
    </xf>
    <xf numFmtId="0" fontId="10" fillId="7" borderId="22" xfId="0" applyFont="1" applyFill="1" applyBorder="1" applyAlignment="1">
      <alignment horizontal="left"/>
    </xf>
    <xf numFmtId="0" fontId="0" fillId="7" borderId="0" xfId="0" applyNumberFormat="1" applyFill="1" applyBorder="1" applyProtection="1">
      <protection locked="0"/>
    </xf>
    <xf numFmtId="0" fontId="0" fillId="7" borderId="0" xfId="0" applyFill="1" applyBorder="1"/>
    <xf numFmtId="0" fontId="0" fillId="7" borderId="22" xfId="0" applyNumberFormat="1" applyFill="1" applyBorder="1" applyProtection="1">
      <protection locked="0"/>
    </xf>
    <xf numFmtId="2" fontId="3" fillId="7" borderId="20" xfId="0" applyNumberFormat="1" applyFont="1" applyFill="1" applyBorder="1"/>
    <xf numFmtId="2" fontId="0" fillId="7" borderId="20" xfId="0" applyNumberFormat="1" applyFill="1" applyBorder="1"/>
    <xf numFmtId="0" fontId="3" fillId="14" borderId="3" xfId="0" applyNumberFormat="1" applyFont="1" applyFill="1" applyBorder="1" applyProtection="1">
      <protection locked="0"/>
    </xf>
    <xf numFmtId="0" fontId="3" fillId="14" borderId="0" xfId="0" applyNumberFormat="1" applyFont="1" applyFill="1" applyBorder="1" applyProtection="1">
      <protection locked="0"/>
    </xf>
    <xf numFmtId="0" fontId="0" fillId="14" borderId="14" xfId="0" applyNumberFormat="1" applyFill="1" applyBorder="1" applyProtection="1">
      <protection locked="0"/>
    </xf>
    <xf numFmtId="0" fontId="0" fillId="15" borderId="0" xfId="0" applyFill="1"/>
    <xf numFmtId="0" fontId="5" fillId="7" borderId="21" xfId="0" applyFont="1" applyFill="1" applyBorder="1" applyAlignment="1">
      <alignment horizontal="left" vertical="center"/>
    </xf>
    <xf numFmtId="0" fontId="9" fillId="16" borderId="4" xfId="0" applyFont="1" applyFill="1" applyBorder="1"/>
    <xf numFmtId="0" fontId="5" fillId="16" borderId="3" xfId="0" applyNumberFormat="1" applyFont="1" applyFill="1" applyBorder="1" applyProtection="1">
      <protection locked="0"/>
    </xf>
    <xf numFmtId="0" fontId="5" fillId="16" borderId="3" xfId="0" applyFont="1" applyFill="1" applyBorder="1"/>
    <xf numFmtId="0" fontId="0" fillId="16" borderId="0" xfId="0" applyNumberFormat="1" applyFill="1" applyBorder="1" applyProtection="1">
      <protection locked="0"/>
    </xf>
    <xf numFmtId="0" fontId="0" fillId="16" borderId="0" xfId="0" applyFill="1" applyBorder="1"/>
    <xf numFmtId="0" fontId="0" fillId="16" borderId="3" xfId="0" applyFill="1" applyBorder="1"/>
    <xf numFmtId="2" fontId="3" fillId="16" borderId="3" xfId="0" applyNumberFormat="1" applyFont="1" applyFill="1" applyBorder="1"/>
    <xf numFmtId="0" fontId="0" fillId="16" borderId="5" xfId="0" applyFill="1" applyBorder="1"/>
    <xf numFmtId="0" fontId="11" fillId="16" borderId="1" xfId="0" applyFont="1" applyFill="1" applyBorder="1"/>
    <xf numFmtId="2" fontId="3" fillId="16" borderId="0" xfId="0" applyNumberFormat="1" applyFont="1" applyFill="1" applyBorder="1"/>
    <xf numFmtId="0" fontId="0" fillId="16" borderId="2" xfId="0" applyFill="1" applyBorder="1"/>
    <xf numFmtId="0" fontId="0" fillId="16" borderId="1" xfId="0" applyNumberFormat="1" applyFill="1" applyBorder="1" applyProtection="1">
      <protection locked="0"/>
    </xf>
    <xf numFmtId="0" fontId="0" fillId="16" borderId="1" xfId="0" applyFill="1" applyBorder="1"/>
    <xf numFmtId="2" fontId="0" fillId="16" borderId="0" xfId="0" applyNumberFormat="1" applyFill="1" applyBorder="1"/>
    <xf numFmtId="0" fontId="10" fillId="16" borderId="2" xfId="0" applyFont="1" applyFill="1" applyBorder="1"/>
    <xf numFmtId="164" fontId="0" fillId="16" borderId="0" xfId="0" applyNumberFormat="1" applyFill="1" applyBorder="1"/>
    <xf numFmtId="0" fontId="3" fillId="16" borderId="0" xfId="0" applyNumberFormat="1" applyFont="1" applyFill="1" applyBorder="1" applyProtection="1">
      <protection locked="0"/>
    </xf>
    <xf numFmtId="20" fontId="0" fillId="16" borderId="0" xfId="0" applyNumberFormat="1" applyFill="1" applyBorder="1"/>
    <xf numFmtId="2" fontId="0" fillId="16" borderId="2" xfId="0" applyNumberFormat="1" applyFill="1" applyBorder="1"/>
    <xf numFmtId="0" fontId="0" fillId="16" borderId="15" xfId="0" applyFill="1" applyBorder="1"/>
    <xf numFmtId="0" fontId="3" fillId="16" borderId="14" xfId="0" applyNumberFormat="1" applyFont="1" applyFill="1" applyBorder="1" applyProtection="1">
      <protection locked="0"/>
    </xf>
    <xf numFmtId="0" fontId="0" fillId="16" borderId="14" xfId="0" applyFill="1" applyBorder="1"/>
    <xf numFmtId="20" fontId="0" fillId="16" borderId="14" xfId="0" applyNumberFormat="1" applyFill="1" applyBorder="1"/>
    <xf numFmtId="0" fontId="0" fillId="16" borderId="16" xfId="0" applyFill="1" applyBorder="1"/>
    <xf numFmtId="0" fontId="11" fillId="7" borderId="1" xfId="0" applyFont="1" applyFill="1" applyBorder="1"/>
    <xf numFmtId="0" fontId="0" fillId="7" borderId="1" xfId="0" applyNumberFormat="1" applyFill="1" applyBorder="1" applyProtection="1">
      <protection locked="0"/>
    </xf>
    <xf numFmtId="0" fontId="0" fillId="7" borderId="23" xfId="0" applyFill="1" applyBorder="1"/>
    <xf numFmtId="0" fontId="0" fillId="7" borderId="1" xfId="0" applyFill="1" applyBorder="1"/>
    <xf numFmtId="2" fontId="3" fillId="7" borderId="0" xfId="0" applyNumberFormat="1" applyFont="1" applyFill="1" applyBorder="1"/>
    <xf numFmtId="0" fontId="0" fillId="17" borderId="3" xfId="0" applyFill="1" applyBorder="1"/>
    <xf numFmtId="0" fontId="3" fillId="17" borderId="0" xfId="0" applyFont="1" applyFill="1" applyBorder="1"/>
    <xf numFmtId="0" fontId="3" fillId="18" borderId="0" xfId="0" applyFont="1" applyFill="1" applyBorder="1"/>
    <xf numFmtId="0" fontId="0" fillId="18" borderId="14" xfId="0" applyFill="1" applyBorder="1"/>
    <xf numFmtId="0" fontId="0" fillId="18" borderId="0" xfId="0" applyFill="1"/>
    <xf numFmtId="0" fontId="0" fillId="17" borderId="0" xfId="0" applyFill="1" applyBorder="1"/>
    <xf numFmtId="0" fontId="5" fillId="17" borderId="14" xfId="0" applyFont="1" applyFill="1" applyBorder="1"/>
    <xf numFmtId="0" fontId="5" fillId="17" borderId="0" xfId="0" applyFont="1" applyFill="1"/>
    <xf numFmtId="2" fontId="6" fillId="17" borderId="0" xfId="0" applyNumberFormat="1" applyFont="1" applyFill="1"/>
    <xf numFmtId="0" fontId="0" fillId="19" borderId="3" xfId="0" applyFill="1" applyBorder="1"/>
    <xf numFmtId="0" fontId="3" fillId="19" borderId="0" xfId="0" applyFont="1" applyFill="1" applyBorder="1"/>
    <xf numFmtId="0" fontId="0" fillId="19" borderId="0" xfId="0" applyFill="1" applyBorder="1"/>
    <xf numFmtId="0" fontId="5" fillId="19" borderId="14" xfId="0" applyFont="1" applyFill="1" applyBorder="1"/>
    <xf numFmtId="0" fontId="5" fillId="19" borderId="0" xfId="0" applyFont="1" applyFill="1"/>
    <xf numFmtId="0" fontId="5" fillId="16" borderId="1" xfId="0" applyFont="1" applyFill="1" applyBorder="1"/>
    <xf numFmtId="0" fontId="5" fillId="16" borderId="0" xfId="0" applyFont="1" applyFill="1" applyBorder="1"/>
    <xf numFmtId="2" fontId="7" fillId="16" borderId="0" xfId="0" applyNumberFormat="1" applyFont="1" applyFill="1" applyBorder="1"/>
    <xf numFmtId="0" fontId="10" fillId="16" borderId="1" xfId="0" applyFont="1" applyFill="1" applyBorder="1"/>
    <xf numFmtId="0" fontId="10" fillId="16" borderId="0" xfId="0" applyFont="1" applyFill="1" applyBorder="1"/>
    <xf numFmtId="1" fontId="0" fillId="16" borderId="0" xfId="0" applyNumberFormat="1" applyFill="1" applyBorder="1"/>
    <xf numFmtId="2" fontId="5" fillId="16" borderId="0" xfId="0" applyNumberFormat="1" applyFont="1" applyFill="1" applyBorder="1"/>
    <xf numFmtId="0" fontId="11" fillId="20" borderId="0" xfId="0" applyFont="1" applyFill="1" applyBorder="1"/>
    <xf numFmtId="0" fontId="12" fillId="20" borderId="0" xfId="0" applyFont="1" applyFill="1" applyBorder="1"/>
    <xf numFmtId="0" fontId="5" fillId="20" borderId="0" xfId="0" applyFont="1" applyFill="1" applyBorder="1"/>
    <xf numFmtId="0" fontId="0" fillId="20" borderId="0" xfId="0" applyFill="1" applyBorder="1"/>
    <xf numFmtId="164" fontId="0" fillId="20" borderId="0" xfId="0" applyNumberFormat="1" applyFill="1" applyBorder="1"/>
    <xf numFmtId="2" fontId="0" fillId="20" borderId="0" xfId="0" applyNumberFormat="1" applyFill="1" applyBorder="1"/>
    <xf numFmtId="0" fontId="10" fillId="20" borderId="0" xfId="0" applyFont="1" applyFill="1" applyBorder="1"/>
    <xf numFmtId="165" fontId="10" fillId="20" borderId="0" xfId="0" applyNumberFormat="1" applyFont="1" applyFill="1" applyBorder="1"/>
    <xf numFmtId="165" fontId="0" fillId="20" borderId="0" xfId="0" applyNumberFormat="1" applyFill="1" applyBorder="1"/>
    <xf numFmtId="1" fontId="0" fillId="20" borderId="0" xfId="0" applyNumberFormat="1" applyFill="1" applyBorder="1"/>
    <xf numFmtId="2" fontId="7" fillId="20" borderId="0" xfId="0" applyNumberFormat="1" applyFont="1" applyFill="1" applyBorder="1"/>
    <xf numFmtId="0" fontId="3" fillId="21" borderId="6" xfId="0" applyFont="1" applyFill="1" applyBorder="1"/>
    <xf numFmtId="0" fontId="3" fillId="21" borderId="7" xfId="0" applyFont="1" applyFill="1" applyBorder="1"/>
    <xf numFmtId="0" fontId="0" fillId="21" borderId="8" xfId="0" applyFill="1" applyBorder="1"/>
    <xf numFmtId="0" fontId="0" fillId="21" borderId="5" xfId="0" applyFill="1" applyBorder="1"/>
    <xf numFmtId="0" fontId="0" fillId="21" borderId="2" xfId="0" applyFill="1" applyBorder="1"/>
    <xf numFmtId="0" fontId="0" fillId="21" borderId="12" xfId="0" applyFill="1" applyBorder="1"/>
    <xf numFmtId="0" fontId="0" fillId="21" borderId="0" xfId="0" applyFill="1"/>
    <xf numFmtId="0" fontId="0" fillId="21" borderId="10" xfId="0" applyFill="1" applyBorder="1"/>
    <xf numFmtId="0" fontId="7" fillId="16" borderId="0" xfId="0" quotePrefix="1" applyFont="1" applyFill="1" applyBorder="1"/>
    <xf numFmtId="0" fontId="7" fillId="16" borderId="3" xfId="0" quotePrefix="1" applyFont="1" applyFill="1" applyBorder="1"/>
    <xf numFmtId="2" fontId="0" fillId="16" borderId="14" xfId="0" applyNumberFormat="1" applyFill="1" applyBorder="1"/>
    <xf numFmtId="0" fontId="0" fillId="14" borderId="0" xfId="0" applyNumberFormat="1" applyFill="1" applyBorder="1" applyProtection="1">
      <protection locked="0"/>
    </xf>
    <xf numFmtId="0" fontId="0" fillId="8" borderId="0" xfId="0" applyFill="1" applyBorder="1"/>
    <xf numFmtId="2" fontId="0" fillId="8" borderId="0" xfId="0" applyNumberFormat="1" applyFill="1" applyBorder="1"/>
    <xf numFmtId="20" fontId="0" fillId="8" borderId="0" xfId="0" applyNumberFormat="1" applyFill="1" applyBorder="1"/>
    <xf numFmtId="0" fontId="0" fillId="18" borderId="0" xfId="0" applyFill="1" applyBorder="1"/>
    <xf numFmtId="0" fontId="5" fillId="17" borderId="0" xfId="0" applyFont="1" applyFill="1" applyBorder="1"/>
    <xf numFmtId="0" fontId="5" fillId="19" borderId="0" xfId="0" applyFont="1" applyFill="1" applyBorder="1"/>
    <xf numFmtId="0" fontId="0" fillId="21" borderId="0" xfId="0" applyFill="1" applyBorder="1"/>
    <xf numFmtId="20" fontId="0" fillId="8" borderId="14" xfId="0" applyNumberFormat="1" applyFill="1" applyBorder="1"/>
    <xf numFmtId="0" fontId="0" fillId="17" borderId="14" xfId="0" applyFill="1" applyBorder="1"/>
    <xf numFmtId="0" fontId="0" fillId="19" borderId="14" xfId="0" applyFill="1" applyBorder="1"/>
    <xf numFmtId="0" fontId="3" fillId="14" borderId="4" xfId="0" applyFont="1" applyFill="1" applyBorder="1"/>
    <xf numFmtId="0" fontId="3" fillId="8" borderId="5" xfId="0" applyFont="1" applyFill="1" applyBorder="1"/>
    <xf numFmtId="0" fontId="3" fillId="14" borderId="1" xfId="0" applyFont="1" applyFill="1" applyBorder="1"/>
    <xf numFmtId="0" fontId="3" fillId="8" borderId="2" xfId="0" applyFont="1" applyFill="1" applyBorder="1"/>
    <xf numFmtId="0" fontId="0" fillId="14" borderId="15" xfId="0" applyFill="1" applyBorder="1"/>
    <xf numFmtId="0" fontId="0" fillId="8" borderId="16" xfId="0" applyFill="1" applyBorder="1"/>
    <xf numFmtId="0" fontId="5" fillId="14" borderId="1" xfId="0" applyFont="1" applyFill="1" applyBorder="1" applyAlignment="1">
      <alignment horizontal="center"/>
    </xf>
    <xf numFmtId="16" fontId="0" fillId="14" borderId="0" xfId="0" applyNumberFormat="1" applyFill="1" applyBorder="1" applyProtection="1">
      <protection locked="0"/>
    </xf>
    <xf numFmtId="0" fontId="0" fillId="8" borderId="2" xfId="0" applyFill="1" applyBorder="1"/>
    <xf numFmtId="2" fontId="3" fillId="8" borderId="0" xfId="0" applyNumberFormat="1" applyFont="1" applyFill="1" applyBorder="1"/>
    <xf numFmtId="20" fontId="5" fillId="8" borderId="0" xfId="0" applyNumberFormat="1" applyFont="1" applyFill="1" applyBorder="1"/>
    <xf numFmtId="0" fontId="5" fillId="14" borderId="15" xfId="0" applyFont="1" applyFill="1" applyBorder="1" applyAlignment="1">
      <alignment horizontal="center"/>
    </xf>
    <xf numFmtId="0" fontId="0" fillId="16" borderId="3" xfId="0" applyNumberFormat="1" applyFill="1" applyBorder="1" applyProtection="1">
      <protection locked="0"/>
    </xf>
    <xf numFmtId="0" fontId="0" fillId="0" borderId="2" xfId="0" applyFill="1" applyBorder="1"/>
    <xf numFmtId="0" fontId="3" fillId="16" borderId="1" xfId="0" applyFont="1" applyFill="1" applyBorder="1"/>
    <xf numFmtId="0" fontId="10" fillId="16" borderId="0" xfId="0" applyNumberFormat="1" applyFont="1" applyFill="1" applyBorder="1" applyProtection="1">
      <protection locked="0"/>
    </xf>
    <xf numFmtId="0" fontId="3" fillId="16" borderId="2" xfId="0" applyFont="1" applyFill="1" applyBorder="1"/>
    <xf numFmtId="0" fontId="3" fillId="16" borderId="15" xfId="0" applyFont="1" applyFill="1" applyBorder="1"/>
    <xf numFmtId="0" fontId="0" fillId="16" borderId="14" xfId="0" applyNumberFormat="1" applyFill="1" applyBorder="1" applyProtection="1">
      <protection locked="0"/>
    </xf>
    <xf numFmtId="0" fontId="10" fillId="17" borderId="3" xfId="0" applyFont="1" applyFill="1" applyBorder="1"/>
    <xf numFmtId="0" fontId="8" fillId="17" borderId="3" xfId="0" applyFont="1" applyFill="1" applyBorder="1"/>
    <xf numFmtId="0" fontId="10" fillId="17" borderId="0" xfId="0" applyFont="1" applyFill="1" applyBorder="1"/>
    <xf numFmtId="0" fontId="8" fillId="17" borderId="0" xfId="0" applyFont="1" applyFill="1" applyBorder="1"/>
    <xf numFmtId="0" fontId="3" fillId="17" borderId="0" xfId="0" applyFont="1" applyFill="1" applyBorder="1" applyAlignment="1">
      <alignment horizontal="left"/>
    </xf>
    <xf numFmtId="0" fontId="8" fillId="17" borderId="0" xfId="0" applyFont="1" applyFill="1" applyBorder="1" applyAlignment="1">
      <alignment horizontal="left"/>
    </xf>
    <xf numFmtId="0" fontId="10" fillId="17" borderId="14" xfId="0" applyFont="1" applyFill="1" applyBorder="1"/>
    <xf numFmtId="0" fontId="8" fillId="17" borderId="14" xfId="0" applyFont="1" applyFill="1" applyBorder="1"/>
    <xf numFmtId="0" fontId="10" fillId="19" borderId="3" xfId="0" applyFont="1" applyFill="1" applyBorder="1"/>
    <xf numFmtId="0" fontId="8" fillId="19" borderId="0" xfId="0" applyFont="1" applyFill="1" applyBorder="1"/>
    <xf numFmtId="0" fontId="10" fillId="19" borderId="0" xfId="0" applyFont="1" applyFill="1" applyBorder="1"/>
    <xf numFmtId="0" fontId="10" fillId="19" borderId="14" xfId="0" applyFont="1" applyFill="1" applyBorder="1"/>
    <xf numFmtId="0" fontId="3" fillId="16" borderId="3" xfId="0" applyFont="1" applyFill="1" applyBorder="1"/>
    <xf numFmtId="0" fontId="3" fillId="16" borderId="14" xfId="0" applyFont="1" applyFill="1" applyBorder="1"/>
    <xf numFmtId="0" fontId="5" fillId="16" borderId="14" xfId="0" applyFont="1" applyFill="1" applyBorder="1"/>
    <xf numFmtId="0" fontId="8" fillId="21" borderId="7" xfId="0" applyFont="1" applyFill="1" applyBorder="1"/>
    <xf numFmtId="0" fontId="8" fillId="21" borderId="8" xfId="0" applyFont="1" applyFill="1" applyBorder="1"/>
    <xf numFmtId="2" fontId="0" fillId="4" borderId="1" xfId="0" applyNumberFormat="1" applyFill="1" applyBorder="1"/>
    <xf numFmtId="2" fontId="0" fillId="6" borderId="0" xfId="0" applyNumberFormat="1" applyFill="1" applyBorder="1"/>
    <xf numFmtId="164" fontId="0" fillId="21" borderId="0" xfId="0" applyNumberFormat="1" applyFill="1" applyBorder="1"/>
    <xf numFmtId="2" fontId="0" fillId="4" borderId="15" xfId="0" applyNumberFormat="1" applyFill="1" applyBorder="1"/>
    <xf numFmtId="2" fontId="0" fillId="4" borderId="14" xfId="0" applyNumberFormat="1" applyFill="1" applyBorder="1"/>
    <xf numFmtId="2" fontId="0" fillId="6" borderId="14" xfId="0" applyNumberFormat="1" applyFill="1" applyBorder="1"/>
    <xf numFmtId="2" fontId="0" fillId="3" borderId="14" xfId="0" applyNumberFormat="1" applyFill="1" applyBorder="1"/>
    <xf numFmtId="164" fontId="0" fillId="21" borderId="14" xfId="0" applyNumberFormat="1" applyFill="1" applyBorder="1"/>
    <xf numFmtId="0" fontId="0" fillId="11" borderId="16" xfId="0" applyFill="1" applyBorder="1"/>
    <xf numFmtId="0" fontId="10" fillId="17" borderId="4" xfId="0" applyFont="1" applyFill="1" applyBorder="1"/>
    <xf numFmtId="0" fontId="10" fillId="19" borderId="5" xfId="0" applyFont="1" applyFill="1" applyBorder="1"/>
    <xf numFmtId="0" fontId="3" fillId="17" borderId="1" xfId="0" applyFont="1" applyFill="1" applyBorder="1"/>
    <xf numFmtId="0" fontId="10" fillId="19" borderId="2" xfId="0" applyFont="1" applyFill="1" applyBorder="1"/>
    <xf numFmtId="0" fontId="3" fillId="18" borderId="1" xfId="0" applyFont="1" applyFill="1" applyBorder="1"/>
    <xf numFmtId="0" fontId="8" fillId="19" borderId="2" xfId="0" applyFont="1" applyFill="1" applyBorder="1"/>
    <xf numFmtId="0" fontId="10" fillId="18" borderId="15" xfId="0" applyFont="1" applyFill="1" applyBorder="1"/>
    <xf numFmtId="0" fontId="8" fillId="19" borderId="16" xfId="0" applyFont="1" applyFill="1" applyBorder="1"/>
    <xf numFmtId="0" fontId="0" fillId="18" borderId="1" xfId="0" applyFill="1" applyBorder="1"/>
    <xf numFmtId="165" fontId="0" fillId="17" borderId="0" xfId="0" applyNumberFormat="1" applyFill="1" applyBorder="1"/>
    <xf numFmtId="0" fontId="0" fillId="17" borderId="0" xfId="0" applyNumberFormat="1" applyFill="1" applyBorder="1"/>
    <xf numFmtId="0" fontId="5" fillId="19" borderId="2" xfId="0" applyFont="1" applyFill="1" applyBorder="1"/>
    <xf numFmtId="0" fontId="0" fillId="18" borderId="15" xfId="0" applyFill="1" applyBorder="1"/>
    <xf numFmtId="165" fontId="0" fillId="17" borderId="14" xfId="0" applyNumberFormat="1" applyFill="1" applyBorder="1"/>
    <xf numFmtId="0" fontId="0" fillId="17" borderId="14" xfId="0" applyNumberFormat="1" applyFill="1" applyBorder="1"/>
    <xf numFmtId="0" fontId="5" fillId="19" borderId="16" xfId="0" applyFont="1" applyFill="1" applyBorder="1"/>
    <xf numFmtId="0" fontId="3" fillId="12" borderId="5" xfId="0" applyFont="1" applyFill="1" applyBorder="1"/>
    <xf numFmtId="0" fontId="3" fillId="12" borderId="2" xfId="0" applyFont="1" applyFill="1" applyBorder="1"/>
    <xf numFmtId="0" fontId="3" fillId="12" borderId="16" xfId="0" applyFont="1" applyFill="1" applyBorder="1"/>
    <xf numFmtId="0" fontId="0" fillId="5" borderId="1" xfId="0" applyFill="1" applyBorder="1" applyAlignment="1">
      <alignment horizontal="center"/>
    </xf>
    <xf numFmtId="16" fontId="0" fillId="5" borderId="0" xfId="0" applyNumberFormat="1" applyFill="1" applyBorder="1"/>
    <xf numFmtId="0" fontId="0" fillId="12" borderId="2" xfId="0" applyFill="1" applyBorder="1"/>
    <xf numFmtId="0" fontId="0" fillId="5" borderId="15" xfId="0" applyFill="1" applyBorder="1" applyAlignment="1">
      <alignment horizontal="center"/>
    </xf>
    <xf numFmtId="16" fontId="0" fillId="5" borderId="14" xfId="0" applyNumberFormat="1" applyFill="1" applyBorder="1"/>
    <xf numFmtId="20" fontId="5" fillId="8" borderId="14" xfId="0" applyNumberFormat="1" applyFont="1" applyFill="1" applyBorder="1"/>
    <xf numFmtId="0" fontId="0" fillId="12" borderId="16" xfId="0" applyFill="1" applyBorder="1"/>
    <xf numFmtId="0" fontId="10" fillId="14" borderId="3" xfId="0" applyNumberFormat="1" applyFont="1" applyFill="1" applyBorder="1"/>
    <xf numFmtId="0" fontId="8" fillId="14" borderId="0" xfId="0" applyNumberFormat="1" applyFont="1" applyFill="1" applyBorder="1"/>
    <xf numFmtId="0" fontId="10" fillId="14" borderId="14" xfId="0" applyNumberFormat="1" applyFont="1" applyFill="1" applyBorder="1"/>
    <xf numFmtId="0" fontId="11" fillId="16" borderId="4" xfId="0" applyFont="1" applyFill="1" applyBorder="1"/>
    <xf numFmtId="0" fontId="0" fillId="16" borderId="3" xfId="0" applyNumberFormat="1" applyFill="1" applyBorder="1"/>
    <xf numFmtId="0" fontId="11" fillId="16" borderId="4" xfId="0" applyFont="1" applyFill="1" applyBorder="1" applyAlignment="1">
      <alignment vertical="center"/>
    </xf>
    <xf numFmtId="0" fontId="0" fillId="16" borderId="3" xfId="0" applyFill="1" applyBorder="1" applyAlignment="1">
      <alignment vertical="center"/>
    </xf>
    <xf numFmtId="0" fontId="0" fillId="16" borderId="5" xfId="0" applyFill="1" applyBorder="1" applyAlignment="1">
      <alignment vertical="center"/>
    </xf>
    <xf numFmtId="0" fontId="0" fillId="16" borderId="1" xfId="0" applyFill="1" applyBorder="1" applyAlignment="1">
      <alignment vertical="center"/>
    </xf>
    <xf numFmtId="0" fontId="0" fillId="16" borderId="0" xfId="0" applyFill="1" applyBorder="1" applyAlignment="1">
      <alignment vertical="center"/>
    </xf>
    <xf numFmtId="0" fontId="0" fillId="16" borderId="2" xfId="0" applyFill="1" applyBorder="1" applyAlignment="1">
      <alignment vertical="center"/>
    </xf>
    <xf numFmtId="0" fontId="0" fillId="16" borderId="15" xfId="0" applyFill="1" applyBorder="1" applyAlignment="1">
      <alignment vertical="center"/>
    </xf>
    <xf numFmtId="0" fontId="0" fillId="16" borderId="16" xfId="0" applyFill="1" applyBorder="1" applyAlignment="1">
      <alignment vertical="center"/>
    </xf>
    <xf numFmtId="0" fontId="10" fillId="14" borderId="4" xfId="0" applyFont="1" applyFill="1" applyBorder="1"/>
    <xf numFmtId="0" fontId="8" fillId="14" borderId="1" xfId="0" applyFont="1" applyFill="1" applyBorder="1" applyAlignment="1">
      <alignment horizontal="center"/>
    </xf>
    <xf numFmtId="0" fontId="10" fillId="14" borderId="15" xfId="0" applyFont="1" applyFill="1" applyBorder="1" applyAlignment="1">
      <alignment horizontal="center"/>
    </xf>
    <xf numFmtId="0" fontId="0" fillId="14" borderId="1" xfId="0" applyFill="1" applyBorder="1"/>
    <xf numFmtId="167" fontId="0" fillId="14" borderId="0" xfId="0" applyNumberFormat="1" applyFill="1" applyBorder="1" applyProtection="1"/>
    <xf numFmtId="0" fontId="0" fillId="14" borderId="0" xfId="0" applyNumberFormat="1" applyFill="1" applyBorder="1" applyProtection="1"/>
    <xf numFmtId="0" fontId="0" fillId="14" borderId="14" xfId="0" applyNumberFormat="1" applyFill="1" applyBorder="1" applyProtection="1"/>
    <xf numFmtId="0" fontId="0" fillId="13" borderId="4" xfId="0" applyFill="1" applyBorder="1"/>
    <xf numFmtId="0" fontId="8" fillId="13" borderId="5" xfId="0" applyFont="1" applyFill="1" applyBorder="1"/>
    <xf numFmtId="0" fontId="0" fillId="13" borderId="1" xfId="0" applyFill="1" applyBorder="1"/>
    <xf numFmtId="0" fontId="10" fillId="13" borderId="2" xfId="0" applyFont="1" applyFill="1" applyBorder="1" applyAlignment="1">
      <alignment vertical="center"/>
    </xf>
    <xf numFmtId="0" fontId="5" fillId="13" borderId="1" xfId="0" applyFont="1" applyFill="1" applyBorder="1"/>
    <xf numFmtId="2" fontId="8" fillId="3" borderId="24" xfId="0" applyNumberFormat="1" applyFont="1" applyFill="1" applyBorder="1"/>
    <xf numFmtId="0" fontId="5" fillId="13" borderId="15" xfId="0" applyFont="1" applyFill="1" applyBorder="1"/>
    <xf numFmtId="0" fontId="0" fillId="13" borderId="16" xfId="0" applyFill="1" applyBorder="1"/>
    <xf numFmtId="1" fontId="0" fillId="13" borderId="1" xfId="0" applyNumberFormat="1" applyFill="1" applyBorder="1" applyProtection="1"/>
    <xf numFmtId="2" fontId="5" fillId="13" borderId="0" xfId="1" applyNumberFormat="1" applyFill="1" applyBorder="1"/>
    <xf numFmtId="165" fontId="0" fillId="13" borderId="2" xfId="0" applyNumberFormat="1" applyFill="1" applyBorder="1"/>
    <xf numFmtId="166" fontId="0" fillId="13" borderId="1" xfId="0" applyNumberFormat="1" applyFill="1" applyBorder="1" applyProtection="1"/>
    <xf numFmtId="2" fontId="0" fillId="13" borderId="2" xfId="0" applyNumberFormat="1" applyFill="1" applyBorder="1"/>
    <xf numFmtId="0" fontId="0" fillId="13" borderId="15" xfId="0" applyFill="1" applyBorder="1"/>
    <xf numFmtId="0" fontId="0" fillId="4" borderId="4" xfId="0" applyNumberFormat="1" applyFill="1" applyBorder="1" applyProtection="1"/>
    <xf numFmtId="0" fontId="0" fillId="4" borderId="3" xfId="0" applyNumberFormat="1" applyFill="1" applyBorder="1" applyProtection="1"/>
    <xf numFmtId="0" fontId="0" fillId="3" borderId="3" xfId="0" applyNumberFormat="1" applyFill="1" applyBorder="1" applyProtection="1"/>
    <xf numFmtId="170" fontId="0" fillId="21" borderId="5" xfId="0" applyNumberFormat="1" applyFill="1" applyBorder="1"/>
    <xf numFmtId="0" fontId="0" fillId="4" borderId="1" xfId="0" applyNumberFormat="1" applyFill="1" applyBorder="1" applyProtection="1"/>
    <xf numFmtId="0" fontId="0" fillId="4" borderId="0" xfId="0" applyNumberFormat="1" applyFill="1" applyBorder="1" applyProtection="1"/>
    <xf numFmtId="0" fontId="0" fillId="3" borderId="0" xfId="0" applyNumberFormat="1" applyFill="1" applyBorder="1" applyProtection="1"/>
    <xf numFmtId="170" fontId="0" fillId="21" borderId="2" xfId="0" applyNumberFormat="1" applyFill="1" applyBorder="1"/>
    <xf numFmtId="0" fontId="0" fillId="3" borderId="0" xfId="0" applyFill="1" applyBorder="1"/>
    <xf numFmtId="11" fontId="19" fillId="3" borderId="0" xfId="0" applyNumberFormat="1" applyFont="1" applyFill="1" applyBorder="1"/>
    <xf numFmtId="0" fontId="19" fillId="3" borderId="14" xfId="0" applyFont="1" applyFill="1" applyBorder="1"/>
    <xf numFmtId="0" fontId="0" fillId="21" borderId="16" xfId="0" applyFill="1" applyBorder="1"/>
    <xf numFmtId="2" fontId="6" fillId="13" borderId="0" xfId="1" applyNumberFormat="1" applyFont="1" applyFill="1" applyBorder="1"/>
    <xf numFmtId="0" fontId="6" fillId="13" borderId="14" xfId="0" applyFont="1" applyFill="1" applyBorder="1"/>
    <xf numFmtId="0" fontId="11" fillId="15" borderId="0" xfId="0" applyFont="1" applyFill="1" applyBorder="1"/>
    <xf numFmtId="0" fontId="3" fillId="15" borderId="0" xfId="0" applyFont="1" applyFill="1"/>
    <xf numFmtId="0" fontId="0" fillId="15" borderId="0" xfId="0" applyFont="1" applyFill="1"/>
    <xf numFmtId="0" fontId="19" fillId="21" borderId="6" xfId="0" applyFont="1" applyFill="1" applyBorder="1"/>
    <xf numFmtId="0" fontId="19" fillId="21" borderId="7" xfId="0" applyFont="1" applyFill="1" applyBorder="1"/>
    <xf numFmtId="0" fontId="19" fillId="15" borderId="0" xfId="0" applyFont="1" applyFill="1" applyBorder="1"/>
    <xf numFmtId="0" fontId="5" fillId="15" borderId="0" xfId="0" applyFont="1" applyFill="1"/>
    <xf numFmtId="0" fontId="8" fillId="15" borderId="0" xfId="0" applyFont="1" applyFill="1" applyBorder="1"/>
    <xf numFmtId="169" fontId="10" fillId="15" borderId="0" xfId="0" applyNumberFormat="1" applyFont="1" applyFill="1" applyBorder="1"/>
    <xf numFmtId="0" fontId="0" fillId="15" borderId="0" xfId="0" applyNumberFormat="1" applyFill="1" applyProtection="1"/>
    <xf numFmtId="2" fontId="5" fillId="13" borderId="14" xfId="1" applyNumberFormat="1" applyFill="1" applyBorder="1"/>
    <xf numFmtId="165" fontId="0" fillId="13" borderId="16" xfId="0" applyNumberFormat="1" applyFill="1" applyBorder="1"/>
    <xf numFmtId="0" fontId="0" fillId="14" borderId="1" xfId="0" applyFill="1" applyBorder="1" applyAlignment="1">
      <alignment horizontal="center"/>
    </xf>
    <xf numFmtId="168" fontId="0" fillId="14" borderId="0" xfId="0" applyNumberFormat="1" applyFill="1" applyBorder="1"/>
    <xf numFmtId="0" fontId="0" fillId="14" borderId="15" xfId="0" applyFill="1" applyBorder="1" applyAlignment="1">
      <alignment horizontal="center"/>
    </xf>
    <xf numFmtId="168" fontId="0" fillId="14" borderId="14" xfId="0" applyNumberFormat="1" applyFill="1" applyBorder="1"/>
    <xf numFmtId="0" fontId="20" fillId="16" borderId="14" xfId="0" applyFont="1" applyFill="1" applyBorder="1"/>
    <xf numFmtId="169" fontId="0" fillId="21" borderId="7" xfId="0" applyNumberFormat="1" applyFill="1" applyBorder="1"/>
    <xf numFmtId="0" fontId="5" fillId="4" borderId="4" xfId="0" applyFont="1" applyFill="1" applyBorder="1"/>
    <xf numFmtId="0" fontId="8" fillId="4" borderId="1" xfId="0" applyFont="1" applyFill="1" applyBorder="1"/>
    <xf numFmtId="0" fontId="10" fillId="4" borderId="15" xfId="0" applyNumberFormat="1" applyFont="1" applyFill="1" applyBorder="1" applyProtection="1"/>
    <xf numFmtId="2" fontId="0" fillId="4" borderId="16" xfId="0" applyNumberFormat="1" applyFill="1" applyBorder="1"/>
    <xf numFmtId="2" fontId="0" fillId="3" borderId="15" xfId="0" applyNumberFormat="1" applyFill="1" applyBorder="1"/>
    <xf numFmtId="2" fontId="0" fillId="3" borderId="16" xfId="0" applyNumberFormat="1" applyFill="1" applyBorder="1"/>
    <xf numFmtId="169" fontId="0" fillId="21" borderId="8" xfId="0" applyNumberFormat="1" applyFill="1" applyBorder="1"/>
    <xf numFmtId="0" fontId="11" fillId="15" borderId="0" xfId="0" applyFont="1" applyFill="1"/>
    <xf numFmtId="0" fontId="8" fillId="13" borderId="4" xfId="0" applyFont="1" applyFill="1" applyBorder="1"/>
    <xf numFmtId="0" fontId="8" fillId="13" borderId="1" xfId="0" applyFont="1" applyFill="1" applyBorder="1"/>
    <xf numFmtId="0" fontId="8" fillId="13" borderId="15" xfId="0" applyFont="1" applyFill="1" applyBorder="1"/>
    <xf numFmtId="2" fontId="5" fillId="13" borderId="1" xfId="1" applyNumberFormat="1" applyFill="1" applyBorder="1"/>
    <xf numFmtId="2" fontId="6" fillId="13" borderId="1" xfId="1" applyNumberFormat="1" applyFont="1" applyFill="1" applyBorder="1"/>
    <xf numFmtId="2" fontId="6" fillId="13" borderId="15" xfId="1" applyNumberFormat="1" applyFont="1" applyFill="1" applyBorder="1"/>
    <xf numFmtId="0" fontId="11" fillId="0" borderId="1" xfId="0" applyFont="1" applyBorder="1"/>
    <xf numFmtId="0" fontId="21" fillId="11" borderId="4" xfId="0" applyFont="1" applyFill="1" applyBorder="1"/>
    <xf numFmtId="0" fontId="22" fillId="11" borderId="1" xfId="0" applyFont="1" applyFill="1" applyBorder="1"/>
    <xf numFmtId="0" fontId="22" fillId="11" borderId="15" xfId="0" applyFont="1" applyFill="1" applyBorder="1"/>
    <xf numFmtId="0" fontId="0" fillId="11" borderId="1" xfId="0" applyNumberFormat="1" applyFill="1" applyBorder="1" applyProtection="1"/>
    <xf numFmtId="0" fontId="0" fillId="11" borderId="2" xfId="0" applyNumberFormat="1" applyFill="1" applyBorder="1" applyProtection="1"/>
    <xf numFmtId="0" fontId="0" fillId="11" borderId="1" xfId="0" applyFill="1" applyBorder="1"/>
    <xf numFmtId="0" fontId="0" fillId="11" borderId="15" xfId="0" applyFill="1" applyBorder="1"/>
    <xf numFmtId="167" fontId="0" fillId="14" borderId="0" xfId="0" applyNumberFormat="1" applyFill="1" applyBorder="1"/>
    <xf numFmtId="167" fontId="0" fillId="14" borderId="14" xfId="0" applyNumberFormat="1" applyFill="1" applyBorder="1"/>
    <xf numFmtId="0" fontId="3" fillId="13" borderId="1" xfId="0" applyFont="1" applyFill="1" applyBorder="1"/>
    <xf numFmtId="2" fontId="0" fillId="13" borderId="1" xfId="0" applyNumberFormat="1" applyFill="1" applyBorder="1"/>
    <xf numFmtId="2" fontId="0" fillId="13" borderId="15" xfId="0" applyNumberFormat="1" applyFill="1" applyBorder="1"/>
    <xf numFmtId="0" fontId="0" fillId="11" borderId="4" xfId="0" applyFill="1" applyBorder="1"/>
    <xf numFmtId="0" fontId="19" fillId="3" borderId="2" xfId="0" applyFont="1" applyFill="1" applyBorder="1"/>
    <xf numFmtId="0" fontId="19" fillId="3" borderId="16" xfId="0" applyFont="1" applyFill="1" applyBorder="1"/>
    <xf numFmtId="0" fontId="5" fillId="20" borderId="22" xfId="0" applyFont="1" applyFill="1" applyBorder="1"/>
    <xf numFmtId="0" fontId="3" fillId="16" borderId="14" xfId="0" applyFont="1" applyFill="1" applyBorder="1" applyAlignment="1">
      <alignment vertical="center"/>
    </xf>
    <xf numFmtId="0" fontId="26" fillId="8" borderId="3" xfId="0" applyFont="1" applyFill="1" applyBorder="1"/>
    <xf numFmtId="0" fontId="8" fillId="8" borderId="5" xfId="0" applyFont="1" applyFill="1" applyBorder="1"/>
    <xf numFmtId="0" fontId="8" fillId="8" borderId="2" xfId="0" applyFont="1" applyFill="1" applyBorder="1"/>
    <xf numFmtId="0" fontId="10" fillId="8" borderId="16" xfId="0" applyFont="1" applyFill="1" applyBorder="1"/>
    <xf numFmtId="166" fontId="0" fillId="8" borderId="2" xfId="0" applyNumberFormat="1" applyFill="1" applyBorder="1" applyProtection="1"/>
    <xf numFmtId="166" fontId="0" fillId="8" borderId="2" xfId="0" applyNumberFormat="1" applyFill="1" applyBorder="1"/>
    <xf numFmtId="166" fontId="0" fillId="8" borderId="16" xfId="0" applyNumberFormat="1" applyFill="1" applyBorder="1"/>
    <xf numFmtId="0" fontId="0" fillId="11" borderId="7" xfId="0" applyFill="1" applyBorder="1"/>
    <xf numFmtId="0" fontId="0" fillId="11" borderId="8" xfId="0" applyFill="1" applyBorder="1"/>
    <xf numFmtId="0" fontId="3" fillId="21" borderId="3" xfId="0" applyFont="1" applyFill="1" applyBorder="1"/>
    <xf numFmtId="0" fontId="3" fillId="21" borderId="0" xfId="0" applyFont="1" applyFill="1" applyBorder="1"/>
    <xf numFmtId="0" fontId="8" fillId="21" borderId="0" xfId="0" applyFont="1" applyFill="1" applyBorder="1"/>
    <xf numFmtId="0" fontId="8" fillId="21" borderId="14" xfId="0" applyFont="1" applyFill="1" applyBorder="1"/>
    <xf numFmtId="0" fontId="3" fillId="10" borderId="7" xfId="0" applyFont="1" applyFill="1" applyBorder="1"/>
    <xf numFmtId="0" fontId="3" fillId="11" borderId="2" xfId="0" applyFont="1" applyFill="1" applyBorder="1"/>
  </cellXfs>
  <cellStyles count="3">
    <cellStyle name="Normal" xfId="0" builtinId="0"/>
    <cellStyle name="Normal 2" xfId="1"/>
    <cellStyle name="Normal 3" xfId="2"/>
  </cellStyles>
  <dxfs count="0"/>
  <tableStyles count="0" defaultTableStyle="TableStyleMedium2" defaultPivotStyle="PivotStyleLight16"/>
  <colors>
    <mruColors>
      <color rgb="FFFFFFCC"/>
      <color rgb="FFFFCCFF"/>
      <color rgb="FFFFCCCC"/>
      <color rgb="FF66FFFF"/>
      <color rgb="FF99CCFF"/>
      <color rgb="FF33CCCC"/>
      <color rgb="FF66FF66"/>
      <color rgb="FFFFFF99"/>
      <color rgb="FF00FF00"/>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0"/>
              <a:t>St. Louis Creek, 1998</a:t>
            </a:r>
          </a:p>
          <a:p>
            <a:pPr>
              <a:defRPr sz="1200"/>
            </a:pPr>
            <a:r>
              <a:rPr lang="en-US" sz="1200" b="0"/>
              <a:t>bedload traps</a:t>
            </a:r>
          </a:p>
          <a:p>
            <a:pPr>
              <a:defRPr sz="1200"/>
            </a:pPr>
            <a:r>
              <a:rPr lang="en-US" sz="1200" b="0"/>
              <a:t>lower</a:t>
            </a:r>
            <a:r>
              <a:rPr lang="en-US" sz="1200" b="0" baseline="0"/>
              <a:t> and upper site</a:t>
            </a:r>
            <a:endParaRPr lang="en-US" sz="1200" b="0"/>
          </a:p>
        </c:rich>
      </c:tx>
      <c:layout>
        <c:manualLayout>
          <c:xMode val="edge"/>
          <c:yMode val="edge"/>
          <c:x val="0.25387356849452114"/>
          <c:y val="4.2342653596871817E-2"/>
        </c:manualLayout>
      </c:layout>
      <c:overlay val="1"/>
    </c:title>
    <c:autoTitleDeleted val="0"/>
    <c:plotArea>
      <c:layout/>
      <c:scatterChart>
        <c:scatterStyle val="lineMarker"/>
        <c:varyColors val="0"/>
        <c:ser>
          <c:idx val="0"/>
          <c:order val="0"/>
          <c:tx>
            <c:v>lower site</c:v>
          </c:tx>
          <c:spPr>
            <a:ln w="28575">
              <a:noFill/>
            </a:ln>
          </c:spPr>
          <c:marker>
            <c:symbol val="square"/>
            <c:size val="7"/>
            <c:spPr>
              <a:solidFill>
                <a:srgbClr val="00FF00"/>
              </a:solidFill>
              <a:ln>
                <a:solidFill>
                  <a:srgbClr val="009900"/>
                </a:solidFill>
              </a:ln>
            </c:spPr>
          </c:marker>
          <c:xVal>
            <c:numRef>
              <c:f>'QB traps'!$F$24:$F$31</c:f>
              <c:numCache>
                <c:formatCode>0.00</c:formatCode>
                <c:ptCount val="8"/>
                <c:pt idx="0">
                  <c:v>1.1739475996747368</c:v>
                </c:pt>
                <c:pt idx="1">
                  <c:v>1.4799459630030702</c:v>
                </c:pt>
                <c:pt idx="2">
                  <c:v>1.3750690539635786</c:v>
                </c:pt>
                <c:pt idx="3">
                  <c:v>2.1663454543307274</c:v>
                </c:pt>
                <c:pt idx="4">
                  <c:v>1.7542861552874207</c:v>
                </c:pt>
                <c:pt idx="5">
                  <c:v>1.6980551237131558</c:v>
                </c:pt>
                <c:pt idx="6">
                  <c:v>1.9269742553760985</c:v>
                </c:pt>
                <c:pt idx="7">
                  <c:v>1.8987330581449158</c:v>
                </c:pt>
              </c:numCache>
            </c:numRef>
          </c:xVal>
          <c:yVal>
            <c:numRef>
              <c:f>'QB traps'!$R$24:$R$31</c:f>
              <c:numCache>
                <c:formatCode>General</c:formatCode>
                <c:ptCount val="8"/>
                <c:pt idx="0">
                  <c:v>4.5810435472167553E-3</c:v>
                </c:pt>
                <c:pt idx="1">
                  <c:v>2.8188344684411575E-3</c:v>
                </c:pt>
                <c:pt idx="2">
                  <c:v>1.2224054856676738E-3</c:v>
                </c:pt>
                <c:pt idx="3">
                  <c:v>1.7441645124774429E-2</c:v>
                </c:pt>
                <c:pt idx="4">
                  <c:v>5.84328482851223E-3</c:v>
                </c:pt>
                <c:pt idx="5">
                  <c:v>1.1202611087618646E-4</c:v>
                </c:pt>
                <c:pt idx="6">
                  <c:v>1.0866468482981558E-3</c:v>
                </c:pt>
                <c:pt idx="7">
                  <c:v>2.4140161290087492E-3</c:v>
                </c:pt>
              </c:numCache>
            </c:numRef>
          </c:yVal>
          <c:smooth val="0"/>
        </c:ser>
        <c:ser>
          <c:idx val="2"/>
          <c:order val="1"/>
          <c:tx>
            <c:v>est. for lower site</c:v>
          </c:tx>
          <c:spPr>
            <a:ln w="28575">
              <a:noFill/>
            </a:ln>
          </c:spPr>
          <c:marker>
            <c:symbol val="square"/>
            <c:size val="7"/>
            <c:spPr>
              <a:noFill/>
              <a:ln w="12700">
                <a:solidFill>
                  <a:srgbClr val="00B050"/>
                </a:solidFill>
              </a:ln>
            </c:spPr>
          </c:marker>
          <c:trendline>
            <c:spPr>
              <a:ln>
                <a:solidFill>
                  <a:srgbClr val="00B050"/>
                </a:solidFill>
              </a:ln>
            </c:spPr>
            <c:trendlineType val="power"/>
            <c:dispRSqr val="1"/>
            <c:dispEq val="1"/>
            <c:trendlineLbl>
              <c:layout>
                <c:manualLayout>
                  <c:x val="-0.18398059617547807"/>
                  <c:y val="0.16515143379929967"/>
                </c:manualLayout>
              </c:layout>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00B050"/>
                        </a:solidFill>
                        <a:latin typeface="+mn-lt"/>
                        <a:ea typeface="+mn-ea"/>
                        <a:cs typeface="+mn-cs"/>
                      </a:defRPr>
                    </a:pPr>
                    <a:r>
                      <a:rPr lang="en-US" b="0" baseline="0"/>
                      <a:t>lower site (est.):</a:t>
                    </a: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00B050"/>
                        </a:solidFill>
                        <a:latin typeface="+mn-lt"/>
                        <a:ea typeface="+mn-ea"/>
                        <a:cs typeface="+mn-cs"/>
                      </a:defRPr>
                    </a:pPr>
                    <a:r>
                      <a:rPr lang="en-US" b="0" baseline="0"/>
                      <a:t>y = 1.00E-05x</a:t>
                    </a:r>
                    <a:r>
                      <a:rPr lang="en-US" b="0" baseline="30000"/>
                      <a:t>9.05</a:t>
                    </a:r>
                    <a:endParaRPr lang="en-US" b="0"/>
                  </a:p>
                </c:rich>
              </c:tx>
              <c:numFmt formatCode="0.00E+00" sourceLinked="0"/>
            </c:trendlineLbl>
          </c:trendline>
          <c:xVal>
            <c:numRef>
              <c:f>'QB traps'!$F$33:$F$34</c:f>
              <c:numCache>
                <c:formatCode>General</c:formatCode>
                <c:ptCount val="2"/>
                <c:pt idx="0" formatCode="0.00">
                  <c:v>1</c:v>
                </c:pt>
                <c:pt idx="1">
                  <c:v>4.67</c:v>
                </c:pt>
              </c:numCache>
            </c:numRef>
          </c:xVal>
          <c:yVal>
            <c:numRef>
              <c:f>'QB traps'!$S$33:$S$34</c:f>
              <c:numCache>
                <c:formatCode>General</c:formatCode>
                <c:ptCount val="2"/>
                <c:pt idx="0" formatCode="0.00E+00">
                  <c:v>1.0000000000000001E-5</c:v>
                </c:pt>
                <c:pt idx="1">
                  <c:v>10</c:v>
                </c:pt>
              </c:numCache>
            </c:numRef>
          </c:yVal>
          <c:smooth val="0"/>
        </c:ser>
        <c:ser>
          <c:idx val="3"/>
          <c:order val="2"/>
          <c:tx>
            <c:v>upper site</c:v>
          </c:tx>
          <c:spPr>
            <a:ln w="28575">
              <a:noFill/>
            </a:ln>
          </c:spPr>
          <c:marker>
            <c:symbol val="circle"/>
            <c:size val="6"/>
            <c:spPr>
              <a:noFill/>
              <a:ln w="12700"/>
            </c:spPr>
          </c:marker>
          <c:trendline>
            <c:spPr>
              <a:ln w="15875">
                <a:solidFill>
                  <a:srgbClr val="7030A0"/>
                </a:solidFill>
              </a:ln>
            </c:spPr>
            <c:trendlineType val="power"/>
            <c:forward val="1.5"/>
            <c:backward val="0.5"/>
            <c:dispRSqr val="1"/>
            <c:dispEq val="1"/>
            <c:trendlineLbl>
              <c:layout>
                <c:manualLayout>
                  <c:x val="0.29407911848856733"/>
                  <c:y val="6.7476597779423109E-2"/>
                </c:manualLayout>
              </c:layout>
              <c:tx>
                <c:rich>
                  <a:bodyPr/>
                  <a:lstStyle/>
                  <a:p>
                    <a:pPr>
                      <a:defRPr/>
                    </a:pPr>
                    <a:r>
                      <a:rPr lang="en-US" baseline="0">
                        <a:solidFill>
                          <a:srgbClr val="7030A0"/>
                        </a:solidFill>
                      </a:rPr>
                      <a:t>upper site:</a:t>
                    </a:r>
                  </a:p>
                  <a:p>
                    <a:pPr>
                      <a:defRPr/>
                    </a:pPr>
                    <a:r>
                      <a:rPr lang="en-US" baseline="0">
                        <a:solidFill>
                          <a:srgbClr val="7030A0"/>
                        </a:solidFill>
                      </a:rPr>
                      <a:t>y = 7.74E-07x</a:t>
                    </a:r>
                    <a:r>
                      <a:rPr lang="en-US" baseline="30000">
                        <a:solidFill>
                          <a:srgbClr val="7030A0"/>
                        </a:solidFill>
                      </a:rPr>
                      <a:t>11.95</a:t>
                    </a:r>
                    <a:r>
                      <a:rPr lang="en-US" baseline="0">
                        <a:solidFill>
                          <a:srgbClr val="7030A0"/>
                        </a:solidFill>
                      </a:rPr>
                      <a:t>
R² = 0.57</a:t>
                    </a:r>
                    <a:endParaRPr lang="en-US">
                      <a:solidFill>
                        <a:srgbClr val="7030A0"/>
                      </a:solidFill>
                    </a:endParaRPr>
                  </a:p>
                </c:rich>
              </c:tx>
              <c:numFmt formatCode="0.00E+00" sourceLinked="0"/>
            </c:trendlineLbl>
          </c:trendline>
          <c:xVal>
            <c:numRef>
              <c:f>'QB traps'!$F$44:$F$83</c:f>
              <c:numCache>
                <c:formatCode>General</c:formatCode>
                <c:ptCount val="40"/>
                <c:pt idx="0">
                  <c:v>2.0214064744043401</c:v>
                </c:pt>
                <c:pt idx="1">
                  <c:v>2.1480360578058399</c:v>
                </c:pt>
                <c:pt idx="2">
                  <c:v>1.7872651163475322</c:v>
                </c:pt>
                <c:pt idx="3">
                  <c:v>1.7872651163475322</c:v>
                </c:pt>
                <c:pt idx="4">
                  <c:v>1.8897645221653543</c:v>
                </c:pt>
                <c:pt idx="5">
                  <c:v>2.1949772372080827</c:v>
                </c:pt>
                <c:pt idx="6">
                  <c:v>2.2702863836676537</c:v>
                </c:pt>
                <c:pt idx="7">
                  <c:v>2.3002263250408679</c:v>
                </c:pt>
                <c:pt idx="8">
                  <c:v>2.3002263250408679</c:v>
                </c:pt>
                <c:pt idx="9">
                  <c:v>2.3002263250408679</c:v>
                </c:pt>
                <c:pt idx="10">
                  <c:v>1.9058510188372908</c:v>
                </c:pt>
                <c:pt idx="11">
                  <c:v>1.8897645221653543</c:v>
                </c:pt>
                <c:pt idx="12">
                  <c:v>1.9404258200800746</c:v>
                </c:pt>
                <c:pt idx="13">
                  <c:v>2.0853047930994739</c:v>
                </c:pt>
                <c:pt idx="14">
                  <c:v>2.1330828821730639</c:v>
                </c:pt>
                <c:pt idx="15">
                  <c:v>2.1330828821730639</c:v>
                </c:pt>
                <c:pt idx="16">
                  <c:v>2.1168114736730534</c:v>
                </c:pt>
                <c:pt idx="17">
                  <c:v>2.0853047930994739</c:v>
                </c:pt>
                <c:pt idx="18">
                  <c:v>2.2846872729985881</c:v>
                </c:pt>
                <c:pt idx="19">
                  <c:v>2.3299315808673922</c:v>
                </c:pt>
                <c:pt idx="20">
                  <c:v>2.3746487813657837</c:v>
                </c:pt>
                <c:pt idx="21">
                  <c:v>2.3594087251952027</c:v>
                </c:pt>
                <c:pt idx="22">
                  <c:v>2.3002263250408679</c:v>
                </c:pt>
                <c:pt idx="23">
                  <c:v>2.0535064912844541</c:v>
                </c:pt>
                <c:pt idx="24">
                  <c:v>2.1789875457921717</c:v>
                </c:pt>
                <c:pt idx="25">
                  <c:v>2.3594087251952027</c:v>
                </c:pt>
                <c:pt idx="26">
                  <c:v>2.3441086858470124</c:v>
                </c:pt>
                <c:pt idx="27">
                  <c:v>2.5171567540534339</c:v>
                </c:pt>
                <c:pt idx="28">
                  <c:v>2.5318125985758093</c:v>
                </c:pt>
                <c:pt idx="29">
                  <c:v>2.5171567540534339</c:v>
                </c:pt>
                <c:pt idx="30">
                  <c:v>2.5318125985758093</c:v>
                </c:pt>
                <c:pt idx="31">
                  <c:v>2.5318125985758093</c:v>
                </c:pt>
                <c:pt idx="32">
                  <c:v>2.3299315808673922</c:v>
                </c:pt>
                <c:pt idx="33">
                  <c:v>2.3886640205684646</c:v>
                </c:pt>
                <c:pt idx="34">
                  <c:v>2.3157019235977852</c:v>
                </c:pt>
                <c:pt idx="35">
                  <c:v>2.4602976668601046</c:v>
                </c:pt>
                <c:pt idx="36">
                  <c:v>2.5035821651666641</c:v>
                </c:pt>
                <c:pt idx="37">
                  <c:v>2.5318125985758093</c:v>
                </c:pt>
                <c:pt idx="38">
                  <c:v>2.5171567540534339</c:v>
                </c:pt>
                <c:pt idx="39">
                  <c:v>2.4899627559797417</c:v>
                </c:pt>
              </c:numCache>
            </c:numRef>
          </c:xVal>
          <c:yVal>
            <c:numRef>
              <c:f>'QB traps'!$R$44:$R$83</c:f>
              <c:numCache>
                <c:formatCode>General</c:formatCode>
                <c:ptCount val="40"/>
                <c:pt idx="0">
                  <c:v>2.2811743897807107E-3</c:v>
                </c:pt>
                <c:pt idx="1">
                  <c:v>3.7425338061201151E-2</c:v>
                </c:pt>
                <c:pt idx="2">
                  <c:v>5.7366409535289549E-3</c:v>
                </c:pt>
                <c:pt idx="3">
                  <c:v>3.8123942291722274E-3</c:v>
                </c:pt>
                <c:pt idx="4">
                  <c:v>2.9374477348808426E-4</c:v>
                </c:pt>
                <c:pt idx="5">
                  <c:v>3.9883716737272833E-3</c:v>
                </c:pt>
                <c:pt idx="6">
                  <c:v>1.5988592476158262E-2</c:v>
                </c:pt>
                <c:pt idx="7">
                  <c:v>1.3530163693260787E-2</c:v>
                </c:pt>
                <c:pt idx="8">
                  <c:v>1.3955608150874519E-2</c:v>
                </c:pt>
                <c:pt idx="9">
                  <c:v>0.14413140593477958</c:v>
                </c:pt>
                <c:pt idx="10">
                  <c:v>1.8191216965964413E-3</c:v>
                </c:pt>
                <c:pt idx="11">
                  <c:v>2.3078967069194035E-3</c:v>
                </c:pt>
                <c:pt idx="12">
                  <c:v>4.1328015689774623E-4</c:v>
                </c:pt>
                <c:pt idx="13">
                  <c:v>1.6756082691201002E-3</c:v>
                </c:pt>
                <c:pt idx="14">
                  <c:v>8.3068629361126058E-3</c:v>
                </c:pt>
                <c:pt idx="15">
                  <c:v>1.640608155736566E-3</c:v>
                </c:pt>
                <c:pt idx="16">
                  <c:v>1.7990642070955683E-3</c:v>
                </c:pt>
                <c:pt idx="17">
                  <c:v>1.3117821206679321E-2</c:v>
                </c:pt>
                <c:pt idx="18">
                  <c:v>2.9982245376231141E-2</c:v>
                </c:pt>
                <c:pt idx="19">
                  <c:v>1.8465680917796837E-2</c:v>
                </c:pt>
                <c:pt idx="20">
                  <c:v>2.0944249702804868E-2</c:v>
                </c:pt>
                <c:pt idx="21">
                  <c:v>3.7759582281200355E-2</c:v>
                </c:pt>
                <c:pt idx="22">
                  <c:v>6.1249807664103158E-2</c:v>
                </c:pt>
                <c:pt idx="23">
                  <c:v>3.6379207546899236E-3</c:v>
                </c:pt>
                <c:pt idx="24">
                  <c:v>4.6482563597130165E-4</c:v>
                </c:pt>
                <c:pt idx="25">
                  <c:v>7.944333819431838E-3</c:v>
                </c:pt>
                <c:pt idx="26">
                  <c:v>1.6379020562549522E-2</c:v>
                </c:pt>
                <c:pt idx="27">
                  <c:v>5.5373099369163299E-2</c:v>
                </c:pt>
                <c:pt idx="28">
                  <c:v>2.9089665024609877E-2</c:v>
                </c:pt>
                <c:pt idx="29">
                  <c:v>4.6654535270648258E-2</c:v>
                </c:pt>
                <c:pt idx="30">
                  <c:v>5.5071393854573283E-2</c:v>
                </c:pt>
                <c:pt idx="31">
                  <c:v>8.7615560350152916E-2</c:v>
                </c:pt>
                <c:pt idx="32">
                  <c:v>6.9640058218257E-2</c:v>
                </c:pt>
                <c:pt idx="33">
                  <c:v>2.2590838351966729E-2</c:v>
                </c:pt>
                <c:pt idx="34">
                  <c:v>1.818746739128646E-2</c:v>
                </c:pt>
                <c:pt idx="35">
                  <c:v>2.7456607795741942E-2</c:v>
                </c:pt>
                <c:pt idx="36">
                  <c:v>0.21634487698662264</c:v>
                </c:pt>
                <c:pt idx="37">
                  <c:v>3.5982133189701754E-2</c:v>
                </c:pt>
                <c:pt idx="38">
                  <c:v>2.7593179229914784E-2</c:v>
                </c:pt>
                <c:pt idx="39">
                  <c:v>3.3596851659149059E-2</c:v>
                </c:pt>
              </c:numCache>
            </c:numRef>
          </c:yVal>
          <c:smooth val="0"/>
        </c:ser>
        <c:dLbls>
          <c:showLegendKey val="0"/>
          <c:showVal val="0"/>
          <c:showCatName val="0"/>
          <c:showSerName val="0"/>
          <c:showPercent val="0"/>
          <c:showBubbleSize val="0"/>
        </c:dLbls>
        <c:axId val="88460288"/>
        <c:axId val="88787968"/>
      </c:scatterChart>
      <c:valAx>
        <c:axId val="88460288"/>
        <c:scaling>
          <c:logBase val="10"/>
          <c:orientation val="minMax"/>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88787968"/>
        <c:crossesAt val="1.0000000000000004E-7"/>
        <c:crossBetween val="midCat"/>
      </c:valAx>
      <c:valAx>
        <c:axId val="88787968"/>
        <c:scaling>
          <c:logBase val="10"/>
          <c:orientation val="minMax"/>
          <c:max val="100"/>
          <c:min val="1.0000000000000003E-5"/>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Gravel  transport rate (g/s)</a:t>
                </a:r>
              </a:p>
            </c:rich>
          </c:tx>
          <c:overlay val="0"/>
        </c:title>
        <c:numFmt formatCode="General" sourceLinked="1"/>
        <c:majorTickMark val="out"/>
        <c:minorTickMark val="out"/>
        <c:tickLblPos val="nextTo"/>
        <c:crossAx val="88460288"/>
        <c:crossesAt val="0.1"/>
        <c:crossBetween val="midCat"/>
      </c:valAx>
      <c:spPr>
        <a:solidFill>
          <a:schemeClr val="bg1"/>
        </a:solidFill>
        <a:ln w="3175">
          <a:solidFill>
            <a:schemeClr val="tx1"/>
          </a:solidFill>
        </a:ln>
      </c:spPr>
    </c:plotArea>
    <c:legend>
      <c:legendPos val="r"/>
      <c:legendEntry>
        <c:idx val="3"/>
        <c:delete val="1"/>
      </c:legendEntry>
      <c:legendEntry>
        <c:idx val="4"/>
        <c:delete val="1"/>
      </c:legendEntry>
      <c:layout>
        <c:manualLayout>
          <c:xMode val="edge"/>
          <c:yMode val="edge"/>
          <c:x val="0.70557092525596465"/>
          <c:y val="0.73086652864589974"/>
          <c:w val="0.23737201768697835"/>
          <c:h val="0.10985268477100919"/>
        </c:manualLayout>
      </c:layout>
      <c:overlay val="1"/>
      <c:txPr>
        <a:bodyPr/>
        <a:lstStyle/>
        <a:p>
          <a:pPr>
            <a:defRPr sz="800">
              <a:latin typeface="Arial" panose="020B0604020202020204" pitchFamily="34" charset="0"/>
              <a:cs typeface="Arial" panose="020B0604020202020204" pitchFamily="34" charset="0"/>
            </a:defRPr>
          </a:pPr>
          <a:endParaRPr lang="en-US"/>
        </a:p>
      </c:txPr>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0"/>
              <a:t>St. Louis Creek, 1998</a:t>
            </a:r>
          </a:p>
          <a:p>
            <a:pPr>
              <a:defRPr sz="1200"/>
            </a:pPr>
            <a:r>
              <a:rPr lang="en-US" sz="1200" b="0"/>
              <a:t>Helley-Smith</a:t>
            </a:r>
          </a:p>
          <a:p>
            <a:pPr>
              <a:defRPr sz="1200"/>
            </a:pPr>
            <a:r>
              <a:rPr lang="en-US" sz="1200" b="0"/>
              <a:t>lower</a:t>
            </a:r>
            <a:r>
              <a:rPr lang="en-US" sz="1200" b="0" baseline="0"/>
              <a:t> (and upper) site</a:t>
            </a:r>
            <a:endParaRPr lang="en-US" sz="1200" b="0"/>
          </a:p>
        </c:rich>
      </c:tx>
      <c:layout>
        <c:manualLayout>
          <c:xMode val="edge"/>
          <c:yMode val="edge"/>
          <c:x val="0.2478944952508739"/>
          <c:y val="2.5836480557394632E-2"/>
        </c:manualLayout>
      </c:layout>
      <c:overlay val="1"/>
    </c:title>
    <c:autoTitleDeleted val="0"/>
    <c:plotArea>
      <c:layout/>
      <c:scatterChart>
        <c:scatterStyle val="lineMarker"/>
        <c:varyColors val="0"/>
        <c:ser>
          <c:idx val="0"/>
          <c:order val="0"/>
          <c:tx>
            <c:v>lower site</c:v>
          </c:tx>
          <c:spPr>
            <a:ln w="28575">
              <a:noFill/>
            </a:ln>
          </c:spPr>
          <c:marker>
            <c:spPr>
              <a:solidFill>
                <a:srgbClr val="00B0F0">
                  <a:alpha val="39000"/>
                </a:srgbClr>
              </a:solidFill>
              <a:ln>
                <a:solidFill>
                  <a:srgbClr val="002060"/>
                </a:solidFill>
              </a:ln>
            </c:spPr>
          </c:marker>
          <c:xVal>
            <c:numRef>
              <c:f>'QB HS'!$F$23:$F$30</c:f>
              <c:numCache>
                <c:formatCode>0.00</c:formatCode>
                <c:ptCount val="8"/>
                <c:pt idx="0">
                  <c:v>1.9269742553760985</c:v>
                </c:pt>
                <c:pt idx="1">
                  <c:v>1.9269742553760985</c:v>
                </c:pt>
                <c:pt idx="2">
                  <c:v>1.6980551237131558</c:v>
                </c:pt>
                <c:pt idx="3">
                  <c:v>1.6980551237131558</c:v>
                </c:pt>
                <c:pt idx="4">
                  <c:v>1.0778258139183132</c:v>
                </c:pt>
                <c:pt idx="5">
                  <c:v>1.3750690539635786</c:v>
                </c:pt>
                <c:pt idx="6">
                  <c:v>2.0453741835658836</c:v>
                </c:pt>
                <c:pt idx="7">
                  <c:v>1.7542861552874207</c:v>
                </c:pt>
              </c:numCache>
            </c:numRef>
          </c:xVal>
          <c:yVal>
            <c:numRef>
              <c:f>'QB HS'!$S$23:$S$30</c:f>
              <c:numCache>
                <c:formatCode>0.00</c:formatCode>
                <c:ptCount val="8"/>
                <c:pt idx="0">
                  <c:v>0.99341097987751525</c:v>
                </c:pt>
                <c:pt idx="1">
                  <c:v>0.21947451881014871</c:v>
                </c:pt>
                <c:pt idx="2">
                  <c:v>0.93642461358996787</c:v>
                </c:pt>
                <c:pt idx="3">
                  <c:v>6.1606882473024198E-2</c:v>
                </c:pt>
                <c:pt idx="4">
                  <c:v>2.1808836395450566</c:v>
                </c:pt>
                <c:pt idx="5">
                  <c:v>0.21743605578714423</c:v>
                </c:pt>
                <c:pt idx="6">
                  <c:v>3.7779514693016312</c:v>
                </c:pt>
                <c:pt idx="7">
                  <c:v>0.19569245020842985</c:v>
                </c:pt>
              </c:numCache>
            </c:numRef>
          </c:yVal>
          <c:smooth val="0"/>
        </c:ser>
        <c:ser>
          <c:idx val="1"/>
          <c:order val="1"/>
          <c:tx>
            <c:v>upper site</c:v>
          </c:tx>
          <c:spPr>
            <a:ln w="28575">
              <a:noFill/>
            </a:ln>
          </c:spPr>
          <c:marker>
            <c:symbol val="triangle"/>
            <c:size val="6"/>
            <c:spPr>
              <a:noFill/>
              <a:ln>
                <a:solidFill>
                  <a:srgbClr val="FF9900"/>
                </a:solidFill>
              </a:ln>
            </c:spPr>
          </c:marker>
          <c:xVal>
            <c:numRef>
              <c:f>'QB HS'!$F$38:$F$55</c:f>
              <c:numCache>
                <c:formatCode>General</c:formatCode>
                <c:ptCount val="18"/>
                <c:pt idx="0">
                  <c:v>1.0732540257483747</c:v>
                </c:pt>
                <c:pt idx="1">
                  <c:v>1.6272170316546124</c:v>
                </c:pt>
                <c:pt idx="2">
                  <c:v>2.0378909667965046</c:v>
                </c:pt>
                <c:pt idx="3">
                  <c:v>2.108672895550515</c:v>
                </c:pt>
                <c:pt idx="4">
                  <c:v>1.743264624082449</c:v>
                </c:pt>
                <c:pt idx="5">
                  <c:v>2.1436831167096737</c:v>
                </c:pt>
                <c:pt idx="6">
                  <c:v>2.3152184795807011</c:v>
                </c:pt>
                <c:pt idx="7">
                  <c:v>1.893040268674445</c:v>
                </c:pt>
                <c:pt idx="8">
                  <c:v>1.8188140838199989</c:v>
                </c:pt>
                <c:pt idx="9">
                  <c:v>2.108672895550515</c:v>
                </c:pt>
                <c:pt idx="10">
                  <c:v>2.3152184795807011</c:v>
                </c:pt>
                <c:pt idx="11">
                  <c:v>2.0378909667965046</c:v>
                </c:pt>
                <c:pt idx="12">
                  <c:v>2.5466260216713259</c:v>
                </c:pt>
                <c:pt idx="13">
                  <c:v>2.5789406258050844</c:v>
                </c:pt>
                <c:pt idx="14">
                  <c:v>2.5789406258050844</c:v>
                </c:pt>
                <c:pt idx="15">
                  <c:v>2.4486037044558859</c:v>
                </c:pt>
                <c:pt idx="16">
                  <c:v>2.5789406258050844</c:v>
                </c:pt>
                <c:pt idx="17">
                  <c:v>2.5141345450822397</c:v>
                </c:pt>
              </c:numCache>
            </c:numRef>
          </c:xVal>
          <c:yVal>
            <c:numRef>
              <c:f>'QB HS'!$S$38:$S$55</c:f>
              <c:numCache>
                <c:formatCode>General</c:formatCode>
                <c:ptCount val="18"/>
                <c:pt idx="0">
                  <c:v>0.88035870516185455</c:v>
                </c:pt>
                <c:pt idx="1">
                  <c:v>4.8050634295713026</c:v>
                </c:pt>
                <c:pt idx="2">
                  <c:v>3.4243766404199469</c:v>
                </c:pt>
                <c:pt idx="3">
                  <c:v>4.7503827646544181</c:v>
                </c:pt>
                <c:pt idx="4">
                  <c:v>0.18137155932431526</c:v>
                </c:pt>
                <c:pt idx="5">
                  <c:v>0.89895013123359591</c:v>
                </c:pt>
                <c:pt idx="6">
                  <c:v>1.3670166229221348</c:v>
                </c:pt>
                <c:pt idx="7">
                  <c:v>0.37224914193418129</c:v>
                </c:pt>
                <c:pt idx="8">
                  <c:v>0.52630139982502189</c:v>
                </c:pt>
                <c:pt idx="9">
                  <c:v>0.19138232720909887</c:v>
                </c:pt>
                <c:pt idx="10">
                  <c:v>2.9212093680597615</c:v>
                </c:pt>
                <c:pt idx="11">
                  <c:v>1.2618614980819707E-2</c:v>
                </c:pt>
                <c:pt idx="12">
                  <c:v>0.18296991722188571</c:v>
                </c:pt>
                <c:pt idx="13">
                  <c:v>1.3628104179285283</c:v>
                </c:pt>
                <c:pt idx="14">
                  <c:v>0.58550373511003428</c:v>
                </c:pt>
                <c:pt idx="15">
                  <c:v>0.41473181236960754</c:v>
                </c:pt>
                <c:pt idx="16">
                  <c:v>0.34764284272158297</c:v>
                </c:pt>
                <c:pt idx="17">
                  <c:v>0.25615788411064</c:v>
                </c:pt>
              </c:numCache>
            </c:numRef>
          </c:yVal>
          <c:smooth val="0"/>
        </c:ser>
        <c:dLbls>
          <c:showLegendKey val="0"/>
          <c:showVal val="0"/>
          <c:showCatName val="0"/>
          <c:showSerName val="0"/>
          <c:showPercent val="0"/>
          <c:showBubbleSize val="0"/>
        </c:dLbls>
        <c:axId val="96684288"/>
        <c:axId val="96749056"/>
      </c:scatterChart>
      <c:valAx>
        <c:axId val="96684288"/>
        <c:scaling>
          <c:logBase val="10"/>
          <c:orientation val="minMax"/>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96749056"/>
        <c:crossesAt val="1.0000000000000004E-7"/>
        <c:crossBetween val="midCat"/>
      </c:valAx>
      <c:valAx>
        <c:axId val="96749056"/>
        <c:scaling>
          <c:logBase val="10"/>
          <c:orientation val="minMax"/>
          <c:max val="100"/>
          <c:min val="1.0000000000000003E-5"/>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Gravel  transport rate (g/s)</a:t>
                </a:r>
              </a:p>
            </c:rich>
          </c:tx>
          <c:overlay val="0"/>
        </c:title>
        <c:numFmt formatCode="General" sourceLinked="0"/>
        <c:majorTickMark val="out"/>
        <c:minorTickMark val="out"/>
        <c:tickLblPos val="nextTo"/>
        <c:crossAx val="96684288"/>
        <c:crossesAt val="0.1"/>
        <c:crossBetween val="midCat"/>
      </c:valAx>
      <c:spPr>
        <a:solidFill>
          <a:schemeClr val="bg1"/>
        </a:solidFill>
        <a:ln w="3175">
          <a:solidFill>
            <a:schemeClr val="tx1"/>
          </a:solidFill>
        </a:ln>
      </c:spPr>
    </c:plotArea>
    <c:legend>
      <c:legendPos val="r"/>
      <c:layout>
        <c:manualLayout>
          <c:xMode val="edge"/>
          <c:yMode val="edge"/>
          <c:x val="0.77696503183738796"/>
          <c:y val="0.69109973093606225"/>
          <c:w val="0.15788237232677754"/>
          <c:h val="0.11141758042090009"/>
        </c:manualLayout>
      </c:layout>
      <c:overlay val="1"/>
      <c:txPr>
        <a:bodyPr/>
        <a:lstStyle/>
        <a:p>
          <a:pPr>
            <a:defRPr sz="900"/>
          </a:pPr>
          <a:endParaRPr lang="en-US"/>
        </a:p>
      </c:txPr>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0"/>
              <a:t>St. Louis Creek, 1998</a:t>
            </a:r>
          </a:p>
          <a:p>
            <a:pPr>
              <a:defRPr sz="1200"/>
            </a:pPr>
            <a:r>
              <a:rPr lang="en-US" sz="1200" b="0"/>
              <a:t>bedload traps</a:t>
            </a:r>
          </a:p>
          <a:p>
            <a:pPr>
              <a:defRPr sz="1200"/>
            </a:pPr>
            <a:r>
              <a:rPr lang="en-US" sz="1200" b="0"/>
              <a:t>lower</a:t>
            </a:r>
            <a:r>
              <a:rPr lang="en-US" sz="1200" b="0" baseline="0"/>
              <a:t> (and upper) site</a:t>
            </a:r>
            <a:endParaRPr lang="en-US" sz="1200" b="0"/>
          </a:p>
        </c:rich>
      </c:tx>
      <c:layout>
        <c:manualLayout>
          <c:xMode val="edge"/>
          <c:yMode val="edge"/>
          <c:x val="0.25387356849452114"/>
          <c:y val="4.2342653596871817E-2"/>
        </c:manualLayout>
      </c:layout>
      <c:overlay val="1"/>
    </c:title>
    <c:autoTitleDeleted val="0"/>
    <c:plotArea>
      <c:layout/>
      <c:scatterChart>
        <c:scatterStyle val="lineMarker"/>
        <c:varyColors val="0"/>
        <c:ser>
          <c:idx val="0"/>
          <c:order val="0"/>
          <c:tx>
            <c:v>4-32</c:v>
          </c:tx>
          <c:spPr>
            <a:ln w="28575">
              <a:noFill/>
            </a:ln>
          </c:spPr>
          <c:marker>
            <c:symbol val="square"/>
            <c:size val="7"/>
            <c:spPr>
              <a:solidFill>
                <a:srgbClr val="00FF00"/>
              </a:solidFill>
              <a:ln>
                <a:solidFill>
                  <a:srgbClr val="009900"/>
                </a:solidFill>
              </a:ln>
            </c:spPr>
          </c:marker>
          <c:xVal>
            <c:numRef>
              <c:f>'Dmax traps'!$E$18:$E$25</c:f>
              <c:numCache>
                <c:formatCode>0.00</c:formatCode>
                <c:ptCount val="8"/>
                <c:pt idx="0">
                  <c:v>1.1739475996747368</c:v>
                </c:pt>
                <c:pt idx="1">
                  <c:v>1.4799459630030702</c:v>
                </c:pt>
                <c:pt idx="2">
                  <c:v>1.3750690539635786</c:v>
                </c:pt>
                <c:pt idx="3">
                  <c:v>2.1663454543307274</c:v>
                </c:pt>
                <c:pt idx="4">
                  <c:v>1.7542861552874207</c:v>
                </c:pt>
                <c:pt idx="5">
                  <c:v>1.6980551237131558</c:v>
                </c:pt>
                <c:pt idx="6">
                  <c:v>1.9269742553760985</c:v>
                </c:pt>
                <c:pt idx="7">
                  <c:v>1.8987330581449158</c:v>
                </c:pt>
              </c:numCache>
            </c:numRef>
          </c:xVal>
          <c:yVal>
            <c:numRef>
              <c:f>'Dmax traps'!$G$18:$G$25</c:f>
              <c:numCache>
                <c:formatCode>General</c:formatCode>
                <c:ptCount val="8"/>
                <c:pt idx="0">
                  <c:v>8</c:v>
                </c:pt>
                <c:pt idx="1">
                  <c:v>8</c:v>
                </c:pt>
                <c:pt idx="2">
                  <c:v>5.6</c:v>
                </c:pt>
                <c:pt idx="3">
                  <c:v>11.3</c:v>
                </c:pt>
                <c:pt idx="4">
                  <c:v>5.6</c:v>
                </c:pt>
                <c:pt idx="5">
                  <c:v>4</c:v>
                </c:pt>
                <c:pt idx="6">
                  <c:v>5.6</c:v>
                </c:pt>
                <c:pt idx="7">
                  <c:v>8</c:v>
                </c:pt>
              </c:numCache>
            </c:numRef>
          </c:yVal>
          <c:smooth val="0"/>
        </c:ser>
        <c:ser>
          <c:idx val="2"/>
          <c:order val="1"/>
          <c:tx>
            <c:v>est</c:v>
          </c:tx>
          <c:spPr>
            <a:ln w="28575">
              <a:noFill/>
            </a:ln>
          </c:spPr>
          <c:marker>
            <c:symbol val="square"/>
            <c:size val="7"/>
            <c:spPr>
              <a:noFill/>
              <a:ln w="12700">
                <a:solidFill>
                  <a:srgbClr val="00B050"/>
                </a:solidFill>
              </a:ln>
            </c:spPr>
          </c:marker>
          <c:trendline>
            <c:spPr>
              <a:ln>
                <a:solidFill>
                  <a:srgbClr val="00B050"/>
                </a:solidFill>
                <a:prstDash val="lgDash"/>
              </a:ln>
            </c:spPr>
            <c:trendlineType val="power"/>
            <c:forward val="1"/>
            <c:backward val="0.5"/>
            <c:dispRSqr val="0"/>
            <c:dispEq val="1"/>
            <c:trendlineLbl>
              <c:layout>
                <c:manualLayout>
                  <c:x val="-0.33951115485564304"/>
                  <c:y val="0.25833424594338222"/>
                </c:manualLayout>
              </c:layout>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00B050"/>
                        </a:solidFill>
                        <a:latin typeface="+mn-lt"/>
                        <a:ea typeface="+mn-ea"/>
                        <a:cs typeface="+mn-cs"/>
                      </a:defRPr>
                    </a:pPr>
                    <a:r>
                      <a:rPr lang="en-US" baseline="0"/>
                      <a:t>lower site (est.):</a:t>
                    </a:r>
                  </a:p>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00B050"/>
                        </a:solidFill>
                        <a:latin typeface="+mn-lt"/>
                        <a:ea typeface="+mn-ea"/>
                        <a:cs typeface="+mn-cs"/>
                      </a:defRPr>
                    </a:pPr>
                    <a:r>
                      <a:rPr lang="en-US" baseline="0"/>
                      <a:t>y = 2x</a:t>
                    </a:r>
                    <a:r>
                      <a:rPr lang="en-US" baseline="30000"/>
                      <a:t>2.11</a:t>
                    </a:r>
                    <a:endParaRPr lang="en-US"/>
                  </a:p>
                </c:rich>
              </c:tx>
              <c:numFmt formatCode="General" sourceLinked="0"/>
            </c:trendlineLbl>
          </c:trendline>
          <c:xVal>
            <c:numRef>
              <c:f>'Dmax traps'!$E$27:$E$28</c:f>
              <c:numCache>
                <c:formatCode>0.00</c:formatCode>
                <c:ptCount val="2"/>
                <c:pt idx="0">
                  <c:v>1</c:v>
                </c:pt>
                <c:pt idx="1">
                  <c:v>4.67</c:v>
                </c:pt>
              </c:numCache>
            </c:numRef>
          </c:xVal>
          <c:yVal>
            <c:numRef>
              <c:f>'Dmax traps'!$H$27:$H$28</c:f>
              <c:numCache>
                <c:formatCode>General</c:formatCode>
                <c:ptCount val="2"/>
                <c:pt idx="0">
                  <c:v>2</c:v>
                </c:pt>
                <c:pt idx="1">
                  <c:v>50</c:v>
                </c:pt>
              </c:numCache>
            </c:numRef>
          </c:yVal>
          <c:smooth val="0"/>
        </c:ser>
        <c:ser>
          <c:idx val="3"/>
          <c:order val="2"/>
          <c:spPr>
            <a:ln w="28575">
              <a:noFill/>
            </a:ln>
          </c:spPr>
          <c:marker>
            <c:symbol val="circle"/>
            <c:size val="6"/>
            <c:spPr>
              <a:noFill/>
            </c:spPr>
          </c:marker>
          <c:trendline>
            <c:spPr>
              <a:ln w="15875">
                <a:solidFill>
                  <a:srgbClr val="7030A0"/>
                </a:solidFill>
              </a:ln>
            </c:spPr>
            <c:trendlineType val="power"/>
            <c:forward val="1.5"/>
            <c:dispRSqr val="1"/>
            <c:dispEq val="1"/>
            <c:trendlineLbl>
              <c:layout>
                <c:manualLayout>
                  <c:x val="0.30221245781777278"/>
                  <c:y val="0.10823978419020804"/>
                </c:manualLayout>
              </c:layout>
              <c:tx>
                <c:rich>
                  <a:bodyPr/>
                  <a:lstStyle/>
                  <a:p>
                    <a:pPr>
                      <a:defRPr/>
                    </a:pPr>
                    <a:r>
                      <a:rPr lang="en-US" baseline="0">
                        <a:solidFill>
                          <a:srgbClr val="7030A0"/>
                        </a:solidFill>
                      </a:rPr>
                      <a:t>upper site:</a:t>
                    </a:r>
                  </a:p>
                  <a:p>
                    <a:pPr>
                      <a:defRPr/>
                    </a:pPr>
                    <a:r>
                      <a:rPr lang="en-US" baseline="0">
                        <a:solidFill>
                          <a:srgbClr val="7030A0"/>
                        </a:solidFill>
                      </a:rPr>
                      <a:t>y = 0.945x</a:t>
                    </a:r>
                    <a:r>
                      <a:rPr lang="en-US" baseline="30000">
                        <a:solidFill>
                          <a:srgbClr val="7030A0"/>
                        </a:solidFill>
                      </a:rPr>
                      <a:t>2.74</a:t>
                    </a:r>
                    <a:r>
                      <a:rPr lang="en-US" baseline="0">
                        <a:solidFill>
                          <a:srgbClr val="7030A0"/>
                        </a:solidFill>
                      </a:rPr>
                      <a:t>
R² = 0.47</a:t>
                    </a:r>
                    <a:endParaRPr lang="en-US">
                      <a:solidFill>
                        <a:srgbClr val="7030A0"/>
                      </a:solidFill>
                    </a:endParaRPr>
                  </a:p>
                </c:rich>
              </c:tx>
              <c:numFmt formatCode="General" sourceLinked="0"/>
            </c:trendlineLbl>
          </c:trendline>
          <c:xVal>
            <c:numRef>
              <c:f>'Dmax traps'!$E$38:$E$77</c:f>
              <c:numCache>
                <c:formatCode>0.00</c:formatCode>
                <c:ptCount val="40"/>
                <c:pt idx="0">
                  <c:v>2.0214064744043401</c:v>
                </c:pt>
                <c:pt idx="1">
                  <c:v>2.1480360578058399</c:v>
                </c:pt>
                <c:pt idx="2">
                  <c:v>1.7872651163475322</c:v>
                </c:pt>
                <c:pt idx="3">
                  <c:v>1.7872651163475322</c:v>
                </c:pt>
                <c:pt idx="4">
                  <c:v>1.8897645221653543</c:v>
                </c:pt>
                <c:pt idx="5">
                  <c:v>2.1949772372080827</c:v>
                </c:pt>
                <c:pt idx="6">
                  <c:v>2.2702863836676537</c:v>
                </c:pt>
                <c:pt idx="7">
                  <c:v>2.3002263250408679</c:v>
                </c:pt>
                <c:pt idx="8">
                  <c:v>2.3002263250408679</c:v>
                </c:pt>
                <c:pt idx="9">
                  <c:v>2.3002263250408679</c:v>
                </c:pt>
                <c:pt idx="10">
                  <c:v>1.9058510188372908</c:v>
                </c:pt>
                <c:pt idx="11">
                  <c:v>1.8897645221653543</c:v>
                </c:pt>
                <c:pt idx="12">
                  <c:v>1.9404258200800746</c:v>
                </c:pt>
                <c:pt idx="13">
                  <c:v>2.0853047930994739</c:v>
                </c:pt>
                <c:pt idx="14">
                  <c:v>2.1330828821730639</c:v>
                </c:pt>
                <c:pt idx="15">
                  <c:v>2.1330828821730639</c:v>
                </c:pt>
                <c:pt idx="16">
                  <c:v>2.1168114736730534</c:v>
                </c:pt>
                <c:pt idx="17">
                  <c:v>2.0853047930994739</c:v>
                </c:pt>
                <c:pt idx="18">
                  <c:v>2.2846872729985881</c:v>
                </c:pt>
                <c:pt idx="19">
                  <c:v>2.3299315808673922</c:v>
                </c:pt>
                <c:pt idx="20">
                  <c:v>2.3746487813657837</c:v>
                </c:pt>
                <c:pt idx="21">
                  <c:v>2.3594087251952027</c:v>
                </c:pt>
                <c:pt idx="22">
                  <c:v>2.3002263250408679</c:v>
                </c:pt>
                <c:pt idx="23">
                  <c:v>2.0535064912844541</c:v>
                </c:pt>
                <c:pt idx="24">
                  <c:v>2.1789875457921717</c:v>
                </c:pt>
                <c:pt idx="25">
                  <c:v>2.3594087251952027</c:v>
                </c:pt>
                <c:pt idx="26">
                  <c:v>2.3441086858470124</c:v>
                </c:pt>
                <c:pt idx="27">
                  <c:v>2.5171567540534339</c:v>
                </c:pt>
                <c:pt idx="28">
                  <c:v>2.5318125985758093</c:v>
                </c:pt>
                <c:pt idx="29">
                  <c:v>2.5171567540534339</c:v>
                </c:pt>
                <c:pt idx="30">
                  <c:v>2.5318125985758093</c:v>
                </c:pt>
                <c:pt idx="31">
                  <c:v>2.5318125985758093</c:v>
                </c:pt>
                <c:pt idx="32">
                  <c:v>2.3299315808673922</c:v>
                </c:pt>
                <c:pt idx="33">
                  <c:v>2.3886640205684646</c:v>
                </c:pt>
                <c:pt idx="34">
                  <c:v>2.3157019235977852</c:v>
                </c:pt>
                <c:pt idx="35">
                  <c:v>2.4602976668601046</c:v>
                </c:pt>
                <c:pt idx="36">
                  <c:v>2.5035821651666641</c:v>
                </c:pt>
                <c:pt idx="37">
                  <c:v>2.5318125985758093</c:v>
                </c:pt>
                <c:pt idx="38">
                  <c:v>2.5171567540534339</c:v>
                </c:pt>
                <c:pt idx="39">
                  <c:v>2.4899627559797417</c:v>
                </c:pt>
              </c:numCache>
            </c:numRef>
          </c:xVal>
          <c:yVal>
            <c:numRef>
              <c:f>'Dmax traps'!$G$38:$G$77</c:f>
              <c:numCache>
                <c:formatCode>General</c:formatCode>
                <c:ptCount val="40"/>
                <c:pt idx="0">
                  <c:v>5.6</c:v>
                </c:pt>
                <c:pt idx="1">
                  <c:v>11.3</c:v>
                </c:pt>
                <c:pt idx="2">
                  <c:v>5.6</c:v>
                </c:pt>
                <c:pt idx="3">
                  <c:v>5.6</c:v>
                </c:pt>
                <c:pt idx="4">
                  <c:v>5.6</c:v>
                </c:pt>
                <c:pt idx="5">
                  <c:v>5.6</c:v>
                </c:pt>
                <c:pt idx="6">
                  <c:v>16</c:v>
                </c:pt>
                <c:pt idx="7">
                  <c:v>11.3</c:v>
                </c:pt>
                <c:pt idx="8">
                  <c:v>11.3</c:v>
                </c:pt>
                <c:pt idx="9">
                  <c:v>11.3</c:v>
                </c:pt>
                <c:pt idx="10">
                  <c:v>5.6</c:v>
                </c:pt>
                <c:pt idx="11">
                  <c:v>8</c:v>
                </c:pt>
                <c:pt idx="12">
                  <c:v>4</c:v>
                </c:pt>
                <c:pt idx="13">
                  <c:v>4</c:v>
                </c:pt>
                <c:pt idx="14">
                  <c:v>5.6</c:v>
                </c:pt>
                <c:pt idx="15">
                  <c:v>5.6</c:v>
                </c:pt>
                <c:pt idx="16">
                  <c:v>8</c:v>
                </c:pt>
                <c:pt idx="17">
                  <c:v>8</c:v>
                </c:pt>
                <c:pt idx="18">
                  <c:v>8</c:v>
                </c:pt>
                <c:pt idx="19">
                  <c:v>5.6</c:v>
                </c:pt>
                <c:pt idx="20">
                  <c:v>11.3</c:v>
                </c:pt>
                <c:pt idx="21">
                  <c:v>16</c:v>
                </c:pt>
                <c:pt idx="22">
                  <c:v>11.3</c:v>
                </c:pt>
                <c:pt idx="23">
                  <c:v>5.6</c:v>
                </c:pt>
                <c:pt idx="24">
                  <c:v>5.6</c:v>
                </c:pt>
                <c:pt idx="25">
                  <c:v>8</c:v>
                </c:pt>
                <c:pt idx="26">
                  <c:v>5.6</c:v>
                </c:pt>
                <c:pt idx="27">
                  <c:v>11.3</c:v>
                </c:pt>
                <c:pt idx="28">
                  <c:v>11.3</c:v>
                </c:pt>
                <c:pt idx="29">
                  <c:v>16</c:v>
                </c:pt>
                <c:pt idx="30">
                  <c:v>11.3</c:v>
                </c:pt>
                <c:pt idx="31">
                  <c:v>11.3</c:v>
                </c:pt>
                <c:pt idx="32">
                  <c:v>16</c:v>
                </c:pt>
                <c:pt idx="33">
                  <c:v>11.3</c:v>
                </c:pt>
                <c:pt idx="34">
                  <c:v>11.3</c:v>
                </c:pt>
                <c:pt idx="35">
                  <c:v>11.3</c:v>
                </c:pt>
                <c:pt idx="36">
                  <c:v>16</c:v>
                </c:pt>
                <c:pt idx="37">
                  <c:v>8</c:v>
                </c:pt>
                <c:pt idx="38">
                  <c:v>11.3</c:v>
                </c:pt>
                <c:pt idx="39">
                  <c:v>11.3</c:v>
                </c:pt>
              </c:numCache>
            </c:numRef>
          </c:yVal>
          <c:smooth val="0"/>
        </c:ser>
        <c:dLbls>
          <c:showLegendKey val="0"/>
          <c:showVal val="0"/>
          <c:showCatName val="0"/>
          <c:showSerName val="0"/>
          <c:showPercent val="0"/>
          <c:showBubbleSize val="0"/>
        </c:dLbls>
        <c:axId val="97076736"/>
        <c:axId val="97078656"/>
      </c:scatterChart>
      <c:valAx>
        <c:axId val="97076736"/>
        <c:scaling>
          <c:logBase val="10"/>
          <c:orientation val="minMax"/>
          <c:min val="1"/>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97078656"/>
        <c:crossesAt val="1.0000000000000004E-7"/>
        <c:crossBetween val="midCat"/>
      </c:valAx>
      <c:valAx>
        <c:axId val="97078656"/>
        <c:scaling>
          <c:logBase val="10"/>
          <c:orientation val="minMax"/>
          <c:max val="100"/>
          <c:min val="1"/>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Bedload Dmax size (mm)</a:t>
                </a:r>
              </a:p>
            </c:rich>
          </c:tx>
          <c:overlay val="0"/>
        </c:title>
        <c:numFmt formatCode="General" sourceLinked="1"/>
        <c:majorTickMark val="out"/>
        <c:minorTickMark val="out"/>
        <c:tickLblPos val="nextTo"/>
        <c:crossAx val="97076736"/>
        <c:crossesAt val="0.1"/>
        <c:crossBetween val="midCat"/>
      </c:valAx>
      <c:spPr>
        <a:solidFill>
          <a:schemeClr val="bg1"/>
        </a:solidFill>
        <a:ln w="3175">
          <a:solidFill>
            <a:schemeClr val="tx1"/>
          </a:solidFill>
        </a:ln>
      </c:spPr>
    </c:plotArea>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0"/>
              <a:t>St. Louis Creek, 1998</a:t>
            </a:r>
          </a:p>
          <a:p>
            <a:pPr>
              <a:defRPr sz="1200"/>
            </a:pPr>
            <a:r>
              <a:rPr lang="en-US" sz="1200" b="0"/>
              <a:t>Helley-Smith sampler</a:t>
            </a:r>
          </a:p>
          <a:p>
            <a:pPr>
              <a:defRPr sz="1200"/>
            </a:pPr>
            <a:r>
              <a:rPr lang="en-US" sz="1200" b="0"/>
              <a:t>lower</a:t>
            </a:r>
            <a:r>
              <a:rPr lang="en-US" sz="1200" b="0" baseline="0"/>
              <a:t> (and upper) site</a:t>
            </a:r>
            <a:endParaRPr lang="en-US" sz="1200" b="0"/>
          </a:p>
        </c:rich>
      </c:tx>
      <c:layout>
        <c:manualLayout>
          <c:xMode val="edge"/>
          <c:yMode val="edge"/>
          <c:x val="0.25387356849452114"/>
          <c:y val="4.2342653596871817E-2"/>
        </c:manualLayout>
      </c:layout>
      <c:overlay val="1"/>
    </c:title>
    <c:autoTitleDeleted val="0"/>
    <c:plotArea>
      <c:layout>
        <c:manualLayout>
          <c:layoutTarget val="inner"/>
          <c:xMode val="edge"/>
          <c:yMode val="edge"/>
          <c:x val="0.16260662729658792"/>
          <c:y val="3.641763042879731E-2"/>
          <c:w val="0.78956599175103115"/>
          <c:h val="0.80383495454059428"/>
        </c:manualLayout>
      </c:layout>
      <c:scatterChart>
        <c:scatterStyle val="lineMarker"/>
        <c:varyColors val="0"/>
        <c:ser>
          <c:idx val="0"/>
          <c:order val="0"/>
          <c:tx>
            <c:v>lower site</c:v>
          </c:tx>
          <c:spPr>
            <a:ln w="28575">
              <a:noFill/>
            </a:ln>
          </c:spPr>
          <c:marker>
            <c:spPr>
              <a:solidFill>
                <a:srgbClr val="00B0F0">
                  <a:alpha val="40000"/>
                </a:srgbClr>
              </a:solidFill>
              <a:ln>
                <a:solidFill>
                  <a:srgbClr val="002060"/>
                </a:solidFill>
              </a:ln>
            </c:spPr>
          </c:marker>
          <c:xVal>
            <c:numRef>
              <c:f>'Dmax HS'!$E$17:$E$24</c:f>
              <c:numCache>
                <c:formatCode>0.00</c:formatCode>
                <c:ptCount val="8"/>
                <c:pt idx="0">
                  <c:v>1.9269742553760985</c:v>
                </c:pt>
                <c:pt idx="1">
                  <c:v>1.9269742553760985</c:v>
                </c:pt>
                <c:pt idx="2">
                  <c:v>1.6980551237131558</c:v>
                </c:pt>
                <c:pt idx="3">
                  <c:v>1.6980551237131558</c:v>
                </c:pt>
                <c:pt idx="4">
                  <c:v>1.0778258139183132</c:v>
                </c:pt>
                <c:pt idx="5">
                  <c:v>1.3750690539635786</c:v>
                </c:pt>
                <c:pt idx="6">
                  <c:v>2.0453741835658836</c:v>
                </c:pt>
                <c:pt idx="7">
                  <c:v>1.7542861552874207</c:v>
                </c:pt>
              </c:numCache>
            </c:numRef>
          </c:xVal>
          <c:yVal>
            <c:numRef>
              <c:f>'Dmax HS'!$G$17:$G$24</c:f>
              <c:numCache>
                <c:formatCode>General</c:formatCode>
                <c:ptCount val="8"/>
                <c:pt idx="0">
                  <c:v>8</c:v>
                </c:pt>
                <c:pt idx="1">
                  <c:v>5.6</c:v>
                </c:pt>
                <c:pt idx="2">
                  <c:v>11.3</c:v>
                </c:pt>
                <c:pt idx="3">
                  <c:v>4</c:v>
                </c:pt>
                <c:pt idx="4">
                  <c:v>11.3</c:v>
                </c:pt>
                <c:pt idx="5">
                  <c:v>8</c:v>
                </c:pt>
                <c:pt idx="6">
                  <c:v>22.6</c:v>
                </c:pt>
                <c:pt idx="7">
                  <c:v>11.3</c:v>
                </c:pt>
              </c:numCache>
            </c:numRef>
          </c:yVal>
          <c:smooth val="0"/>
        </c:ser>
        <c:ser>
          <c:idx val="1"/>
          <c:order val="1"/>
          <c:tx>
            <c:v>upper site</c:v>
          </c:tx>
          <c:spPr>
            <a:ln w="28575">
              <a:noFill/>
            </a:ln>
          </c:spPr>
          <c:marker>
            <c:symbol val="triangle"/>
            <c:size val="6"/>
            <c:spPr>
              <a:noFill/>
              <a:ln>
                <a:solidFill>
                  <a:srgbClr val="FF9900"/>
                </a:solidFill>
              </a:ln>
            </c:spPr>
          </c:marker>
          <c:xVal>
            <c:numRef>
              <c:f>'Dmax HS'!$E$34:$E$51</c:f>
              <c:numCache>
                <c:formatCode>0.00</c:formatCode>
                <c:ptCount val="18"/>
                <c:pt idx="0">
                  <c:v>1.0732540257483747</c:v>
                </c:pt>
                <c:pt idx="1">
                  <c:v>1.6272170316546124</c:v>
                </c:pt>
                <c:pt idx="2">
                  <c:v>2.0378909667965046</c:v>
                </c:pt>
                <c:pt idx="3">
                  <c:v>2.108672895550515</c:v>
                </c:pt>
                <c:pt idx="4">
                  <c:v>1.743264624082449</c:v>
                </c:pt>
                <c:pt idx="5">
                  <c:v>2.1436831167096737</c:v>
                </c:pt>
                <c:pt idx="6">
                  <c:v>2.3152184795807011</c:v>
                </c:pt>
                <c:pt idx="7">
                  <c:v>1.893040268674445</c:v>
                </c:pt>
                <c:pt idx="8">
                  <c:v>1.8188140838199989</c:v>
                </c:pt>
                <c:pt idx="9">
                  <c:v>2.108672895550515</c:v>
                </c:pt>
                <c:pt idx="10">
                  <c:v>2.3152184795807011</c:v>
                </c:pt>
                <c:pt idx="11">
                  <c:v>2.0378909667965046</c:v>
                </c:pt>
                <c:pt idx="12">
                  <c:v>2.5466260216713259</c:v>
                </c:pt>
                <c:pt idx="13">
                  <c:v>2.5789406258050844</c:v>
                </c:pt>
                <c:pt idx="14">
                  <c:v>2.5789406258050844</c:v>
                </c:pt>
                <c:pt idx="15">
                  <c:v>2.4486037044558859</c:v>
                </c:pt>
                <c:pt idx="16">
                  <c:v>2.5789406258050844</c:v>
                </c:pt>
                <c:pt idx="17">
                  <c:v>2.5141345450822397</c:v>
                </c:pt>
              </c:numCache>
            </c:numRef>
          </c:xVal>
          <c:yVal>
            <c:numRef>
              <c:f>'Dmax HS'!$G$34:$G$51</c:f>
              <c:numCache>
                <c:formatCode>General</c:formatCode>
                <c:ptCount val="18"/>
                <c:pt idx="0">
                  <c:v>8</c:v>
                </c:pt>
                <c:pt idx="1">
                  <c:v>11.3</c:v>
                </c:pt>
                <c:pt idx="2">
                  <c:v>16</c:v>
                </c:pt>
                <c:pt idx="3">
                  <c:v>16</c:v>
                </c:pt>
                <c:pt idx="4">
                  <c:v>5.6</c:v>
                </c:pt>
                <c:pt idx="5">
                  <c:v>11.3</c:v>
                </c:pt>
                <c:pt idx="6">
                  <c:v>16</c:v>
                </c:pt>
                <c:pt idx="7">
                  <c:v>8</c:v>
                </c:pt>
                <c:pt idx="8">
                  <c:v>8</c:v>
                </c:pt>
                <c:pt idx="9">
                  <c:v>8</c:v>
                </c:pt>
                <c:pt idx="10">
                  <c:v>16</c:v>
                </c:pt>
                <c:pt idx="11">
                  <c:v>4</c:v>
                </c:pt>
                <c:pt idx="12">
                  <c:v>8</c:v>
                </c:pt>
                <c:pt idx="13">
                  <c:v>16</c:v>
                </c:pt>
                <c:pt idx="14">
                  <c:v>11.3</c:v>
                </c:pt>
                <c:pt idx="15">
                  <c:v>11.3</c:v>
                </c:pt>
                <c:pt idx="16">
                  <c:v>8</c:v>
                </c:pt>
                <c:pt idx="17">
                  <c:v>5.6</c:v>
                </c:pt>
              </c:numCache>
            </c:numRef>
          </c:yVal>
          <c:smooth val="0"/>
        </c:ser>
        <c:dLbls>
          <c:showLegendKey val="0"/>
          <c:showVal val="0"/>
          <c:showCatName val="0"/>
          <c:showSerName val="0"/>
          <c:showPercent val="0"/>
          <c:showBubbleSize val="0"/>
        </c:dLbls>
        <c:axId val="117555200"/>
        <c:axId val="117708288"/>
      </c:scatterChart>
      <c:valAx>
        <c:axId val="117555200"/>
        <c:scaling>
          <c:logBase val="10"/>
          <c:orientation val="minMax"/>
          <c:min val="1"/>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117708288"/>
        <c:crossesAt val="1.0000000000000004E-7"/>
        <c:crossBetween val="midCat"/>
      </c:valAx>
      <c:valAx>
        <c:axId val="117708288"/>
        <c:scaling>
          <c:logBase val="10"/>
          <c:orientation val="minMax"/>
          <c:max val="100"/>
          <c:min val="1"/>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Bedload Dmax size (mm)</a:t>
                </a:r>
              </a:p>
            </c:rich>
          </c:tx>
          <c:overlay val="0"/>
        </c:title>
        <c:numFmt formatCode="General" sourceLinked="1"/>
        <c:majorTickMark val="out"/>
        <c:minorTickMark val="out"/>
        <c:tickLblPos val="nextTo"/>
        <c:crossAx val="117555200"/>
        <c:crossesAt val="0.1"/>
        <c:crossBetween val="midCat"/>
      </c:valAx>
      <c:spPr>
        <a:solidFill>
          <a:schemeClr val="bg1"/>
        </a:solidFill>
        <a:ln w="3175">
          <a:solidFill>
            <a:schemeClr val="tx1"/>
          </a:solidFill>
        </a:ln>
      </c:spPr>
    </c:plotArea>
    <c:legend>
      <c:legendPos val="r"/>
      <c:layout>
        <c:manualLayout>
          <c:xMode val="edge"/>
          <c:yMode val="edge"/>
          <c:x val="0.68452451256092983"/>
          <c:y val="0.6373800753446841"/>
          <c:w val="0.26729260404949379"/>
          <c:h val="0.1264846430838735"/>
        </c:manualLayout>
      </c:layout>
      <c:overlay val="1"/>
    </c:legend>
    <c:plotVisOnly val="1"/>
    <c:dispBlanksAs val="gap"/>
    <c:showDLblsOverMax val="0"/>
  </c:chart>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0"/>
              <a:t>St. Louis Creek, 1998</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0"/>
              <a:t>lower</a:t>
            </a:r>
            <a:r>
              <a:rPr lang="en-US" sz="1200" b="0" baseline="0"/>
              <a:t> site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0" i="0" baseline="0">
                <a:effectLst/>
              </a:rPr>
              <a:t>bedload traps vs. HS</a:t>
            </a:r>
            <a:endParaRPr lang="en-US" sz="1200">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US" sz="1200" b="0"/>
          </a:p>
        </c:rich>
      </c:tx>
      <c:layout>
        <c:manualLayout>
          <c:xMode val="edge"/>
          <c:yMode val="edge"/>
          <c:x val="0.25387356849452114"/>
          <c:y val="4.2342653596871817E-2"/>
        </c:manualLayout>
      </c:layout>
      <c:overlay val="1"/>
    </c:title>
    <c:autoTitleDeleted val="0"/>
    <c:plotArea>
      <c:layout/>
      <c:scatterChart>
        <c:scatterStyle val="lineMarker"/>
        <c:varyColors val="0"/>
        <c:ser>
          <c:idx val="0"/>
          <c:order val="0"/>
          <c:tx>
            <c:v>bedload traps</c:v>
          </c:tx>
          <c:spPr>
            <a:ln w="28575">
              <a:noFill/>
            </a:ln>
          </c:spPr>
          <c:marker>
            <c:symbol val="square"/>
            <c:size val="7"/>
            <c:spPr>
              <a:solidFill>
                <a:srgbClr val="00FF00"/>
              </a:solidFill>
              <a:ln>
                <a:solidFill>
                  <a:srgbClr val="009900"/>
                </a:solidFill>
              </a:ln>
            </c:spPr>
          </c:marker>
          <c:xVal>
            <c:numRef>
              <c:f>'Dmax traps'!$E$18:$E$25</c:f>
              <c:numCache>
                <c:formatCode>0.00</c:formatCode>
                <c:ptCount val="8"/>
                <c:pt idx="0">
                  <c:v>1.1739475996747368</c:v>
                </c:pt>
                <c:pt idx="1">
                  <c:v>1.4799459630030702</c:v>
                </c:pt>
                <c:pt idx="2">
                  <c:v>1.3750690539635786</c:v>
                </c:pt>
                <c:pt idx="3">
                  <c:v>2.1663454543307274</c:v>
                </c:pt>
                <c:pt idx="4">
                  <c:v>1.7542861552874207</c:v>
                </c:pt>
                <c:pt idx="5">
                  <c:v>1.6980551237131558</c:v>
                </c:pt>
                <c:pt idx="6">
                  <c:v>1.9269742553760985</c:v>
                </c:pt>
                <c:pt idx="7">
                  <c:v>1.8987330581449158</c:v>
                </c:pt>
              </c:numCache>
            </c:numRef>
          </c:xVal>
          <c:yVal>
            <c:numRef>
              <c:f>'Dmax traps'!$G$18:$G$25</c:f>
              <c:numCache>
                <c:formatCode>General</c:formatCode>
                <c:ptCount val="8"/>
                <c:pt idx="0">
                  <c:v>8</c:v>
                </c:pt>
                <c:pt idx="1">
                  <c:v>8</c:v>
                </c:pt>
                <c:pt idx="2">
                  <c:v>5.6</c:v>
                </c:pt>
                <c:pt idx="3">
                  <c:v>11.3</c:v>
                </c:pt>
                <c:pt idx="4">
                  <c:v>5.6</c:v>
                </c:pt>
                <c:pt idx="5">
                  <c:v>4</c:v>
                </c:pt>
                <c:pt idx="6">
                  <c:v>5.6</c:v>
                </c:pt>
                <c:pt idx="7">
                  <c:v>8</c:v>
                </c:pt>
              </c:numCache>
            </c:numRef>
          </c:yVal>
          <c:smooth val="0"/>
        </c:ser>
        <c:ser>
          <c:idx val="2"/>
          <c:order val="1"/>
          <c:tx>
            <c:v>low-high est. for bedload traps</c:v>
          </c:tx>
          <c:spPr>
            <a:ln w="28575">
              <a:noFill/>
            </a:ln>
          </c:spPr>
          <c:marker>
            <c:symbol val="square"/>
            <c:size val="7"/>
            <c:spPr>
              <a:noFill/>
              <a:ln w="12700">
                <a:solidFill>
                  <a:srgbClr val="00B050"/>
                </a:solidFill>
              </a:ln>
            </c:spPr>
          </c:marker>
          <c:trendline>
            <c:spPr>
              <a:ln>
                <a:solidFill>
                  <a:srgbClr val="00B050"/>
                </a:solidFill>
                <a:prstDash val="lgDash"/>
              </a:ln>
            </c:spPr>
            <c:trendlineType val="power"/>
            <c:forward val="1"/>
            <c:backward val="0.5"/>
            <c:dispRSqr val="0"/>
            <c:dispEq val="1"/>
            <c:trendlineLbl>
              <c:layout>
                <c:manualLayout>
                  <c:x val="0.2028810461192351"/>
                  <c:y val="-3.6890024939364098E-3"/>
                </c:manualLayout>
              </c:layout>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00B050"/>
                        </a:solidFill>
                        <a:latin typeface="+mn-lt"/>
                        <a:ea typeface="+mn-ea"/>
                        <a:cs typeface="+mn-cs"/>
                      </a:defRPr>
                    </a:pPr>
                    <a:r>
                      <a:rPr lang="en-US" baseline="0"/>
                      <a:t>lower site (est.):</a:t>
                    </a:r>
                  </a:p>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00B050"/>
                        </a:solidFill>
                        <a:latin typeface="+mn-lt"/>
                        <a:ea typeface="+mn-ea"/>
                        <a:cs typeface="+mn-cs"/>
                      </a:defRPr>
                    </a:pPr>
                    <a:r>
                      <a:rPr lang="en-US" baseline="0"/>
                      <a:t>y = 2x</a:t>
                    </a:r>
                    <a:r>
                      <a:rPr lang="en-US" baseline="30000"/>
                      <a:t>2.11</a:t>
                    </a:r>
                    <a:endParaRPr lang="en-US"/>
                  </a:p>
                </c:rich>
              </c:tx>
              <c:numFmt formatCode="General" sourceLinked="0"/>
            </c:trendlineLbl>
          </c:trendline>
          <c:xVal>
            <c:numRef>
              <c:f>'Dmax traps'!$E$27:$E$28</c:f>
              <c:numCache>
                <c:formatCode>0.00</c:formatCode>
                <c:ptCount val="2"/>
                <c:pt idx="0">
                  <c:v>1</c:v>
                </c:pt>
                <c:pt idx="1">
                  <c:v>4.67</c:v>
                </c:pt>
              </c:numCache>
            </c:numRef>
          </c:xVal>
          <c:yVal>
            <c:numRef>
              <c:f>'Dmax traps'!$H$27:$H$28</c:f>
              <c:numCache>
                <c:formatCode>General</c:formatCode>
                <c:ptCount val="2"/>
                <c:pt idx="0">
                  <c:v>2</c:v>
                </c:pt>
                <c:pt idx="1">
                  <c:v>50</c:v>
                </c:pt>
              </c:numCache>
            </c:numRef>
          </c:yVal>
          <c:smooth val="0"/>
        </c:ser>
        <c:ser>
          <c:idx val="1"/>
          <c:order val="2"/>
          <c:tx>
            <c:v>HS</c:v>
          </c:tx>
          <c:spPr>
            <a:ln w="28575">
              <a:noFill/>
            </a:ln>
          </c:spPr>
          <c:marker>
            <c:symbol val="triangle"/>
            <c:size val="7"/>
            <c:spPr>
              <a:solidFill>
                <a:schemeClr val="accent1">
                  <a:lumMod val="40000"/>
                  <a:lumOff val="60000"/>
                </a:schemeClr>
              </a:solidFill>
              <a:ln>
                <a:solidFill>
                  <a:srgbClr val="0070C0"/>
                </a:solidFill>
              </a:ln>
            </c:spPr>
          </c:marker>
          <c:xVal>
            <c:numRef>
              <c:f>'Dmax HS'!$E$17:$E$24</c:f>
              <c:numCache>
                <c:formatCode>0.00</c:formatCode>
                <c:ptCount val="8"/>
                <c:pt idx="0">
                  <c:v>1.9269742553760985</c:v>
                </c:pt>
                <c:pt idx="1">
                  <c:v>1.9269742553760985</c:v>
                </c:pt>
                <c:pt idx="2">
                  <c:v>1.6980551237131558</c:v>
                </c:pt>
                <c:pt idx="3">
                  <c:v>1.6980551237131558</c:v>
                </c:pt>
                <c:pt idx="4">
                  <c:v>1.0778258139183132</c:v>
                </c:pt>
                <c:pt idx="5">
                  <c:v>1.3750690539635786</c:v>
                </c:pt>
                <c:pt idx="6">
                  <c:v>2.0453741835658836</c:v>
                </c:pt>
                <c:pt idx="7">
                  <c:v>1.7542861552874207</c:v>
                </c:pt>
              </c:numCache>
            </c:numRef>
          </c:xVal>
          <c:yVal>
            <c:numRef>
              <c:f>'Dmax HS'!$G$17:$G$24</c:f>
              <c:numCache>
                <c:formatCode>General</c:formatCode>
                <c:ptCount val="8"/>
                <c:pt idx="0">
                  <c:v>8</c:v>
                </c:pt>
                <c:pt idx="1">
                  <c:v>5.6</c:v>
                </c:pt>
                <c:pt idx="2">
                  <c:v>11.3</c:v>
                </c:pt>
                <c:pt idx="3">
                  <c:v>4</c:v>
                </c:pt>
                <c:pt idx="4">
                  <c:v>11.3</c:v>
                </c:pt>
                <c:pt idx="5">
                  <c:v>8</c:v>
                </c:pt>
                <c:pt idx="6">
                  <c:v>22.6</c:v>
                </c:pt>
                <c:pt idx="7">
                  <c:v>11.3</c:v>
                </c:pt>
              </c:numCache>
            </c:numRef>
          </c:yVal>
          <c:smooth val="0"/>
        </c:ser>
        <c:dLbls>
          <c:showLegendKey val="0"/>
          <c:showVal val="0"/>
          <c:showCatName val="0"/>
          <c:showSerName val="0"/>
          <c:showPercent val="0"/>
          <c:showBubbleSize val="0"/>
        </c:dLbls>
        <c:axId val="121266560"/>
        <c:axId val="121714560"/>
      </c:scatterChart>
      <c:valAx>
        <c:axId val="121266560"/>
        <c:scaling>
          <c:logBase val="10"/>
          <c:orientation val="minMax"/>
          <c:min val="1"/>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121714560"/>
        <c:crossesAt val="1.0000000000000004E-7"/>
        <c:crossBetween val="midCat"/>
      </c:valAx>
      <c:valAx>
        <c:axId val="121714560"/>
        <c:scaling>
          <c:logBase val="10"/>
          <c:orientation val="minMax"/>
          <c:max val="100"/>
          <c:min val="1"/>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Bedload Dmax size (mm)</a:t>
                </a:r>
              </a:p>
            </c:rich>
          </c:tx>
          <c:overlay val="0"/>
        </c:title>
        <c:numFmt formatCode="General" sourceLinked="1"/>
        <c:majorTickMark val="out"/>
        <c:minorTickMark val="out"/>
        <c:tickLblPos val="nextTo"/>
        <c:crossAx val="121266560"/>
        <c:crossesAt val="0.1"/>
        <c:crossBetween val="midCat"/>
      </c:valAx>
      <c:spPr>
        <a:solidFill>
          <a:schemeClr val="bg1"/>
        </a:solidFill>
        <a:ln w="3175">
          <a:solidFill>
            <a:schemeClr val="tx1"/>
          </a:solidFill>
        </a:ln>
      </c:spPr>
    </c:plotArea>
    <c:legend>
      <c:legendPos val="r"/>
      <c:legendEntry>
        <c:idx val="3"/>
        <c:delete val="1"/>
      </c:legendEntry>
      <c:layout>
        <c:manualLayout>
          <c:xMode val="edge"/>
          <c:yMode val="edge"/>
          <c:x val="0.52043213348331463"/>
          <c:y val="0.67530701559971151"/>
          <c:w val="0.43858595800524935"/>
          <c:h val="0.14966841558435942"/>
        </c:manualLayout>
      </c:layout>
      <c:overlay val="1"/>
    </c:legend>
    <c:plotVisOnly val="1"/>
    <c:dispBlanksAs val="gap"/>
    <c:showDLblsOverMax val="0"/>
  </c:chart>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0"/>
              <a:t>St. Louis Creek, 1998</a:t>
            </a:r>
          </a:p>
          <a:p>
            <a:pPr>
              <a:defRPr sz="1200"/>
            </a:pPr>
            <a:r>
              <a:rPr lang="en-US" sz="1200" b="0"/>
              <a:t>lower</a:t>
            </a:r>
            <a:r>
              <a:rPr lang="en-US" sz="1200" b="0" baseline="0"/>
              <a:t> site,</a:t>
            </a:r>
          </a:p>
          <a:p>
            <a:pPr>
              <a:defRPr sz="1200"/>
            </a:pPr>
            <a:r>
              <a:rPr lang="en-US" sz="1200" b="0" baseline="0"/>
              <a:t>bedload traps vs. HS</a:t>
            </a:r>
            <a:endParaRPr lang="en-US" sz="1200" b="0"/>
          </a:p>
        </c:rich>
      </c:tx>
      <c:layout>
        <c:manualLayout>
          <c:xMode val="edge"/>
          <c:yMode val="edge"/>
          <c:x val="0.25387356849452114"/>
          <c:y val="4.2342653596871817E-2"/>
        </c:manualLayout>
      </c:layout>
      <c:overlay val="1"/>
    </c:title>
    <c:autoTitleDeleted val="0"/>
    <c:plotArea>
      <c:layout/>
      <c:scatterChart>
        <c:scatterStyle val="lineMarker"/>
        <c:varyColors val="0"/>
        <c:ser>
          <c:idx val="0"/>
          <c:order val="0"/>
          <c:tx>
            <c:v>bedload traps</c:v>
          </c:tx>
          <c:spPr>
            <a:ln w="28575">
              <a:noFill/>
            </a:ln>
          </c:spPr>
          <c:marker>
            <c:symbol val="square"/>
            <c:size val="7"/>
            <c:spPr>
              <a:solidFill>
                <a:srgbClr val="00FF00"/>
              </a:solidFill>
              <a:ln>
                <a:solidFill>
                  <a:srgbClr val="009900"/>
                </a:solidFill>
              </a:ln>
            </c:spPr>
          </c:marker>
          <c:xVal>
            <c:numRef>
              <c:f>'QB traps'!$F$24:$F$31</c:f>
              <c:numCache>
                <c:formatCode>0.00</c:formatCode>
                <c:ptCount val="8"/>
                <c:pt idx="0">
                  <c:v>1.1739475996747368</c:v>
                </c:pt>
                <c:pt idx="1">
                  <c:v>1.4799459630030702</c:v>
                </c:pt>
                <c:pt idx="2">
                  <c:v>1.3750690539635786</c:v>
                </c:pt>
                <c:pt idx="3">
                  <c:v>2.1663454543307274</c:v>
                </c:pt>
                <c:pt idx="4">
                  <c:v>1.7542861552874207</c:v>
                </c:pt>
                <c:pt idx="5">
                  <c:v>1.6980551237131558</c:v>
                </c:pt>
                <c:pt idx="6">
                  <c:v>1.9269742553760985</c:v>
                </c:pt>
                <c:pt idx="7">
                  <c:v>1.8987330581449158</c:v>
                </c:pt>
              </c:numCache>
            </c:numRef>
          </c:xVal>
          <c:yVal>
            <c:numRef>
              <c:f>'QB traps'!$R$24:$R$31</c:f>
              <c:numCache>
                <c:formatCode>General</c:formatCode>
                <c:ptCount val="8"/>
                <c:pt idx="0">
                  <c:v>4.5810435472167553E-3</c:v>
                </c:pt>
                <c:pt idx="1">
                  <c:v>2.8188344684411575E-3</c:v>
                </c:pt>
                <c:pt idx="2">
                  <c:v>1.2224054856676738E-3</c:v>
                </c:pt>
                <c:pt idx="3">
                  <c:v>1.7441645124774429E-2</c:v>
                </c:pt>
                <c:pt idx="4">
                  <c:v>5.84328482851223E-3</c:v>
                </c:pt>
                <c:pt idx="5">
                  <c:v>1.1202611087618646E-4</c:v>
                </c:pt>
                <c:pt idx="6">
                  <c:v>1.0866468482981558E-3</c:v>
                </c:pt>
                <c:pt idx="7">
                  <c:v>2.4140161290087492E-3</c:v>
                </c:pt>
              </c:numCache>
            </c:numRef>
          </c:yVal>
          <c:smooth val="0"/>
        </c:ser>
        <c:ser>
          <c:idx val="2"/>
          <c:order val="1"/>
          <c:tx>
            <c:v>bedload traps low-high est.</c:v>
          </c:tx>
          <c:spPr>
            <a:ln w="28575">
              <a:noFill/>
            </a:ln>
          </c:spPr>
          <c:marker>
            <c:symbol val="square"/>
            <c:size val="7"/>
            <c:spPr>
              <a:noFill/>
              <a:ln w="12700">
                <a:solidFill>
                  <a:srgbClr val="00B050"/>
                </a:solidFill>
              </a:ln>
            </c:spPr>
          </c:marker>
          <c:trendline>
            <c:spPr>
              <a:ln>
                <a:solidFill>
                  <a:srgbClr val="00B050"/>
                </a:solidFill>
                <a:prstDash val="lgDash"/>
              </a:ln>
            </c:spPr>
            <c:trendlineType val="power"/>
            <c:dispRSqr val="1"/>
            <c:dispEq val="1"/>
            <c:trendlineLbl>
              <c:layout>
                <c:manualLayout>
                  <c:x val="0.2537413292088489"/>
                  <c:y val="6.3558311011106164E-2"/>
                </c:manualLayout>
              </c:layout>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00B050"/>
                        </a:solidFill>
                        <a:latin typeface="+mn-lt"/>
                        <a:ea typeface="+mn-ea"/>
                        <a:cs typeface="+mn-cs"/>
                      </a:defRPr>
                    </a:pPr>
                    <a:r>
                      <a:rPr lang="en-US" b="0" baseline="0"/>
                      <a:t>lower site (est.):</a:t>
                    </a: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00B050"/>
                        </a:solidFill>
                        <a:latin typeface="+mn-lt"/>
                        <a:ea typeface="+mn-ea"/>
                        <a:cs typeface="+mn-cs"/>
                      </a:defRPr>
                    </a:pPr>
                    <a:r>
                      <a:rPr lang="en-US" b="0" baseline="0"/>
                      <a:t>y = 1.00E-05x</a:t>
                    </a:r>
                    <a:r>
                      <a:rPr lang="en-US" b="0" baseline="30000"/>
                      <a:t>9.05</a:t>
                    </a:r>
                    <a:endParaRPr lang="en-US" b="0"/>
                  </a:p>
                </c:rich>
              </c:tx>
              <c:numFmt formatCode="0.00E+00" sourceLinked="0"/>
            </c:trendlineLbl>
          </c:trendline>
          <c:xVal>
            <c:numRef>
              <c:f>'QB traps'!$F$33:$F$34</c:f>
              <c:numCache>
                <c:formatCode>General</c:formatCode>
                <c:ptCount val="2"/>
                <c:pt idx="0" formatCode="0.00">
                  <c:v>1</c:v>
                </c:pt>
                <c:pt idx="1">
                  <c:v>4.67</c:v>
                </c:pt>
              </c:numCache>
            </c:numRef>
          </c:xVal>
          <c:yVal>
            <c:numRef>
              <c:f>'QB traps'!$S$33:$S$34</c:f>
              <c:numCache>
                <c:formatCode>General</c:formatCode>
                <c:ptCount val="2"/>
                <c:pt idx="0" formatCode="0.00E+00">
                  <c:v>1.0000000000000001E-5</c:v>
                </c:pt>
                <c:pt idx="1">
                  <c:v>10</c:v>
                </c:pt>
              </c:numCache>
            </c:numRef>
          </c:yVal>
          <c:smooth val="0"/>
        </c:ser>
        <c:ser>
          <c:idx val="1"/>
          <c:order val="2"/>
          <c:tx>
            <c:v>HS lower</c:v>
          </c:tx>
          <c:spPr>
            <a:ln w="28575">
              <a:noFill/>
            </a:ln>
          </c:spPr>
          <c:marker>
            <c:symbol val="triangle"/>
            <c:size val="7"/>
            <c:spPr>
              <a:solidFill>
                <a:schemeClr val="accent1">
                  <a:lumMod val="40000"/>
                  <a:lumOff val="60000"/>
                </a:schemeClr>
              </a:solidFill>
              <a:ln>
                <a:solidFill>
                  <a:srgbClr val="0070C0"/>
                </a:solidFill>
              </a:ln>
            </c:spPr>
          </c:marker>
          <c:xVal>
            <c:numRef>
              <c:f>'QB HS'!$F$23:$F$30</c:f>
              <c:numCache>
                <c:formatCode>0.00</c:formatCode>
                <c:ptCount val="8"/>
                <c:pt idx="0">
                  <c:v>1.9269742553760985</c:v>
                </c:pt>
                <c:pt idx="1">
                  <c:v>1.9269742553760985</c:v>
                </c:pt>
                <c:pt idx="2">
                  <c:v>1.6980551237131558</c:v>
                </c:pt>
                <c:pt idx="3">
                  <c:v>1.6980551237131558</c:v>
                </c:pt>
                <c:pt idx="4">
                  <c:v>1.0778258139183132</c:v>
                </c:pt>
                <c:pt idx="5">
                  <c:v>1.3750690539635786</c:v>
                </c:pt>
                <c:pt idx="6">
                  <c:v>2.0453741835658836</c:v>
                </c:pt>
                <c:pt idx="7">
                  <c:v>1.7542861552874207</c:v>
                </c:pt>
              </c:numCache>
            </c:numRef>
          </c:xVal>
          <c:yVal>
            <c:numRef>
              <c:f>'QB HS'!$S$23:$S$30</c:f>
              <c:numCache>
                <c:formatCode>0.00</c:formatCode>
                <c:ptCount val="8"/>
                <c:pt idx="0">
                  <c:v>0.99341097987751525</c:v>
                </c:pt>
                <c:pt idx="1">
                  <c:v>0.21947451881014871</c:v>
                </c:pt>
                <c:pt idx="2">
                  <c:v>0.93642461358996787</c:v>
                </c:pt>
                <c:pt idx="3">
                  <c:v>6.1606882473024198E-2</c:v>
                </c:pt>
                <c:pt idx="4">
                  <c:v>2.1808836395450566</c:v>
                </c:pt>
                <c:pt idx="5">
                  <c:v>0.21743605578714423</c:v>
                </c:pt>
                <c:pt idx="6">
                  <c:v>3.7779514693016312</c:v>
                </c:pt>
                <c:pt idx="7">
                  <c:v>0.19569245020842985</c:v>
                </c:pt>
              </c:numCache>
            </c:numRef>
          </c:yVal>
          <c:smooth val="0"/>
        </c:ser>
        <c:dLbls>
          <c:showLegendKey val="0"/>
          <c:showVal val="0"/>
          <c:showCatName val="0"/>
          <c:showSerName val="0"/>
          <c:showPercent val="0"/>
          <c:showBubbleSize val="0"/>
        </c:dLbls>
        <c:axId val="122970112"/>
        <c:axId val="123256832"/>
      </c:scatterChart>
      <c:valAx>
        <c:axId val="122970112"/>
        <c:scaling>
          <c:logBase val="10"/>
          <c:orientation val="minMax"/>
        </c:scaling>
        <c:delete val="0"/>
        <c:axPos val="b"/>
        <c:title>
          <c:tx>
            <c:rich>
              <a:bodyPr/>
              <a:lstStyle/>
              <a:p>
                <a:pPr>
                  <a:defRPr sz="1200" b="0"/>
                </a:pPr>
                <a:r>
                  <a:rPr lang="en-US" sz="1200" b="0"/>
                  <a:t>Discharge  (m</a:t>
                </a:r>
                <a:r>
                  <a:rPr lang="en-US" sz="1200" b="0" baseline="30000"/>
                  <a:t>3</a:t>
                </a:r>
                <a:r>
                  <a:rPr lang="en-US" sz="1200" b="0"/>
                  <a:t>/s)</a:t>
                </a:r>
              </a:p>
            </c:rich>
          </c:tx>
          <c:overlay val="0"/>
        </c:title>
        <c:numFmt formatCode="General" sourceLinked="0"/>
        <c:majorTickMark val="out"/>
        <c:minorTickMark val="out"/>
        <c:tickLblPos val="nextTo"/>
        <c:crossAx val="123256832"/>
        <c:crossesAt val="1.0000000000000004E-7"/>
        <c:crossBetween val="midCat"/>
      </c:valAx>
      <c:valAx>
        <c:axId val="123256832"/>
        <c:scaling>
          <c:logBase val="10"/>
          <c:orientation val="minMax"/>
          <c:max val="100"/>
          <c:min val="1.0000000000000003E-5"/>
        </c:scaling>
        <c:delete val="0"/>
        <c:axPos val="l"/>
        <c:majorGridlines>
          <c:spPr>
            <a:ln w="3175">
              <a:solidFill>
                <a:schemeClr val="bg1">
                  <a:lumMod val="50000"/>
                </a:schemeClr>
              </a:solidFill>
              <a:prstDash val="dash"/>
            </a:ln>
          </c:spPr>
        </c:majorGridlines>
        <c:title>
          <c:tx>
            <c:rich>
              <a:bodyPr rot="-5400000" vert="horz"/>
              <a:lstStyle/>
              <a:p>
                <a:pPr>
                  <a:defRPr sz="1200" b="0"/>
                </a:pPr>
                <a:r>
                  <a:rPr lang="en-US" sz="1200" b="0"/>
                  <a:t>Gravel  transport rate (g/s)</a:t>
                </a:r>
              </a:p>
            </c:rich>
          </c:tx>
          <c:overlay val="0"/>
        </c:title>
        <c:numFmt formatCode="General" sourceLinked="1"/>
        <c:majorTickMark val="out"/>
        <c:minorTickMark val="out"/>
        <c:tickLblPos val="nextTo"/>
        <c:crossAx val="122970112"/>
        <c:crossesAt val="0.1"/>
        <c:crossBetween val="midCat"/>
      </c:valAx>
      <c:spPr>
        <a:solidFill>
          <a:schemeClr val="bg1"/>
        </a:solidFill>
        <a:ln w="3175">
          <a:solidFill>
            <a:schemeClr val="tx1"/>
          </a:solidFill>
        </a:ln>
      </c:spPr>
    </c:plotArea>
    <c:legend>
      <c:legendPos val="r"/>
      <c:legendEntry>
        <c:idx val="3"/>
        <c:delete val="1"/>
      </c:legendEntry>
      <c:layout>
        <c:manualLayout>
          <c:xMode val="edge"/>
          <c:yMode val="edge"/>
          <c:x val="0.56641357330333708"/>
          <c:y val="0.6812219600208399"/>
          <c:w val="0.37108642669666292"/>
          <c:h val="0.1382087553560678"/>
        </c:manualLayout>
      </c:layout>
      <c:overlay val="1"/>
    </c:legend>
    <c:plotVisOnly val="1"/>
    <c:dispBlanksAs val="gap"/>
    <c:showDLblsOverMax val="0"/>
  </c:chart>
  <c:printSettings>
    <c:headerFooter/>
    <c:pageMargins b="0.75" l="0.7" r="0.7" t="0.75" header="0.3" footer="0.3"/>
    <c:pageSetup/>
  </c:printSettings>
  <c:userShapes r:id="rId1"/>
</c:chartSpace>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1</xdr:col>
      <xdr:colOff>0</xdr:colOff>
      <xdr:row>10</xdr:row>
      <xdr:rowOff>0</xdr:rowOff>
    </xdr:from>
    <xdr:ext cx="5455919" cy="31676340"/>
    <xdr:sp macro="" textlink="">
      <xdr:nvSpPr>
        <xdr:cNvPr id="4" name="TextBox 3"/>
        <xdr:cNvSpPr txBox="1"/>
      </xdr:nvSpPr>
      <xdr:spPr>
        <a:xfrm>
          <a:off x="609600" y="1828800"/>
          <a:ext cx="5455919" cy="3167634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t>Worksheet Navigation</a:t>
          </a:r>
        </a:p>
        <a:p>
          <a:endParaRPr lang="en-US" sz="1400" b="1"/>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Navigation</a:t>
          </a:r>
          <a:r>
            <a:rPr lang="en-US" sz="1200" u="sng">
              <a:solidFill>
                <a:schemeClr val="tx1"/>
              </a:solidFill>
              <a:effectLst/>
              <a:latin typeface="+mn-lt"/>
              <a:ea typeface="+mn-ea"/>
              <a:cs typeface="+mn-cs"/>
            </a:rPr>
            <a:t> </a:t>
          </a:r>
          <a:r>
            <a:rPr lang="en-US" sz="1200" u="sng">
              <a:solidFill>
                <a:schemeClr val="tx1"/>
              </a:solidFill>
              <a:effectLst/>
              <a:latin typeface="+mn-lt"/>
              <a:ea typeface="+mn-ea"/>
              <a:cs typeface="+mn-cs"/>
              <a:sym typeface="Symbol"/>
            </a:rPr>
            <a:t></a:t>
          </a:r>
          <a:r>
            <a:rPr lang="en-US" sz="1200" u="sng">
              <a:solidFill>
                <a:schemeClr val="tx1"/>
              </a:solidFill>
              <a:effectLst/>
              <a:latin typeface="+mn-lt"/>
              <a:ea typeface="+mn-ea"/>
              <a:cs typeface="+mn-cs"/>
            </a:rPr>
            <a:t> </a:t>
          </a:r>
        </a:p>
        <a:p>
          <a:r>
            <a:rPr lang="en-US" sz="1100">
              <a:solidFill>
                <a:schemeClr val="tx1"/>
              </a:solidFill>
              <a:effectLst/>
              <a:latin typeface="+mn-lt"/>
              <a:ea typeface="+mn-ea"/>
              <a:cs typeface="+mn-cs"/>
            </a:rPr>
            <a:t>This worksheet offers a brief overview of the kind of information contained on the various tabs of this spreadsheet.  </a:t>
          </a:r>
        </a:p>
        <a:p>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Methods</a:t>
          </a:r>
          <a:r>
            <a:rPr lang="en-US" sz="1200" u="sng">
              <a:solidFill>
                <a:schemeClr val="tx1"/>
              </a:solidFill>
              <a:effectLst/>
              <a:latin typeface="+mn-lt"/>
              <a:ea typeface="+mn-ea"/>
              <a:cs typeface="+mn-cs"/>
            </a:rPr>
            <a:t> </a:t>
          </a:r>
          <a:r>
            <a:rPr lang="en-US" sz="1200" u="sng">
              <a:solidFill>
                <a:schemeClr val="tx1"/>
              </a:solidFill>
              <a:effectLst/>
              <a:latin typeface="+mn-lt"/>
              <a:ea typeface="+mn-ea"/>
              <a:cs typeface="+mn-cs"/>
              <a:sym typeface="Symbol"/>
            </a:rPr>
            <a:t></a:t>
          </a:r>
          <a:endParaRPr lang="en-US" sz="1200" u="sng">
            <a:solidFill>
              <a:schemeClr val="tx1"/>
            </a:solidFill>
            <a:effectLst/>
            <a:latin typeface="+mn-lt"/>
            <a:ea typeface="+mn-ea"/>
            <a:cs typeface="+mn-cs"/>
          </a:endParaRPr>
        </a:p>
        <a:p>
          <a:r>
            <a:rPr lang="en-US" sz="1100">
              <a:solidFill>
                <a:schemeClr val="tx1"/>
              </a:solidFill>
              <a:effectLst/>
              <a:latin typeface="+mn-lt"/>
              <a:ea typeface="+mn-ea"/>
              <a:cs typeface="+mn-cs"/>
            </a:rPr>
            <a:t>This worksheet explains how bedload was generally collected at a site using bedload traps as well as a Helley-Smith or BL-84 sampler.  References is given to a guideline document (Bunte et al., 2007) that discusses site selection, installation of bedload traps, their deployment in the field, as well as sampling protocols, sample processing, and computations of bedload transport rates.  The Method worksheet then explains step-by-step the computation of bedload transport rates and gives reference to the various worksheet sections on which the respective data computations are performed.</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Data traps</a:t>
          </a:r>
          <a:r>
            <a:rPr lang="en-US" sz="1200" u="sng">
              <a:solidFill>
                <a:schemeClr val="tx1"/>
              </a:solidFill>
              <a:effectLst/>
              <a:latin typeface="+mn-lt"/>
              <a:ea typeface="+mn-ea"/>
              <a:cs typeface="+mn-cs"/>
              <a:sym typeface="Symbol"/>
            </a:rPr>
            <a:t></a:t>
          </a:r>
          <a:endParaRPr lang="en-US" sz="1200">
            <a:solidFill>
              <a:schemeClr val="tx1"/>
            </a:solidFill>
            <a:effectLst/>
            <a:latin typeface="+mn-lt"/>
            <a:ea typeface="+mn-ea"/>
            <a:cs typeface="+mn-cs"/>
          </a:endParaRPr>
        </a:p>
        <a:p>
          <a:r>
            <a:rPr lang="en-US" sz="1100">
              <a:solidFill>
                <a:schemeClr val="tx1"/>
              </a:solidFill>
              <a:effectLst/>
              <a:latin typeface="+mn-lt"/>
              <a:ea typeface="+mn-ea"/>
              <a:cs typeface="+mn-cs"/>
            </a:rPr>
            <a:t>Samples collected with bedload traps at the specific site are displayed on this worksheet.  The user is advised to zoom far out for an initial overview of the spreadsheet structure. One or more text boxes labeled </a:t>
          </a:r>
          <a:r>
            <a:rPr lang="en-US" sz="1100" b="1">
              <a:solidFill>
                <a:schemeClr val="tx1"/>
              </a:solidFill>
              <a:effectLst/>
              <a:latin typeface="+mn-lt"/>
              <a:ea typeface="+mn-ea"/>
              <a:cs typeface="+mn-cs"/>
            </a:rPr>
            <a:t>Site-specific info</a:t>
          </a:r>
          <a:r>
            <a:rPr lang="en-US" sz="1100">
              <a:solidFill>
                <a:schemeClr val="tx1"/>
              </a:solidFill>
              <a:effectLst/>
              <a:latin typeface="+mn-lt"/>
              <a:ea typeface="+mn-ea"/>
              <a:cs typeface="+mn-cs"/>
            </a:rPr>
            <a:t> are placed along the top of the worksheet.</a:t>
          </a:r>
          <a:r>
            <a:rPr lang="en-US" sz="1100" baseline="0">
              <a:solidFill>
                <a:schemeClr val="tx1"/>
              </a:solidFill>
              <a:effectLst/>
              <a:latin typeface="+mn-lt"/>
              <a:ea typeface="+mn-ea"/>
              <a:cs typeface="+mn-cs"/>
            </a:rPr>
            <a:t>  Those t</a:t>
          </a:r>
          <a:r>
            <a:rPr lang="en-US" sz="1100" b="0">
              <a:solidFill>
                <a:schemeClr val="tx1"/>
              </a:solidFill>
              <a:effectLst/>
              <a:latin typeface="+mn-lt"/>
              <a:ea typeface="+mn-ea"/>
              <a:cs typeface="+mn-cs"/>
            </a:rPr>
            <a:t>ext boxes </a:t>
          </a:r>
          <a:r>
            <a:rPr lang="en-US" sz="1100">
              <a:solidFill>
                <a:schemeClr val="tx1"/>
              </a:solidFill>
              <a:effectLst/>
              <a:latin typeface="+mn-lt"/>
              <a:ea typeface="+mn-ea"/>
              <a:cs typeface="+mn-cs"/>
            </a:rPr>
            <a:t>provide details on the deployment of bedload traps and a HS or BL-84 sampler at individual sites and alerts the reader to any special circumstances.  Reference is given to samples collected at the same site in other years or in the same year at neighboring sites.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Bedload data are presented in a variety of colored columns that are sorted into three major sections </a:t>
          </a:r>
          <a:r>
            <a:rPr lang="en-US" sz="1100" b="1">
              <a:solidFill>
                <a:schemeClr val="tx1"/>
              </a:solidFill>
              <a:effectLst/>
              <a:latin typeface="+mn-lt"/>
              <a:ea typeface="+mn-ea"/>
              <a:cs typeface="+mn-cs"/>
            </a:rPr>
            <a:t>A</a:t>
          </a:r>
          <a:r>
            <a:rPr lang="en-US" sz="1100">
              <a:solidFill>
                <a:schemeClr val="tx1"/>
              </a:solidFill>
              <a:effectLst/>
              <a:latin typeface="+mn-lt"/>
              <a:ea typeface="+mn-ea"/>
              <a:cs typeface="+mn-cs"/>
            </a:rPr>
            <a:t> to </a:t>
          </a:r>
          <a:r>
            <a:rPr lang="en-US" sz="1100" b="1">
              <a:solidFill>
                <a:schemeClr val="tx1"/>
              </a:solidFill>
              <a:effectLst/>
              <a:latin typeface="+mn-lt"/>
              <a:ea typeface="+mn-ea"/>
              <a:cs typeface="+mn-cs"/>
            </a:rPr>
            <a:t>C</a:t>
          </a:r>
          <a:r>
            <a:rPr lang="en-US" sz="1100">
              <a:solidFill>
                <a:schemeClr val="tx1"/>
              </a:solidFill>
              <a:effectLst/>
              <a:latin typeface="+mn-lt"/>
              <a:ea typeface="+mn-ea"/>
              <a:cs typeface="+mn-cs"/>
            </a:rPr>
            <a:t> that reflect the three major steps of bedload sampling and analysis:</a:t>
          </a:r>
        </a:p>
        <a:p>
          <a:r>
            <a:rPr lang="en-US" sz="1100" b="1">
              <a:solidFill>
                <a:schemeClr val="tx1"/>
              </a:solidFill>
              <a:effectLst/>
              <a:latin typeface="+mn-lt"/>
              <a:ea typeface="+mn-ea"/>
              <a:cs typeface="+mn-cs"/>
            </a:rPr>
            <a:t> </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A. SAMPLE COLLECTION</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B. SIEVE ANALYSES</a:t>
          </a:r>
          <a:r>
            <a:rPr lang="en-US" sz="1100" b="0">
              <a:solidFill>
                <a:schemeClr val="tx1"/>
              </a:solidFill>
              <a:effectLst/>
              <a:latin typeface="+mn-lt"/>
              <a:ea typeface="+mn-ea"/>
              <a:cs typeface="+mn-cs"/>
            </a:rPr>
            <a:t>, and </a:t>
          </a:r>
        </a:p>
        <a:p>
          <a:r>
            <a:rPr lang="en-US" sz="1100" b="1">
              <a:solidFill>
                <a:schemeClr val="tx1"/>
              </a:solidFill>
              <a:effectLst/>
              <a:latin typeface="+mn-lt"/>
              <a:ea typeface="+mn-ea"/>
              <a:cs typeface="+mn-cs"/>
            </a:rPr>
            <a:t>C. COMPUTATION OF TRANSPORT RATES AND</a:t>
          </a:r>
          <a:r>
            <a:rPr lang="en-US" sz="1100" b="1" baseline="0">
              <a:solidFill>
                <a:schemeClr val="tx1"/>
              </a:solidFill>
              <a:effectLst/>
              <a:latin typeface="+mn-lt"/>
              <a:ea typeface="+mn-ea"/>
              <a:cs typeface="+mn-cs"/>
            </a:rPr>
            <a:t> BEDLOAD DMAX SIZES</a:t>
          </a:r>
          <a:r>
            <a:rPr lang="en-US" sz="1100" b="1">
              <a:solidFill>
                <a:schemeClr val="tx1"/>
              </a:solidFill>
              <a:effectLst/>
              <a:latin typeface="+mn-lt"/>
              <a:ea typeface="+mn-ea"/>
              <a:cs typeface="+mn-cs"/>
            </a:rPr>
            <a:t> </a:t>
          </a:r>
        </a:p>
        <a:p>
          <a:r>
            <a:rPr lang="en-US" sz="110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numbered blocks or columns within sections </a:t>
          </a:r>
          <a:r>
            <a:rPr lang="en-US" sz="1100" b="1">
              <a:solidFill>
                <a:schemeClr val="tx1"/>
              </a:solidFill>
              <a:effectLst/>
              <a:latin typeface="+mn-lt"/>
              <a:ea typeface="+mn-ea"/>
              <a:cs typeface="+mn-cs"/>
            </a:rPr>
            <a:t>A</a:t>
          </a:r>
          <a:r>
            <a:rPr lang="en-US" sz="1100">
              <a:solidFill>
                <a:schemeClr val="tx1"/>
              </a:solidFill>
              <a:effectLst/>
              <a:latin typeface="+mn-lt"/>
              <a:ea typeface="+mn-ea"/>
              <a:cs typeface="+mn-cs"/>
            </a:rPr>
            <a:t> to </a:t>
          </a:r>
          <a:r>
            <a:rPr lang="en-US" sz="1100" b="1">
              <a:solidFill>
                <a:schemeClr val="tx1"/>
              </a:solidFill>
              <a:effectLst/>
              <a:latin typeface="+mn-lt"/>
              <a:ea typeface="+mn-ea"/>
              <a:cs typeface="+mn-cs"/>
            </a:rPr>
            <a:t>C</a:t>
          </a:r>
          <a:r>
            <a:rPr lang="en-US" sz="1100">
              <a:solidFill>
                <a:schemeClr val="tx1"/>
              </a:solidFill>
              <a:effectLst/>
              <a:latin typeface="+mn-lt"/>
              <a:ea typeface="+mn-ea"/>
              <a:cs typeface="+mn-cs"/>
            </a:rPr>
            <a:t> reflect computational steps.  Color-coded text boxes that are placed above the heading rows of those blocks and columns provide further explanations.</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A note on the unusual format of this database:</a:t>
          </a:r>
          <a:r>
            <a:rPr lang="en-US" sz="1100">
              <a:solidFill>
                <a:schemeClr val="tx1"/>
              </a:solidFill>
              <a:effectLst/>
              <a:latin typeface="+mn-lt"/>
              <a:ea typeface="+mn-ea"/>
              <a:cs typeface="+mn-cs"/>
            </a:rPr>
            <a:t>  Before diving into the various computational steps, the user should note that the worksheet format presented here deviates from that in other bedload databases (e.g., King et al., 2004 for the Boise Snake River Adjudication) that typically present information for one cross-sectionally averaged sample in one row.  A different format was needed at the bedload trap study sites because bedload was sampled with 2 – 6 traps that were deployed simultaneously to sample bedload over a stream cross-section.  Transport rates are first computed for each trap and assigned to the stream width section represented by that trap.  Total transport rates are then computed as the sum of width-weighted rates from the individual bedload trap samples.  The data from each individual trap have been maintained in the database because they provide an insight into the patterns of lateral variability of transport and how those patterns might change over a high flow season.  Hence, samples were initially evaluated for each trap individually before computing a cross-sectionally integrated transport rate.  </a:t>
          </a:r>
        </a:p>
        <a:p>
          <a:r>
            <a:rPr lang="en-US" sz="110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Field, lab, and transport data pertaining to bedload samples for all individual traps are listed on consecutives rows for each of the traps deployed in a cross-section.  Transport rates are then summed over all deployed traps and written into the row following immediately below.  The sums are indicated in bold print and separated from the individual trap samples above by a thin line and from the next sample below by a thick line.  The sequence of first listing results for the individual traps and then summing over all traps in the row below is repeated for all bedload trap samples collected in a high flow season.</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King, J.G., W.W. Emmett, P.J. Whiting, R.P. Kenworthy and J.J. Barry, 2004.  </a:t>
          </a:r>
          <a:r>
            <a:rPr lang="en-US" sz="1100" i="1">
              <a:solidFill>
                <a:schemeClr val="tx1"/>
              </a:solidFill>
              <a:effectLst/>
              <a:latin typeface="+mn-lt"/>
              <a:ea typeface="+mn-ea"/>
              <a:cs typeface="+mn-cs"/>
            </a:rPr>
            <a:t>Sediment transport data and related Information for Selected Coarse-Bed Streams and Rivers in Idaho</a:t>
          </a:r>
          <a:r>
            <a:rPr lang="en-US" sz="1100">
              <a:solidFill>
                <a:schemeClr val="tx1"/>
              </a:solidFill>
              <a:effectLst/>
              <a:latin typeface="+mn-lt"/>
              <a:ea typeface="+mn-ea"/>
              <a:cs typeface="+mn-cs"/>
            </a:rPr>
            <a:t>.  USDA Forest Service, Rocky Mountain Research Station, General Technical Report RMRS-GTR 131, 26 pp. </a:t>
          </a:r>
          <a:r>
            <a:rPr lang="en-US" sz="1100" u="sng">
              <a:solidFill>
                <a:schemeClr val="tx1"/>
              </a:solidFill>
              <a:effectLst/>
              <a:latin typeface="+mn-lt"/>
              <a:ea typeface="+mn-ea"/>
              <a:cs typeface="+mn-cs"/>
            </a:rPr>
            <a:t>http://www.fs.fed.us/rm/pubs/rmrs_gtr131.html</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 SAMPLE COLLECTION</a:t>
          </a: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Three blocks in this section offer information on bedload sample collection: the top left block describes </a:t>
          </a:r>
          <a:r>
            <a:rPr lang="en-US" sz="1100" b="1">
              <a:solidFill>
                <a:schemeClr val="tx1"/>
              </a:solidFill>
              <a:effectLst/>
              <a:latin typeface="+mn-lt"/>
              <a:ea typeface="+mn-ea"/>
              <a:cs typeface="+mn-cs"/>
            </a:rPr>
            <a:t>1. Bedload trap set-up</a:t>
          </a:r>
          <a:r>
            <a:rPr lang="en-US" sz="1100">
              <a:solidFill>
                <a:schemeClr val="tx1"/>
              </a:solidFill>
              <a:effectLst/>
              <a:latin typeface="+mn-lt"/>
              <a:ea typeface="+mn-ea"/>
              <a:cs typeface="+mn-cs"/>
            </a:rPr>
            <a:t>, while the two columns along the left-hand side of the worksheet provide </a:t>
          </a:r>
          <a:r>
            <a:rPr lang="en-US" sz="1100" b="1">
              <a:solidFill>
                <a:schemeClr val="tx1"/>
              </a:solidFill>
              <a:effectLst/>
              <a:latin typeface="+mn-lt"/>
              <a:ea typeface="+mn-ea"/>
              <a:cs typeface="+mn-cs"/>
            </a:rPr>
            <a:t>2. Sample identification</a:t>
          </a:r>
          <a:r>
            <a:rPr lang="en-US" sz="1100">
              <a:solidFill>
                <a:schemeClr val="tx1"/>
              </a:solidFill>
              <a:effectLst/>
              <a:latin typeface="+mn-lt"/>
              <a:ea typeface="+mn-ea"/>
              <a:cs typeface="+mn-cs"/>
            </a:rPr>
            <a:t> (Sample number and Sample date).  The adjacent block named </a:t>
          </a:r>
          <a:r>
            <a:rPr lang="en-US" sz="1100" b="1">
              <a:solidFill>
                <a:schemeClr val="tx1"/>
              </a:solidFill>
              <a:effectLst/>
              <a:latin typeface="+mn-lt"/>
              <a:ea typeface="+mn-ea"/>
              <a:cs typeface="+mn-cs"/>
            </a:rPr>
            <a:t>3. Sampled width and time</a:t>
          </a:r>
          <a:r>
            <a:rPr lang="en-US" sz="1100">
              <a:solidFill>
                <a:schemeClr val="tx1"/>
              </a:solidFill>
              <a:effectLst/>
              <a:latin typeface="+mn-lt"/>
              <a:ea typeface="+mn-ea"/>
              <a:cs typeface="+mn-cs"/>
            </a:rPr>
            <a:t> provides for each numbered trap the channel width section represented by each trap, the times at which sampling at each trap started and ended, the central time associated with a cross-sectional sample, and the sampling time, i.e., the duration over which each trap collected a sample.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B. SIEVE ANALYSES</a:t>
          </a: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Block </a:t>
          </a:r>
          <a:r>
            <a:rPr lang="en-US" sz="1100" b="1">
              <a:solidFill>
                <a:schemeClr val="tx1"/>
              </a:solidFill>
              <a:effectLst/>
              <a:latin typeface="+mn-lt"/>
              <a:ea typeface="+mn-ea"/>
              <a:cs typeface="+mn-cs"/>
            </a:rPr>
            <a:t>4. Weights retained per sieve </a:t>
          </a:r>
          <a:r>
            <a:rPr lang="en-US" sz="1100">
              <a:solidFill>
                <a:schemeClr val="tx1"/>
              </a:solidFill>
              <a:effectLst/>
              <a:latin typeface="+mn-lt"/>
              <a:ea typeface="+mn-ea"/>
              <a:cs typeface="+mn-cs"/>
            </a:rPr>
            <a:t>displays the weight of sampled bedload particles per 0.5 phi size class.  Weights are listed for each trap deployed during a sample.  The first column of the block refers to sediment collected in the pan which typically refers to sizes &lt;4 mm.  Particles in each size class were also counted and are listed in the block following to the right </a:t>
          </a:r>
          <a:r>
            <a:rPr lang="en-US" sz="1100" b="1">
              <a:solidFill>
                <a:schemeClr val="tx1"/>
              </a:solidFill>
              <a:effectLst/>
              <a:latin typeface="+mn-lt"/>
              <a:ea typeface="+mn-ea"/>
              <a:cs typeface="+mn-cs"/>
            </a:rPr>
            <a:t>5. Counted particle numbers</a:t>
          </a:r>
          <a:r>
            <a:rPr lang="en-US" sz="1100">
              <a:solidFill>
                <a:schemeClr val="tx1"/>
              </a:solidFill>
              <a:effectLst/>
              <a:latin typeface="+mn-lt"/>
              <a:ea typeface="+mn-ea"/>
              <a:cs typeface="+mn-cs"/>
            </a:rPr>
            <a:t>.</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Block </a:t>
          </a:r>
          <a:r>
            <a:rPr lang="en-US" sz="1100" b="1">
              <a:solidFill>
                <a:schemeClr val="tx1"/>
              </a:solidFill>
              <a:effectLst/>
              <a:latin typeface="+mn-lt"/>
              <a:ea typeface="+mn-ea"/>
              <a:cs typeface="+mn-cs"/>
            </a:rPr>
            <a:t>6.</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Average particle mass per 0.5 phi size class</a:t>
          </a:r>
          <a:r>
            <a:rPr lang="en-US" sz="1100">
              <a:solidFill>
                <a:schemeClr val="tx1"/>
              </a:solidFill>
              <a:effectLst/>
              <a:latin typeface="+mn-lt"/>
              <a:ea typeface="+mn-ea"/>
              <a:cs typeface="+mn-cs"/>
            </a:rPr>
            <a:t> near the top of the section on sieve analyses uses recorded weights and numbers from the sampled bedload particles to compute the site-specific average particle mass per 0.5-phi size class.  Results are used to predict particle weights (in block </a:t>
          </a:r>
          <a:r>
            <a:rPr lang="en-US" sz="1100" b="1">
              <a:solidFill>
                <a:schemeClr val="tx1"/>
              </a:solidFill>
              <a:effectLst/>
              <a:latin typeface="+mn-lt"/>
              <a:ea typeface="+mn-ea"/>
              <a:cs typeface="+mn-cs"/>
            </a:rPr>
            <a:t>4</a:t>
          </a:r>
          <a:r>
            <a:rPr lang="en-US" sz="1100">
              <a:solidFill>
                <a:schemeClr val="tx1"/>
              </a:solidFill>
              <a:effectLst/>
              <a:latin typeface="+mn-lt"/>
              <a:ea typeface="+mn-ea"/>
              <a:cs typeface="+mn-cs"/>
            </a:rPr>
            <a:t>) when only particle numbers per size class were recorded in the field.  Similarly, results are used to predict particle numbers from particle weights in Section C block </a:t>
          </a:r>
          <a:r>
            <a:rPr lang="en-US" sz="1100" b="1">
              <a:solidFill>
                <a:schemeClr val="tx1"/>
              </a:solidFill>
              <a:effectLst/>
              <a:latin typeface="+mn-lt"/>
              <a:ea typeface="+mn-ea"/>
              <a:cs typeface="+mn-cs"/>
            </a:rPr>
            <a:t>10. Numbers of particles transported per size class</a:t>
          </a:r>
          <a:r>
            <a:rPr lang="en-US" sz="1100">
              <a:solidFill>
                <a:schemeClr val="tx1"/>
              </a:solidFill>
              <a:effectLst/>
              <a:latin typeface="+mn-lt"/>
              <a:ea typeface="+mn-ea"/>
              <a:cs typeface="+mn-cs"/>
            </a:rPr>
            <a:t> when particle numbers were too numerous to be counted.</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C. COMPUTATION OF TRANSPORT RATES</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AND BEDLOAD DMAX SIZES</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Section C starts with </a:t>
          </a:r>
          <a:r>
            <a:rPr lang="en-US" sz="1100" b="1">
              <a:solidFill>
                <a:schemeClr val="tx1"/>
              </a:solidFill>
              <a:effectLst/>
              <a:latin typeface="+mn-lt"/>
              <a:ea typeface="+mn-ea"/>
              <a:cs typeface="+mn-cs"/>
            </a:rPr>
            <a:t>7. Fractional transport rates</a:t>
          </a:r>
          <a:r>
            <a:rPr lang="en-US" sz="1100">
              <a:solidFill>
                <a:schemeClr val="tx1"/>
              </a:solidFill>
              <a:effectLst/>
              <a:latin typeface="+mn-lt"/>
              <a:ea typeface="+mn-ea"/>
              <a:cs typeface="+mn-cs"/>
            </a:rPr>
            <a:t> that are computed for each trap. The rates are then summed over all traps in the row below (bold print and separated by lines).  Gravel transport rates for individual traps summed over all size fractions &gt;4 mm are displayed in the adjacent right column </a:t>
          </a:r>
          <a:r>
            <a:rPr lang="en-US" sz="1100" b="1">
              <a:solidFill>
                <a:schemeClr val="tx1"/>
              </a:solidFill>
              <a:effectLst/>
              <a:latin typeface="+mn-lt"/>
              <a:ea typeface="+mn-ea"/>
              <a:cs typeface="+mn-cs"/>
            </a:rPr>
            <a:t>8. Gravel transport rates. </a:t>
          </a:r>
          <a:r>
            <a:rPr lang="en-US" sz="1100">
              <a:solidFill>
                <a:schemeClr val="tx1"/>
              </a:solidFill>
              <a:effectLst/>
              <a:latin typeface="+mn-lt"/>
              <a:ea typeface="+mn-ea"/>
              <a:cs typeface="+mn-cs"/>
            </a:rPr>
            <a:t>The rates are summed over all traps to yield the cross-sectionally averaged transport rate in the bottom row.  Those are then converted into </a:t>
          </a:r>
          <a:r>
            <a:rPr lang="en-US" sz="1100" b="1">
              <a:solidFill>
                <a:schemeClr val="tx1"/>
              </a:solidFill>
              <a:effectLst/>
              <a:latin typeface="+mn-lt"/>
              <a:ea typeface="+mn-ea"/>
              <a:cs typeface="+mn-cs"/>
            </a:rPr>
            <a:t>9. Unit gravel transport rates</a:t>
          </a:r>
          <a:r>
            <a:rPr lang="en-US" sz="1100">
              <a:solidFill>
                <a:schemeClr val="tx1"/>
              </a:solidFill>
              <a:effectLst/>
              <a:latin typeface="+mn-lt"/>
              <a:ea typeface="+mn-ea"/>
              <a:cs typeface="+mn-cs"/>
            </a:rPr>
            <a:t> in the next column to the right.  Fractional transport rates are also expressed in terms of </a:t>
          </a:r>
          <a:r>
            <a:rPr lang="en-US" sz="1100" b="1">
              <a:solidFill>
                <a:schemeClr val="tx1"/>
              </a:solidFill>
              <a:effectLst/>
              <a:latin typeface="+mn-lt"/>
              <a:ea typeface="+mn-ea"/>
              <a:cs typeface="+mn-cs"/>
            </a:rPr>
            <a:t>10. Numbers of particles transported per size class</a:t>
          </a:r>
          <a:r>
            <a:rPr lang="en-US" sz="1100">
              <a:solidFill>
                <a:schemeClr val="tx1"/>
              </a:solidFill>
              <a:effectLst/>
              <a:latin typeface="+mn-lt"/>
              <a:ea typeface="+mn-ea"/>
              <a:cs typeface="+mn-cs"/>
            </a:rPr>
            <a:t> in the block to the right, also for each trap individually and summed over all traps in the bottom row.  Listing transport rates individually for each trap and then summed over all traps per cross-section gives the opportunity to compute the </a:t>
          </a:r>
          <a:r>
            <a:rPr lang="en-US" sz="1100" b="1">
              <a:solidFill>
                <a:schemeClr val="tx1"/>
              </a:solidFill>
              <a:effectLst/>
              <a:latin typeface="+mn-lt"/>
              <a:ea typeface="+mn-ea"/>
              <a:cs typeface="+mn-cs"/>
            </a:rPr>
            <a:t>11. Lateral distribution of transport rates</a:t>
          </a:r>
          <a:r>
            <a:rPr lang="en-US" sz="1100">
              <a:solidFill>
                <a:schemeClr val="tx1"/>
              </a:solidFill>
              <a:effectLst/>
              <a:latin typeface="+mn-lt"/>
              <a:ea typeface="+mn-ea"/>
              <a:cs typeface="+mn-cs"/>
            </a:rPr>
            <a:t>.  The last column in block </a:t>
          </a:r>
          <a:r>
            <a:rPr lang="en-US" sz="1100" b="1">
              <a:solidFill>
                <a:schemeClr val="tx1"/>
              </a:solidFill>
              <a:effectLst/>
              <a:latin typeface="+mn-lt"/>
              <a:ea typeface="+mn-ea"/>
              <a:cs typeface="+mn-cs"/>
            </a:rPr>
            <a:t>C</a:t>
          </a:r>
          <a:r>
            <a:rPr lang="en-US" sz="1100">
              <a:solidFill>
                <a:schemeClr val="tx1"/>
              </a:solidFill>
              <a:effectLst/>
              <a:latin typeface="+mn-lt"/>
              <a:ea typeface="+mn-ea"/>
              <a:cs typeface="+mn-cs"/>
            </a:rPr>
            <a:t> is </a:t>
          </a:r>
          <a:r>
            <a:rPr lang="en-US" sz="1100" b="1">
              <a:solidFill>
                <a:schemeClr val="tx1"/>
              </a:solidFill>
              <a:effectLst/>
              <a:latin typeface="+mn-lt"/>
              <a:ea typeface="+mn-ea"/>
              <a:cs typeface="+mn-cs"/>
            </a:rPr>
            <a:t>12. Largest bedload particles (</a:t>
          </a:r>
          <a:r>
            <a:rPr lang="en-US" sz="1100" b="1" i="1">
              <a:solidFill>
                <a:schemeClr val="tx1"/>
              </a:solidFill>
              <a:effectLst/>
              <a:latin typeface="+mn-lt"/>
              <a:ea typeface="+mn-ea"/>
              <a:cs typeface="+mn-cs"/>
            </a:rPr>
            <a:t>D</a:t>
          </a:r>
          <a:r>
            <a:rPr lang="en-US" sz="1100" b="1" i="1" baseline="-25000">
              <a:solidFill>
                <a:schemeClr val="tx1"/>
              </a:solidFill>
              <a:effectLst/>
              <a:latin typeface="+mn-lt"/>
              <a:ea typeface="+mn-ea"/>
              <a:cs typeface="+mn-cs"/>
            </a:rPr>
            <a:t>max</a:t>
          </a:r>
          <a:r>
            <a:rPr lang="en-US" sz="1100" b="1">
              <a:solidFill>
                <a:schemeClr val="tx1"/>
              </a:solidFill>
              <a:effectLst/>
              <a:latin typeface="+mn-lt"/>
              <a:ea typeface="+mn-ea"/>
              <a:cs typeface="+mn-cs"/>
            </a:rPr>
            <a:t> sizes)</a:t>
          </a:r>
          <a:r>
            <a:rPr lang="en-US" sz="1100">
              <a:solidFill>
                <a:schemeClr val="tx1"/>
              </a:solidFill>
              <a:effectLst/>
              <a:latin typeface="+mn-lt"/>
              <a:ea typeface="+mn-ea"/>
              <a:cs typeface="+mn-cs"/>
            </a:rPr>
            <a:t> and presents the 0.5-phi size class of bedload </a:t>
          </a:r>
          <a:r>
            <a:rPr lang="en-US" sz="1100" i="1">
              <a:solidFill>
                <a:schemeClr val="tx1"/>
              </a:solidFill>
              <a:effectLst/>
              <a:latin typeface="+mn-lt"/>
              <a:ea typeface="+mn-ea"/>
              <a:cs typeface="+mn-cs"/>
            </a:rPr>
            <a:t>D</a:t>
          </a:r>
          <a:r>
            <a:rPr lang="en-US" sz="1100" i="1" baseline="-25000">
              <a:solidFill>
                <a:schemeClr val="tx1"/>
              </a:solidFill>
              <a:effectLst/>
              <a:latin typeface="+mn-lt"/>
              <a:ea typeface="+mn-ea"/>
              <a:cs typeface="+mn-cs"/>
            </a:rPr>
            <a:t>max</a:t>
          </a:r>
          <a:r>
            <a:rPr lang="en-US" sz="1100">
              <a:solidFill>
                <a:schemeClr val="tx1"/>
              </a:solidFill>
              <a:effectLst/>
              <a:latin typeface="+mn-lt"/>
              <a:ea typeface="+mn-ea"/>
              <a:cs typeface="+mn-cs"/>
            </a:rPr>
            <a:t> particle sizes sampled in each individual trap as well as the </a:t>
          </a:r>
          <a:r>
            <a:rPr lang="en-US" sz="1100" i="1">
              <a:solidFill>
                <a:schemeClr val="tx1"/>
              </a:solidFill>
              <a:effectLst/>
              <a:latin typeface="+mn-lt"/>
              <a:ea typeface="+mn-ea"/>
              <a:cs typeface="+mn-cs"/>
            </a:rPr>
            <a:t>D</a:t>
          </a:r>
          <a:r>
            <a:rPr lang="en-US" sz="1100" i="1" baseline="-25000">
              <a:solidFill>
                <a:schemeClr val="tx1"/>
              </a:solidFill>
              <a:effectLst/>
              <a:latin typeface="+mn-lt"/>
              <a:ea typeface="+mn-ea"/>
              <a:cs typeface="+mn-cs"/>
            </a:rPr>
            <a:t>max</a:t>
          </a:r>
          <a:r>
            <a:rPr lang="en-US" sz="1100">
              <a:solidFill>
                <a:schemeClr val="tx1"/>
              </a:solidFill>
              <a:effectLst/>
              <a:latin typeface="+mn-lt"/>
              <a:ea typeface="+mn-ea"/>
              <a:cs typeface="+mn-cs"/>
            </a:rPr>
            <a:t> size of the entire sample.  </a:t>
          </a:r>
        </a:p>
        <a:p>
          <a:r>
            <a:rPr lang="en-US" sz="1100">
              <a:solidFill>
                <a:schemeClr val="tx1"/>
              </a:solidFill>
              <a:effectLst/>
              <a:latin typeface="+mn-lt"/>
              <a:ea typeface="+mn-ea"/>
              <a:cs typeface="+mn-cs"/>
            </a:rPr>
            <a:t> </a:t>
          </a: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Data HS</a:t>
          </a:r>
          <a:r>
            <a:rPr lang="en-US" sz="1200" b="0" u="sng">
              <a:solidFill>
                <a:schemeClr val="tx1"/>
              </a:solidFill>
              <a:effectLst/>
              <a:latin typeface="+mn-lt"/>
              <a:ea typeface="+mn-ea"/>
              <a:cs typeface="+mn-cs"/>
            </a:rPr>
            <a:t> (or BL-84)</a:t>
          </a:r>
          <a:r>
            <a:rPr lang="en-US" sz="1200" u="sng">
              <a:solidFill>
                <a:schemeClr val="tx1"/>
              </a:solidFill>
              <a:effectLst/>
              <a:latin typeface="+mn-lt"/>
              <a:ea typeface="+mn-ea"/>
              <a:cs typeface="+mn-cs"/>
              <a:sym typeface="Symbol"/>
            </a:rPr>
            <a:t></a:t>
          </a:r>
          <a:endParaRPr lang="en-US" sz="1200" u="sng">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This worksheet refers to bedload data collected with a 3-inch opening Helley-Smith (HS) (or BL-84) sampler.  In contrast to the bedload trap data worksheet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data obtained from the HS sampler are displayed in a single row for each sample because bedload collected at all verticals per cross-section was composited into one sample.  Apart from this difference, the data worksheet for HS samples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features the same three main sections </a:t>
          </a:r>
          <a:r>
            <a:rPr lang="en-US" sz="1100" b="1">
              <a:solidFill>
                <a:schemeClr val="tx1"/>
              </a:solidFill>
              <a:effectLst/>
              <a:latin typeface="+mn-lt"/>
              <a:ea typeface="+mn-ea"/>
              <a:cs typeface="+mn-cs"/>
            </a:rPr>
            <a:t>A</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B</a:t>
          </a:r>
          <a:r>
            <a:rPr lang="en-US" sz="1100">
              <a:solidFill>
                <a:schemeClr val="tx1"/>
              </a:solidFill>
              <a:effectLst/>
              <a:latin typeface="+mn-lt"/>
              <a:ea typeface="+mn-ea"/>
              <a:cs typeface="+mn-cs"/>
            </a:rPr>
            <a:t>, and </a:t>
          </a:r>
          <a:r>
            <a:rPr lang="en-US" sz="1100" b="1">
              <a:solidFill>
                <a:schemeClr val="tx1"/>
              </a:solidFill>
              <a:effectLst/>
              <a:latin typeface="+mn-lt"/>
              <a:ea typeface="+mn-ea"/>
              <a:cs typeface="+mn-cs"/>
            </a:rPr>
            <a:t>C</a:t>
          </a:r>
          <a:r>
            <a:rPr lang="en-US" sz="1100">
              <a:solidFill>
                <a:schemeClr val="tx1"/>
              </a:solidFill>
              <a:effectLst/>
              <a:latin typeface="+mn-lt"/>
              <a:ea typeface="+mn-ea"/>
              <a:cs typeface="+mn-cs"/>
            </a:rPr>
            <a:t> as present on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Again, site-specific deployment details of the HS or BL-84 sampler at individual sites (e.g., deployment locations, number of verticals and sampling times) are described in a text box at the top of each worksheet.  Color-coded text boxes above the heading rows of each block explain data origins and computations.  </a:t>
          </a:r>
        </a:p>
        <a:p>
          <a:r>
            <a:rPr lang="en-US" sz="110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In the top part of Section </a:t>
          </a:r>
          <a:r>
            <a:rPr lang="en-US" sz="1100" b="1">
              <a:solidFill>
                <a:schemeClr val="tx1"/>
              </a:solidFill>
              <a:effectLst/>
              <a:latin typeface="+mn-lt"/>
              <a:ea typeface="+mn-ea"/>
              <a:cs typeface="+mn-cs"/>
            </a:rPr>
            <a:t>A. SAMPLE COLLECTION</a:t>
          </a:r>
          <a:r>
            <a:rPr lang="en-US" sz="1100">
              <a:solidFill>
                <a:schemeClr val="tx1"/>
              </a:solidFill>
              <a:effectLst/>
              <a:latin typeface="+mn-lt"/>
              <a:ea typeface="+mn-ea"/>
              <a:cs typeface="+mn-cs"/>
            </a:rPr>
            <a:t>, a small text box</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summarizes the </a:t>
          </a:r>
          <a:r>
            <a:rPr lang="en-US" sz="1100" b="1">
              <a:solidFill>
                <a:schemeClr val="tx1"/>
              </a:solidFill>
              <a:effectLst/>
              <a:latin typeface="+mn-lt"/>
              <a:ea typeface="+mn-ea"/>
              <a:cs typeface="+mn-cs"/>
            </a:rPr>
            <a:t>1. Sampling scheme</a:t>
          </a:r>
          <a:r>
            <a:rPr lang="en-US" sz="1100">
              <a:solidFill>
                <a:schemeClr val="tx1"/>
              </a:solidFill>
              <a:effectLst/>
              <a:latin typeface="+mn-lt"/>
              <a:ea typeface="+mn-ea"/>
              <a:cs typeface="+mn-cs"/>
            </a:rPr>
            <a:t>.  The columns below and from left to right indicate </a:t>
          </a:r>
          <a:r>
            <a:rPr lang="en-US" sz="1100" b="1">
              <a:solidFill>
                <a:schemeClr val="tx1"/>
              </a:solidFill>
              <a:effectLst/>
              <a:latin typeface="+mn-lt"/>
              <a:ea typeface="+mn-ea"/>
              <a:cs typeface="+mn-cs"/>
            </a:rPr>
            <a:t>2. Sample identification</a:t>
          </a:r>
          <a:r>
            <a:rPr lang="en-US" sz="1100">
              <a:solidFill>
                <a:schemeClr val="tx1"/>
              </a:solidFill>
              <a:effectLst/>
              <a:latin typeface="+mn-lt"/>
              <a:ea typeface="+mn-ea"/>
              <a:cs typeface="+mn-cs"/>
            </a:rPr>
            <a:t> and </a:t>
          </a:r>
          <a:r>
            <a:rPr lang="en-US" sz="1100" b="1">
              <a:solidFill>
                <a:schemeClr val="tx1"/>
              </a:solidFill>
              <a:effectLst/>
              <a:latin typeface="+mn-lt"/>
              <a:ea typeface="+mn-ea"/>
              <a:cs typeface="+mn-cs"/>
            </a:rPr>
            <a:t>3. Sample time</a:t>
          </a:r>
          <a:r>
            <a:rPr lang="en-US" sz="1100">
              <a:solidFill>
                <a:schemeClr val="tx1"/>
              </a:solidFill>
              <a:effectLst/>
              <a:latin typeface="+mn-lt"/>
              <a:ea typeface="+mn-ea"/>
              <a:cs typeface="+mn-cs"/>
            </a:rPr>
            <a:t>, i.e., start, finish and central time associated with each sample.  Section </a:t>
          </a:r>
          <a:r>
            <a:rPr lang="en-US" sz="1100" b="1">
              <a:solidFill>
                <a:schemeClr val="tx1"/>
              </a:solidFill>
              <a:effectLst/>
              <a:latin typeface="+mn-lt"/>
              <a:ea typeface="+mn-ea"/>
              <a:cs typeface="+mn-cs"/>
            </a:rPr>
            <a:t>B. SIEVE ANALYSES </a:t>
          </a:r>
          <a:r>
            <a:rPr lang="en-US" sz="1100">
              <a:solidFill>
                <a:schemeClr val="tx1"/>
              </a:solidFill>
              <a:effectLst/>
              <a:latin typeface="+mn-lt"/>
              <a:ea typeface="+mn-ea"/>
              <a:cs typeface="+mn-cs"/>
            </a:rPr>
            <a:t>provides </a:t>
          </a:r>
          <a:r>
            <a:rPr lang="en-US" sz="1100" b="1">
              <a:solidFill>
                <a:schemeClr val="tx1"/>
              </a:solidFill>
              <a:effectLst/>
              <a:latin typeface="+mn-lt"/>
              <a:ea typeface="+mn-ea"/>
              <a:cs typeface="+mn-cs"/>
            </a:rPr>
            <a:t>4. Weights retained per sieve</a:t>
          </a:r>
          <a:r>
            <a:rPr lang="en-US" sz="1100">
              <a:solidFill>
                <a:schemeClr val="tx1"/>
              </a:solidFill>
              <a:effectLst/>
              <a:latin typeface="+mn-lt"/>
              <a:ea typeface="+mn-ea"/>
              <a:cs typeface="+mn-cs"/>
            </a:rPr>
            <a:t> and </a:t>
          </a:r>
          <a:r>
            <a:rPr lang="en-US" sz="1100" b="1">
              <a:solidFill>
                <a:schemeClr val="tx1"/>
              </a:solidFill>
              <a:effectLst/>
              <a:latin typeface="+mn-lt"/>
              <a:ea typeface="+mn-ea"/>
              <a:cs typeface="+mn-cs"/>
            </a:rPr>
            <a:t>5. Counted particle numbers</a:t>
          </a:r>
          <a:r>
            <a:rPr lang="en-US" sz="1100">
              <a:solidFill>
                <a:schemeClr val="tx1"/>
              </a:solidFill>
              <a:effectLst/>
              <a:latin typeface="+mn-lt"/>
              <a:ea typeface="+mn-ea"/>
              <a:cs typeface="+mn-cs"/>
            </a:rPr>
            <a:t> following to the right.</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Section </a:t>
          </a:r>
          <a:r>
            <a:rPr lang="en-US" sz="1100" b="1">
              <a:solidFill>
                <a:schemeClr val="tx1"/>
              </a:solidFill>
              <a:effectLst/>
              <a:latin typeface="+mn-lt"/>
              <a:ea typeface="+mn-ea"/>
              <a:cs typeface="+mn-cs"/>
            </a:rPr>
            <a:t>C. COMPUTATION OF TRANSPORT RATES</a:t>
          </a:r>
          <a:r>
            <a:rPr lang="en-US" sz="1100">
              <a:solidFill>
                <a:schemeClr val="tx1"/>
              </a:solidFill>
              <a:effectLst/>
              <a:latin typeface="+mn-lt"/>
              <a:ea typeface="+mn-ea"/>
              <a:cs typeface="+mn-cs"/>
            </a:rPr>
            <a:t> displays </a:t>
          </a:r>
          <a:r>
            <a:rPr lang="en-US" sz="1100" b="1">
              <a:solidFill>
                <a:schemeClr val="tx1"/>
              </a:solidFill>
              <a:effectLst/>
              <a:latin typeface="+mn-lt"/>
              <a:ea typeface="+mn-ea"/>
              <a:cs typeface="+mn-cs"/>
            </a:rPr>
            <a:t>6. Fractional transport rates</a:t>
          </a:r>
          <a:r>
            <a:rPr lang="en-US" sz="1100">
              <a:solidFill>
                <a:schemeClr val="tx1"/>
              </a:solidFill>
              <a:effectLst/>
              <a:latin typeface="+mn-lt"/>
              <a:ea typeface="+mn-ea"/>
              <a:cs typeface="+mn-cs"/>
            </a:rPr>
            <a:t> which may then be grouped to show </a:t>
          </a:r>
          <a:r>
            <a:rPr lang="en-US" sz="1100" b="1">
              <a:solidFill>
                <a:schemeClr val="tx1"/>
              </a:solidFill>
              <a:effectLst/>
              <a:latin typeface="+mn-lt"/>
              <a:ea typeface="+mn-ea"/>
              <a:cs typeface="+mn-cs"/>
            </a:rPr>
            <a:t>7. Bedload transport rates</a:t>
          </a:r>
          <a:r>
            <a:rPr lang="en-US" sz="1100">
              <a:solidFill>
                <a:schemeClr val="tx1"/>
              </a:solidFill>
              <a:effectLst/>
              <a:latin typeface="+mn-lt"/>
              <a:ea typeface="+mn-ea"/>
              <a:cs typeface="+mn-cs"/>
            </a:rPr>
            <a:t> for all sizes and major size groups such as sand, pea gravel and gravel.  The last two columns provide </a:t>
          </a:r>
          <a:r>
            <a:rPr lang="en-US" sz="1100" b="1">
              <a:solidFill>
                <a:schemeClr val="tx1"/>
              </a:solidFill>
              <a:effectLst/>
              <a:latin typeface="+mn-lt"/>
              <a:ea typeface="+mn-ea"/>
              <a:cs typeface="+mn-cs"/>
            </a:rPr>
            <a:t>8. Unit gravel transport rates</a:t>
          </a:r>
          <a:r>
            <a:rPr lang="en-US" sz="1100">
              <a:solidFill>
                <a:schemeClr val="tx1"/>
              </a:solidFill>
              <a:effectLst/>
              <a:latin typeface="+mn-lt"/>
              <a:ea typeface="+mn-ea"/>
              <a:cs typeface="+mn-cs"/>
            </a:rPr>
            <a:t> and the 0.5-phi size class of the </a:t>
          </a:r>
          <a:r>
            <a:rPr lang="en-US" sz="1100" b="1">
              <a:solidFill>
                <a:schemeClr val="tx1"/>
              </a:solidFill>
              <a:effectLst/>
              <a:latin typeface="+mn-lt"/>
              <a:ea typeface="+mn-ea"/>
              <a:cs typeface="+mn-cs"/>
            </a:rPr>
            <a:t>9. Bedload D</a:t>
          </a:r>
          <a:r>
            <a:rPr lang="en-US" sz="1100" b="1" baseline="-25000">
              <a:solidFill>
                <a:schemeClr val="tx1"/>
              </a:solidFill>
              <a:effectLst/>
              <a:latin typeface="+mn-lt"/>
              <a:ea typeface="+mn-ea"/>
              <a:cs typeface="+mn-cs"/>
            </a:rPr>
            <a:t>max</a:t>
          </a:r>
          <a:r>
            <a:rPr lang="en-US" sz="1100" b="1">
              <a:solidFill>
                <a:schemeClr val="tx1"/>
              </a:solidFill>
              <a:effectLst/>
              <a:latin typeface="+mn-lt"/>
              <a:ea typeface="+mn-ea"/>
              <a:cs typeface="+mn-cs"/>
            </a:rPr>
            <a:t> size</a:t>
          </a:r>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QB traps </a:t>
          </a:r>
          <a:r>
            <a:rPr lang="en-US" sz="1200" b="0" u="sng">
              <a:solidFill>
                <a:schemeClr val="tx1"/>
              </a:solidFill>
              <a:effectLst/>
              <a:latin typeface="+mn-lt"/>
              <a:ea typeface="+mn-ea"/>
              <a:cs typeface="+mn-cs"/>
            </a:rPr>
            <a:t>and </a:t>
          </a:r>
          <a:r>
            <a:rPr lang="en-US" sz="1200" b="1" u="sng">
              <a:solidFill>
                <a:schemeClr val="tx1"/>
              </a:solidFill>
              <a:effectLst/>
              <a:latin typeface="+mn-lt"/>
              <a:ea typeface="+mn-ea"/>
              <a:cs typeface="+mn-cs"/>
            </a:rPr>
            <a:t>QB HS </a:t>
          </a:r>
          <a:r>
            <a:rPr lang="en-US" sz="1200" b="0" u="sng">
              <a:solidFill>
                <a:schemeClr val="tx1"/>
              </a:solidFill>
              <a:effectLst/>
              <a:latin typeface="+mn-lt"/>
              <a:ea typeface="+mn-ea"/>
              <a:cs typeface="+mn-cs"/>
            </a:rPr>
            <a:t>(or QB BL-84)</a:t>
          </a:r>
          <a:r>
            <a:rPr lang="en-US" sz="1200" b="0" u="sng">
              <a:solidFill>
                <a:schemeClr val="tx1"/>
              </a:solidFill>
              <a:effectLst/>
              <a:latin typeface="+mn-lt"/>
              <a:ea typeface="+mn-ea"/>
              <a:cs typeface="+mn-cs"/>
              <a:sym typeface="Symbol"/>
            </a:rPr>
            <a:t></a:t>
          </a:r>
          <a:endParaRPr lang="en-US" sz="1200" b="0" u="sng">
            <a:solidFill>
              <a:schemeClr val="tx1"/>
            </a:solidFill>
            <a:effectLst/>
            <a:latin typeface="+mn-lt"/>
            <a:ea typeface="+mn-ea"/>
            <a:cs typeface="+mn-cs"/>
          </a:endParaRPr>
        </a:p>
        <a:p>
          <a:r>
            <a:rPr lang="en-US" sz="1100">
              <a:solidFill>
                <a:schemeClr val="tx1"/>
              </a:solidFill>
              <a:effectLst/>
              <a:latin typeface="+mn-lt"/>
              <a:ea typeface="+mn-ea"/>
              <a:cs typeface="+mn-cs"/>
            </a:rPr>
            <a:t>These two worksheets have four sections:</a:t>
          </a:r>
        </a:p>
        <a:p>
          <a:r>
            <a:rPr lang="en-US" sz="1100" b="1">
              <a:solidFill>
                <a:schemeClr val="tx1"/>
              </a:solidFill>
              <a:effectLst/>
              <a:latin typeface="+mn-lt"/>
              <a:ea typeface="+mn-ea"/>
              <a:cs typeface="+mn-cs"/>
            </a:rPr>
            <a:t>A. SAMPLE IDENTIFICATION</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B. DISCHARGE</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C. SUMMARY OF COMPUTED TRANSPORT RATES</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D. PLOTTED TRANSPORT RELATIONS AND COMPUTED REGRESSION FUNCTIONS</a:t>
          </a: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A. SAMPLE IDENTIFICATION</a:t>
          </a:r>
          <a:r>
            <a:rPr lang="en-US" sz="1100">
              <a:solidFill>
                <a:schemeClr val="tx1"/>
              </a:solidFill>
              <a:effectLst/>
              <a:latin typeface="+mn-lt"/>
              <a:ea typeface="+mn-ea"/>
              <a:cs typeface="+mn-cs"/>
            </a:rPr>
            <a:t>, the three columns </a:t>
          </a:r>
          <a:r>
            <a:rPr lang="en-US" sz="1100" b="1">
              <a:solidFill>
                <a:schemeClr val="tx1"/>
              </a:solidFill>
              <a:effectLst/>
              <a:latin typeface="+mn-lt"/>
              <a:ea typeface="+mn-ea"/>
              <a:cs typeface="+mn-cs"/>
            </a:rPr>
            <a:t>Sample Number, Sample data </a:t>
          </a:r>
          <a:r>
            <a:rPr lang="en-US" sz="1100">
              <a:solidFill>
                <a:schemeClr val="tx1"/>
              </a:solidFill>
              <a:effectLst/>
              <a:latin typeface="+mn-lt"/>
              <a:ea typeface="+mn-ea"/>
              <a:cs typeface="+mn-cs"/>
            </a:rPr>
            <a:t>and </a:t>
          </a:r>
          <a:r>
            <a:rPr lang="en-US" sz="1100" b="1">
              <a:solidFill>
                <a:schemeClr val="tx1"/>
              </a:solidFill>
              <a:effectLst/>
              <a:latin typeface="+mn-lt"/>
              <a:ea typeface="+mn-ea"/>
              <a:cs typeface="+mn-cs"/>
            </a:rPr>
            <a:t>Central sampling time </a:t>
          </a:r>
          <a:r>
            <a:rPr lang="en-US" sz="1100">
              <a:solidFill>
                <a:schemeClr val="tx1"/>
              </a:solidFill>
              <a:effectLst/>
              <a:latin typeface="+mn-lt"/>
              <a:ea typeface="+mn-ea"/>
              <a:cs typeface="+mn-cs"/>
            </a:rPr>
            <a:t>are copied from Section </a:t>
          </a:r>
          <a:r>
            <a:rPr lang="en-US" sz="1100" b="1">
              <a:solidFill>
                <a:schemeClr val="tx1"/>
              </a:solidFill>
              <a:effectLst/>
              <a:latin typeface="+mn-lt"/>
              <a:ea typeface="+mn-ea"/>
              <a:cs typeface="+mn-cs"/>
            </a:rPr>
            <a:t>A</a:t>
          </a:r>
          <a:r>
            <a:rPr lang="en-US" sz="1100">
              <a:solidFill>
                <a:schemeClr val="tx1"/>
              </a:solidFill>
              <a:effectLst/>
              <a:latin typeface="+mn-lt"/>
              <a:ea typeface="+mn-ea"/>
              <a:cs typeface="+mn-cs"/>
            </a:rPr>
            <a:t> of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worksheets, respectively.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B. DISCHARGE</a:t>
          </a:r>
          <a:r>
            <a:rPr lang="en-US" sz="1100">
              <a:solidFill>
                <a:schemeClr val="tx1"/>
              </a:solidFill>
              <a:effectLst/>
              <a:latin typeface="+mn-lt"/>
              <a:ea typeface="+mn-ea"/>
              <a:cs typeface="+mn-cs"/>
            </a:rPr>
            <a:t>,</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discharge values are pulled in for each sample from a stream site’s respective files "Stream name_year_Hydrograph.xlxs" and “Stream name-year_Discharge.xlsx”.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Section </a:t>
          </a:r>
          <a:r>
            <a:rPr lang="en-US" sz="1100" b="1">
              <a:solidFill>
                <a:schemeClr val="tx1"/>
              </a:solidFill>
              <a:effectLst/>
              <a:latin typeface="+mn-lt"/>
              <a:ea typeface="+mn-ea"/>
              <a:cs typeface="+mn-cs"/>
            </a:rPr>
            <a:t>C. SUMMARY OF COMPUTED TRANSPORT RATES </a:t>
          </a:r>
          <a:r>
            <a:rPr lang="en-US" sz="1100">
              <a:solidFill>
                <a:schemeClr val="tx1"/>
              </a:solidFill>
              <a:effectLst/>
              <a:latin typeface="+mn-lt"/>
              <a:ea typeface="+mn-ea"/>
              <a:cs typeface="+mn-cs"/>
            </a:rPr>
            <a:t>copies cross-sectionally-averaged transport rates that were computed in block </a:t>
          </a:r>
          <a:r>
            <a:rPr lang="en-US" sz="1100" b="1">
              <a:solidFill>
                <a:schemeClr val="tx1"/>
              </a:solidFill>
              <a:effectLst/>
              <a:latin typeface="+mn-lt"/>
              <a:ea typeface="+mn-ea"/>
              <a:cs typeface="+mn-cs"/>
            </a:rPr>
            <a:t>7. Fractional transport rates</a:t>
          </a:r>
          <a:r>
            <a:rPr lang="en-US" sz="1100">
              <a:solidFill>
                <a:schemeClr val="tx1"/>
              </a:solidFill>
              <a:effectLst/>
              <a:latin typeface="+mn-lt"/>
              <a:ea typeface="+mn-ea"/>
              <a:cs typeface="+mn-cs"/>
            </a:rPr>
            <a:t>, column </a:t>
          </a:r>
          <a:r>
            <a:rPr lang="en-US" sz="1100" b="1">
              <a:solidFill>
                <a:schemeClr val="tx1"/>
              </a:solidFill>
              <a:effectLst/>
              <a:latin typeface="+mn-lt"/>
              <a:ea typeface="+mn-ea"/>
              <a:cs typeface="+mn-cs"/>
            </a:rPr>
            <a:t>8.  Gravel transport rates</a:t>
          </a:r>
          <a:r>
            <a:rPr lang="en-US" sz="1100">
              <a:solidFill>
                <a:schemeClr val="tx1"/>
              </a:solidFill>
              <a:effectLst/>
              <a:latin typeface="+mn-lt"/>
              <a:ea typeface="+mn-ea"/>
              <a:cs typeface="+mn-cs"/>
            </a:rPr>
            <a:t>, and column </a:t>
          </a:r>
          <a:r>
            <a:rPr lang="en-US" sz="1100" b="1">
              <a:solidFill>
                <a:schemeClr val="tx1"/>
              </a:solidFill>
              <a:effectLst/>
              <a:latin typeface="+mn-lt"/>
              <a:ea typeface="+mn-ea"/>
              <a:cs typeface="+mn-cs"/>
            </a:rPr>
            <a:t>9. Unit gravel transport rates</a:t>
          </a:r>
          <a:r>
            <a:rPr lang="en-US" sz="1100">
              <a:solidFill>
                <a:schemeClr val="tx1"/>
              </a:solidFill>
              <a:effectLst/>
              <a:latin typeface="+mn-lt"/>
              <a:ea typeface="+mn-ea"/>
              <a:cs typeface="+mn-cs"/>
            </a:rPr>
            <a:t> of Section </a:t>
          </a:r>
          <a:r>
            <a:rPr lang="en-US" sz="1100" b="1">
              <a:solidFill>
                <a:schemeClr val="tx1"/>
              </a:solidFill>
              <a:effectLst/>
              <a:latin typeface="+mn-lt"/>
              <a:ea typeface="+mn-ea"/>
              <a:cs typeface="+mn-cs"/>
            </a:rPr>
            <a:t>C</a:t>
          </a:r>
          <a:r>
            <a:rPr lang="en-US" sz="1100">
              <a:solidFill>
                <a:schemeClr val="tx1"/>
              </a:solidFill>
              <a:effectLst/>
              <a:latin typeface="+mn-lt"/>
              <a:ea typeface="+mn-ea"/>
              <a:cs typeface="+mn-cs"/>
            </a:rPr>
            <a:t> of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worksheets, respectively.  </a:t>
          </a:r>
        </a:p>
        <a:p>
          <a:pPr marL="0" marR="0" indent="0" defTabSz="914400" eaLnBrk="1" fontAlgn="auto" latinLnBrk="0" hangingPunct="1">
            <a:lnSpc>
              <a:spcPct val="100000"/>
            </a:lnSpc>
            <a:spcBef>
              <a:spcPts val="0"/>
            </a:spcBef>
            <a:spcAft>
              <a:spcPts val="0"/>
            </a:spcAft>
            <a:buClrTx/>
            <a:buSzTx/>
            <a:buFontTx/>
            <a:buNone/>
            <a:tabLst/>
            <a:defRPr/>
          </a:pPr>
          <a:endParaRPr lang="en-US" b="0">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D. PLOTTED TRANSPORT RELATIONS AND COMPUTED REGRESSION FUNCTIONS </a:t>
          </a:r>
          <a:r>
            <a:rPr lang="en-US" sz="1100">
              <a:solidFill>
                <a:schemeClr val="tx1"/>
              </a:solidFill>
              <a:effectLst/>
              <a:latin typeface="+mn-lt"/>
              <a:ea typeface="+mn-ea"/>
              <a:cs typeface="+mn-cs"/>
            </a:rPr>
            <a:t>following to the right, transport rates (with or without zero values) are plotted versus discharge and fitted power function regressions quantify the transport relation. </a:t>
          </a:r>
        </a:p>
        <a:p>
          <a:endParaRPr lang="en-US" sz="1100">
            <a:solidFill>
              <a:schemeClr val="tx1"/>
            </a:solidFill>
            <a:effectLst/>
            <a:latin typeface="+mn-lt"/>
            <a:ea typeface="+mn-ea"/>
            <a:cs typeface="+mn-cs"/>
          </a:endParaRP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Dmax traps</a:t>
          </a:r>
          <a:r>
            <a:rPr lang="en-US" sz="1200" u="sng">
              <a:solidFill>
                <a:schemeClr val="tx1"/>
              </a:solidFill>
              <a:effectLst/>
              <a:latin typeface="+mn-lt"/>
              <a:ea typeface="+mn-ea"/>
              <a:cs typeface="+mn-cs"/>
            </a:rPr>
            <a:t> and </a:t>
          </a:r>
          <a:r>
            <a:rPr lang="en-US" sz="1200" b="1" u="sng">
              <a:solidFill>
                <a:schemeClr val="tx1"/>
              </a:solidFill>
              <a:effectLst/>
              <a:latin typeface="+mn-lt"/>
              <a:ea typeface="+mn-ea"/>
              <a:cs typeface="+mn-cs"/>
            </a:rPr>
            <a:t>Dmax HS </a:t>
          </a:r>
          <a:r>
            <a:rPr lang="en-US" sz="1200" b="0" u="sng">
              <a:solidFill>
                <a:schemeClr val="tx1"/>
              </a:solidFill>
              <a:effectLst/>
              <a:latin typeface="+mn-lt"/>
              <a:ea typeface="+mn-ea"/>
              <a:cs typeface="+mn-cs"/>
            </a:rPr>
            <a:t>(or</a:t>
          </a:r>
          <a:r>
            <a:rPr lang="en-US" sz="1200" b="0" u="sng" baseline="0">
              <a:solidFill>
                <a:schemeClr val="tx1"/>
              </a:solidFill>
              <a:effectLst/>
              <a:latin typeface="+mn-lt"/>
              <a:ea typeface="+mn-ea"/>
              <a:cs typeface="+mn-cs"/>
            </a:rPr>
            <a:t> Dmax BL-84)</a:t>
          </a:r>
          <a:r>
            <a:rPr lang="en-US" sz="1200" u="sng">
              <a:solidFill>
                <a:schemeClr val="tx1"/>
              </a:solidFill>
              <a:effectLst/>
              <a:latin typeface="+mn-lt"/>
              <a:ea typeface="+mn-ea"/>
              <a:cs typeface="+mn-cs"/>
              <a:sym typeface="Symbol"/>
            </a:rPr>
            <a:t></a:t>
          </a:r>
          <a:endParaRPr lang="en-US" sz="1200" u="sng">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These two worksheets likewise have basically the same structure and are therefore explained jointly.  The worksheets have four sections:</a:t>
          </a:r>
        </a:p>
        <a:p>
          <a:r>
            <a:rPr lang="en-US" sz="1100" b="1">
              <a:solidFill>
                <a:schemeClr val="tx1"/>
              </a:solidFill>
              <a:effectLst/>
              <a:latin typeface="+mn-lt"/>
              <a:ea typeface="+mn-ea"/>
              <a:cs typeface="+mn-cs"/>
            </a:rPr>
            <a:t>A. SAMPLE IDENTIFICATION</a:t>
          </a:r>
          <a:endParaRPr lang="en-US">
            <a:effectLst/>
          </a:endParaRPr>
        </a:p>
        <a:p>
          <a:r>
            <a:rPr lang="en-US" sz="1100" b="1">
              <a:solidFill>
                <a:schemeClr val="tx1"/>
              </a:solidFill>
              <a:effectLst/>
              <a:latin typeface="+mn-lt"/>
              <a:ea typeface="+mn-ea"/>
              <a:cs typeface="+mn-cs"/>
            </a:rPr>
            <a:t>B. DISCHARGE</a:t>
          </a:r>
          <a:endParaRPr lang="en-US">
            <a:effectLst/>
          </a:endParaRPr>
        </a:p>
        <a:p>
          <a:r>
            <a:rPr lang="en-US" sz="1100" b="1">
              <a:solidFill>
                <a:schemeClr val="tx1"/>
              </a:solidFill>
              <a:effectLst/>
              <a:latin typeface="+mn-lt"/>
              <a:ea typeface="+mn-ea"/>
              <a:cs typeface="+mn-cs"/>
            </a:rPr>
            <a:t>C. SUMMARY OF COMPUTED TRANSPORT RATES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D. PLOTTED FLOW COMPETENCE RELATIONS AND COMPUTED REGRESSION FUNCTIONS</a:t>
          </a:r>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A, </a:t>
          </a:r>
          <a:r>
            <a:rPr lang="en-US" sz="1100">
              <a:solidFill>
                <a:schemeClr val="tx1"/>
              </a:solidFill>
              <a:effectLst/>
              <a:latin typeface="+mn-lt"/>
              <a:ea typeface="+mn-ea"/>
              <a:cs typeface="+mn-cs"/>
            </a:rPr>
            <a:t>the three columns </a:t>
          </a:r>
          <a:r>
            <a:rPr lang="en-US" sz="1100" b="1">
              <a:solidFill>
                <a:schemeClr val="tx1"/>
              </a:solidFill>
              <a:effectLst/>
              <a:latin typeface="+mn-lt"/>
              <a:ea typeface="+mn-ea"/>
              <a:cs typeface="+mn-cs"/>
            </a:rPr>
            <a:t>Sample Number, Sample data </a:t>
          </a:r>
          <a:r>
            <a:rPr lang="en-US" sz="1100">
              <a:solidFill>
                <a:schemeClr val="tx1"/>
              </a:solidFill>
              <a:effectLst/>
              <a:latin typeface="+mn-lt"/>
              <a:ea typeface="+mn-ea"/>
              <a:cs typeface="+mn-cs"/>
            </a:rPr>
            <a:t>and </a:t>
          </a:r>
          <a:r>
            <a:rPr lang="en-US" sz="1100" b="1">
              <a:solidFill>
                <a:schemeClr val="tx1"/>
              </a:solidFill>
              <a:effectLst/>
              <a:latin typeface="+mn-lt"/>
              <a:ea typeface="+mn-ea"/>
              <a:cs typeface="+mn-cs"/>
            </a:rPr>
            <a:t>Central sampling time </a:t>
          </a:r>
          <a:r>
            <a:rPr lang="en-US" sz="1100">
              <a:solidFill>
                <a:schemeClr val="tx1"/>
              </a:solidFill>
              <a:effectLst/>
              <a:latin typeface="+mn-lt"/>
              <a:ea typeface="+mn-ea"/>
              <a:cs typeface="+mn-cs"/>
            </a:rPr>
            <a:t>are copied from Section A of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and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worksheets, respectively.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Section </a:t>
          </a:r>
          <a:r>
            <a:rPr lang="en-US" sz="1100" b="1">
              <a:solidFill>
                <a:schemeClr val="tx1"/>
              </a:solidFill>
              <a:effectLst/>
              <a:latin typeface="+mn-lt"/>
              <a:ea typeface="+mn-ea"/>
              <a:cs typeface="+mn-cs"/>
            </a:rPr>
            <a:t>B </a:t>
          </a:r>
          <a:r>
            <a:rPr lang="en-US" sz="1100">
              <a:solidFill>
                <a:schemeClr val="tx1"/>
              </a:solidFill>
              <a:effectLst/>
              <a:latin typeface="+mn-lt"/>
              <a:ea typeface="+mn-ea"/>
              <a:cs typeface="+mn-cs"/>
            </a:rPr>
            <a:t>pulls in discharge values for each sample from each stream site's respective files "Stream name_year_Hydrograph.xlxs" and “Stream name_year_Discharge.xlsx”.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C, </a:t>
          </a:r>
          <a:r>
            <a:rPr lang="en-US" sz="1100">
              <a:solidFill>
                <a:schemeClr val="tx1"/>
              </a:solidFill>
              <a:effectLst/>
              <a:latin typeface="+mn-lt"/>
              <a:ea typeface="+mn-ea"/>
              <a:cs typeface="+mn-cs"/>
            </a:rPr>
            <a:t>the column </a:t>
          </a:r>
          <a:r>
            <a:rPr lang="en-US" sz="1100" b="1">
              <a:solidFill>
                <a:schemeClr val="tx1"/>
              </a:solidFill>
              <a:effectLst/>
              <a:latin typeface="+mn-lt"/>
              <a:ea typeface="+mn-ea"/>
              <a:cs typeface="+mn-cs"/>
            </a:rPr>
            <a:t>12. Largest bedload particles (</a:t>
          </a:r>
          <a:r>
            <a:rPr lang="en-US" sz="1100" b="1" i="1">
              <a:solidFill>
                <a:schemeClr val="tx1"/>
              </a:solidFill>
              <a:effectLst/>
              <a:latin typeface="+mn-lt"/>
              <a:ea typeface="+mn-ea"/>
              <a:cs typeface="+mn-cs"/>
            </a:rPr>
            <a:t>D</a:t>
          </a:r>
          <a:r>
            <a:rPr lang="en-US" sz="1100" b="1" i="1" baseline="-25000">
              <a:solidFill>
                <a:schemeClr val="tx1"/>
              </a:solidFill>
              <a:effectLst/>
              <a:latin typeface="+mn-lt"/>
              <a:ea typeface="+mn-ea"/>
              <a:cs typeface="+mn-cs"/>
            </a:rPr>
            <a:t>max</a:t>
          </a:r>
          <a:r>
            <a:rPr lang="en-US" sz="1100" b="1">
              <a:solidFill>
                <a:schemeClr val="tx1"/>
              </a:solidFill>
              <a:effectLst/>
              <a:latin typeface="+mn-lt"/>
              <a:ea typeface="+mn-ea"/>
              <a:cs typeface="+mn-cs"/>
            </a:rPr>
            <a:t> sizes)</a:t>
          </a:r>
          <a:r>
            <a:rPr lang="en-US" sz="1100">
              <a:solidFill>
                <a:schemeClr val="tx1"/>
              </a:solidFill>
              <a:effectLst/>
              <a:latin typeface="+mn-lt"/>
              <a:ea typeface="+mn-ea"/>
              <a:cs typeface="+mn-cs"/>
            </a:rPr>
            <a:t> is copied from Section C on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Similarly, column </a:t>
          </a:r>
          <a:r>
            <a:rPr lang="en-US" sz="1100" b="1">
              <a:solidFill>
                <a:schemeClr val="tx1"/>
              </a:solidFill>
              <a:effectLst/>
              <a:latin typeface="+mn-lt"/>
              <a:ea typeface="+mn-ea"/>
              <a:cs typeface="+mn-cs"/>
            </a:rPr>
            <a:t>9. Bedload D</a:t>
          </a:r>
          <a:r>
            <a:rPr lang="en-US" sz="1100" b="1" baseline="-25000">
              <a:solidFill>
                <a:schemeClr val="tx1"/>
              </a:solidFill>
              <a:effectLst/>
              <a:latin typeface="+mn-lt"/>
              <a:ea typeface="+mn-ea"/>
              <a:cs typeface="+mn-cs"/>
            </a:rPr>
            <a:t>max</a:t>
          </a:r>
          <a:r>
            <a:rPr lang="en-US" sz="1100" b="1">
              <a:solidFill>
                <a:schemeClr val="tx1"/>
              </a:solidFill>
              <a:effectLst/>
              <a:latin typeface="+mn-lt"/>
              <a:ea typeface="+mn-ea"/>
              <a:cs typeface="+mn-cs"/>
            </a:rPr>
            <a:t> size</a:t>
          </a:r>
          <a:r>
            <a:rPr lang="en-US" sz="1100">
              <a:solidFill>
                <a:schemeClr val="tx1"/>
              </a:solidFill>
              <a:effectLst/>
              <a:latin typeface="+mn-lt"/>
              <a:ea typeface="+mn-ea"/>
              <a:cs typeface="+mn-cs"/>
            </a:rPr>
            <a:t> from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is copied.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Section </a:t>
          </a:r>
          <a:r>
            <a:rPr lang="en-US" sz="1100" b="1">
              <a:solidFill>
                <a:schemeClr val="tx1"/>
              </a:solidFill>
              <a:effectLst/>
              <a:latin typeface="+mn-lt"/>
              <a:ea typeface="+mn-ea"/>
              <a:cs typeface="+mn-cs"/>
            </a:rPr>
            <a:t>D,</a:t>
          </a:r>
          <a:r>
            <a:rPr lang="en-US" sz="1100">
              <a:solidFill>
                <a:schemeClr val="tx1"/>
              </a:solidFill>
              <a:effectLst/>
              <a:latin typeface="+mn-lt"/>
              <a:ea typeface="+mn-ea"/>
              <a:cs typeface="+mn-cs"/>
            </a:rPr>
            <a:t> bedload D</a:t>
          </a:r>
          <a:r>
            <a:rPr lang="en-US" sz="1100" baseline="-25000">
              <a:solidFill>
                <a:schemeClr val="tx1"/>
              </a:solidFill>
              <a:effectLst/>
              <a:latin typeface="+mn-lt"/>
              <a:ea typeface="+mn-ea"/>
              <a:cs typeface="+mn-cs"/>
            </a:rPr>
            <a:t>max</a:t>
          </a:r>
          <a:r>
            <a:rPr lang="en-US" sz="1100">
              <a:solidFill>
                <a:schemeClr val="tx1"/>
              </a:solidFill>
              <a:effectLst/>
              <a:latin typeface="+mn-lt"/>
              <a:ea typeface="+mn-ea"/>
              <a:cs typeface="+mn-cs"/>
            </a:rPr>
            <a:t> sizes are plotted versus discharge and power function regressions are fitted to quantify the flow competence relation.</a:t>
          </a:r>
        </a:p>
        <a:p>
          <a:pPr eaLnBrk="1" fontAlgn="auto" latinLnBrk="0" hangingPunct="1"/>
          <a:endParaRPr lang="en-US" sz="1100" b="0" baseline="0">
            <a:solidFill>
              <a:schemeClr val="tx1"/>
            </a:solidFill>
            <a:effectLst/>
            <a:latin typeface="+mn-lt"/>
            <a:ea typeface="+mn-ea"/>
            <a:cs typeface="+mn-cs"/>
          </a:endParaRPr>
        </a:p>
        <a:p>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traps vs HS</a:t>
          </a:r>
          <a:r>
            <a:rPr lang="en-US" sz="1200" b="0" u="sng">
              <a:solidFill>
                <a:schemeClr val="tx1"/>
              </a:solidFill>
              <a:effectLst/>
              <a:latin typeface="+mn-lt"/>
              <a:ea typeface="+mn-ea"/>
              <a:cs typeface="+mn-cs"/>
            </a:rPr>
            <a:t> (or BL-84)</a:t>
          </a:r>
          <a:r>
            <a:rPr lang="en-US" sz="1200" u="sng">
              <a:solidFill>
                <a:schemeClr val="tx1"/>
              </a:solidFill>
              <a:effectLst/>
              <a:latin typeface="+mn-lt"/>
              <a:ea typeface="+mn-ea"/>
              <a:cs typeface="+mn-cs"/>
              <a:sym typeface="Symbol"/>
            </a:rPr>
            <a:t></a:t>
          </a:r>
          <a:endParaRPr lang="en-US" sz="1200" u="sng">
            <a:solidFill>
              <a:schemeClr val="tx1"/>
            </a:solidFill>
            <a:effectLst/>
            <a:latin typeface="+mn-lt"/>
            <a:ea typeface="+mn-ea"/>
            <a:cs typeface="+mn-cs"/>
          </a:endParaRPr>
        </a:p>
        <a:p>
          <a:r>
            <a:rPr lang="en-US" sz="1100" b="1">
              <a:solidFill>
                <a:schemeClr val="tx1"/>
              </a:solidFill>
              <a:effectLst/>
              <a:latin typeface="+mn-lt"/>
              <a:ea typeface="+mn-ea"/>
              <a:cs typeface="+mn-cs"/>
            </a:rPr>
            <a:t>PLOTTED TRANSPORT AND FLOW COMPETENCE RELATIONS: </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Comparison of results from bedload traps and the Helley-Smith (or BL-84) sampler</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This worksheet shows graphs in which plotted sampling results are compared between the two samplers.  Samples collected with bedload traps and a Helley-Smith (or BL-84) sampler often differ widely in resulting transport rates and bedload D</a:t>
          </a:r>
          <a:r>
            <a:rPr lang="en-US" sz="1100" baseline="-25000">
              <a:solidFill>
                <a:schemeClr val="tx1"/>
              </a:solidFill>
              <a:effectLst/>
              <a:latin typeface="+mn-lt"/>
              <a:ea typeface="+mn-ea"/>
              <a:cs typeface="+mn-cs"/>
            </a:rPr>
            <a:t>max</a:t>
          </a:r>
          <a:r>
            <a:rPr lang="en-US" sz="1100">
              <a:solidFill>
                <a:schemeClr val="tx1"/>
              </a:solidFill>
              <a:effectLst/>
              <a:latin typeface="+mn-lt"/>
              <a:ea typeface="+mn-ea"/>
              <a:cs typeface="+mn-cs"/>
            </a:rPr>
            <a:t> sizes.  The comparison is to remind the user of this difference and alert him or her to the fact that transport results from the two samplers </a:t>
          </a:r>
          <a:r>
            <a:rPr lang="en-US" sz="1100" b="1">
              <a:solidFill>
                <a:schemeClr val="tx1"/>
              </a:solidFill>
              <a:effectLst/>
              <a:latin typeface="+mn-lt"/>
              <a:ea typeface="+mn-ea"/>
              <a:cs typeface="+mn-cs"/>
            </a:rPr>
            <a:t>should not be combined </a:t>
          </a:r>
          <a:r>
            <a:rPr lang="en-US" sz="1100">
              <a:solidFill>
                <a:schemeClr val="tx1"/>
              </a:solidFill>
              <a:effectLst/>
              <a:latin typeface="+mn-lt"/>
              <a:ea typeface="+mn-ea"/>
              <a:cs typeface="+mn-cs"/>
            </a:rPr>
            <a:t>in one data set.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Transport rates and fitted transport relations, as well as bedload D</a:t>
          </a:r>
          <a:r>
            <a:rPr lang="en-US" sz="1100" baseline="-25000">
              <a:solidFill>
                <a:schemeClr val="tx1"/>
              </a:solidFill>
              <a:effectLst/>
              <a:latin typeface="+mn-lt"/>
              <a:ea typeface="+mn-ea"/>
              <a:cs typeface="+mn-cs"/>
            </a:rPr>
            <a:t>max</a:t>
          </a:r>
          <a:r>
            <a:rPr lang="en-US" sz="1100">
              <a:solidFill>
                <a:schemeClr val="tx1"/>
              </a:solidFill>
              <a:effectLst/>
              <a:latin typeface="+mn-lt"/>
              <a:ea typeface="+mn-ea"/>
              <a:cs typeface="+mn-cs"/>
            </a:rPr>
            <a:t> sizes and fitted flow competence curves, plotted together for samples from bedload traps and the HS (or BL-84) sampler clearly show differences.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a:t>
          </a:r>
          <a:r>
            <a:rPr lang="en-US" sz="1100" b="1" u="sng" baseline="0">
              <a:solidFill>
                <a:schemeClr val="tx1"/>
              </a:solidFill>
              <a:effectLst/>
              <a:latin typeface="+mn-lt"/>
              <a:ea typeface="+mn-ea"/>
              <a:cs typeface="+mn-cs"/>
            </a:rPr>
            <a:t> &amp; Refs.</a:t>
          </a:r>
          <a:r>
            <a:rPr lang="en-US" sz="1100" u="sng">
              <a:solidFill>
                <a:schemeClr val="tx1"/>
              </a:solidFill>
              <a:effectLst/>
              <a:latin typeface="+mn-lt"/>
              <a:ea typeface="+mn-ea"/>
              <a:cs typeface="+mn-cs"/>
              <a:sym typeface="Symbol"/>
            </a:rPr>
            <a:t></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a:solidFill>
                <a:schemeClr val="tx1"/>
              </a:solidFill>
              <a:effectLst/>
              <a:latin typeface="+mn-lt"/>
              <a:ea typeface="+mn-ea"/>
              <a:cs typeface="+mn-cs"/>
            </a:rPr>
            <a:t>Reports and other references are provided here.  </a:t>
          </a:r>
          <a:endParaRPr lang="en-US" b="0">
            <a:effectLst/>
          </a:endParaRP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endParaRPr lang="en-US" sz="1100" b="1"/>
        </a:p>
      </xdr:txBody>
    </xdr:sp>
    <xdr:clientData/>
  </xdr:oneCellAnchor>
  <xdr:oneCellAnchor>
    <xdr:from>
      <xdr:col>1</xdr:col>
      <xdr:colOff>0</xdr:colOff>
      <xdr:row>0</xdr:row>
      <xdr:rowOff>0</xdr:rowOff>
    </xdr:from>
    <xdr:ext cx="5387340" cy="1615440"/>
    <xdr:sp macro="" textlink="">
      <xdr:nvSpPr>
        <xdr:cNvPr id="5" name="TextBox 4"/>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t>The spreadsheets are "live",</a:t>
          </a:r>
          <a:r>
            <a:rPr lang="en-US" sz="1100" baseline="0"/>
            <a:t> in order to allow a user to see whether a cell contains a data entry or a formula used to compute a value.  Some of the data in a cell may also be linked to another tab.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0.69357</cdr:x>
      <cdr:y>0.14965</cdr:y>
    </cdr:from>
    <cdr:to>
      <cdr:x>0.69357</cdr:x>
      <cdr:y>0.8458</cdr:y>
    </cdr:to>
    <cdr:cxnSp macro="">
      <cdr:nvCxnSpPr>
        <cdr:cNvPr id="29" name="Straight Connector 28"/>
        <cdr:cNvCxnSpPr/>
      </cdr:nvCxnSpPr>
      <cdr:spPr bwMode="auto">
        <a:xfrm xmlns:a="http://schemas.openxmlformats.org/drawingml/2006/main">
          <a:off x="2946385" y="558780"/>
          <a:ext cx="0" cy="259928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B05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0.63976</cdr:x>
      <cdr:y>0.04989</cdr:y>
    </cdr:from>
    <cdr:to>
      <cdr:x>0.63976</cdr:x>
      <cdr:y>0.85488</cdr:y>
    </cdr:to>
    <cdr:cxnSp macro="">
      <cdr:nvCxnSpPr>
        <cdr:cNvPr id="32" name="Straight Connector 2"/>
        <cdr:cNvCxnSpPr/>
      </cdr:nvCxnSpPr>
      <cdr:spPr bwMode="auto">
        <a:xfrm xmlns:a="http://schemas.openxmlformats.org/drawingml/2006/main">
          <a:off x="2717800" y="186286"/>
          <a:ext cx="0" cy="300567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7030A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0.68959</cdr:x>
      <cdr:y>0.839</cdr:y>
    </cdr:from>
    <cdr:to>
      <cdr:x>0.82247</cdr:x>
      <cdr:y>0.88513</cdr:y>
    </cdr:to>
    <cdr:sp macro="" textlink="">
      <cdr:nvSpPr>
        <cdr:cNvPr id="33" name="TextBox 11"/>
        <cdr:cNvSpPr txBox="1"/>
      </cdr:nvSpPr>
      <cdr:spPr>
        <a:xfrm xmlns:a="http://schemas.openxmlformats.org/drawingml/2006/main">
          <a:off x="2929479" y="3132665"/>
          <a:ext cx="564514" cy="172227"/>
        </a:xfrm>
        <a:prstGeom xmlns:a="http://schemas.openxmlformats.org/drawingml/2006/main" prst="rect">
          <a:avLst/>
        </a:prstGeom>
      </cdr:spPr>
      <cdr:txBody>
        <a:bodyPr xmlns:a="http://schemas.openxmlformats.org/drawingml/2006/main" vertOverflow="clip" horzOverflow="clip" wrap="none" lIns="0" tIns="0" rIns="0" bIns="0" rtlCol="0">
          <a:spAutoFit/>
        </a:bodyPr>
        <a:lstStyle xmlns:a="http://schemas.openxmlformats.org/drawingml/2006/main"/>
        <a:p xmlns:a="http://schemas.openxmlformats.org/drawingml/2006/main">
          <a:r>
            <a:rPr lang="en-US" sz="1100" i="1">
              <a:solidFill>
                <a:srgbClr val="00B050"/>
              </a:solidFill>
            </a:rPr>
            <a:t>Q</a:t>
          </a:r>
          <a:r>
            <a:rPr lang="en-US" sz="1100" i="1" baseline="-25000">
              <a:solidFill>
                <a:srgbClr val="00B050"/>
              </a:solidFill>
            </a:rPr>
            <a:t>bf,lower site</a:t>
          </a:r>
        </a:p>
      </cdr:txBody>
    </cdr:sp>
  </cdr:relSizeAnchor>
  <cdr:relSizeAnchor xmlns:cdr="http://schemas.openxmlformats.org/drawingml/2006/chartDrawing">
    <cdr:from>
      <cdr:x>0.53413</cdr:x>
      <cdr:y>0.85261</cdr:y>
    </cdr:from>
    <cdr:to>
      <cdr:x>0.67763</cdr:x>
      <cdr:y>0.89874</cdr:y>
    </cdr:to>
    <cdr:sp macro="" textlink="">
      <cdr:nvSpPr>
        <cdr:cNvPr id="43" name="TextBox 11"/>
        <cdr:cNvSpPr txBox="1"/>
      </cdr:nvSpPr>
      <cdr:spPr>
        <a:xfrm xmlns:a="http://schemas.openxmlformats.org/drawingml/2006/main">
          <a:off x="2269071" y="3183466"/>
          <a:ext cx="609610" cy="172240"/>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solidFill>
                <a:srgbClr val="7030A0"/>
              </a:solidFill>
            </a:rPr>
            <a:t>Q</a:t>
          </a:r>
          <a:r>
            <a:rPr lang="en-US" sz="1100" i="1" baseline="-25000">
              <a:solidFill>
                <a:srgbClr val="7030A0"/>
              </a:solidFill>
            </a:rPr>
            <a:t>bf,upper site</a:t>
          </a:r>
        </a:p>
      </cdr:txBody>
    </cdr:sp>
  </cdr:relSizeAnchor>
</c:userShapes>
</file>

<file path=xl/drawings/drawing11.xml><?xml version="1.0" encoding="utf-8"?>
<xdr:wsDr xmlns:xdr="http://schemas.openxmlformats.org/drawingml/2006/spreadsheetDrawing" xmlns:a="http://schemas.openxmlformats.org/drawingml/2006/main">
  <xdr:twoCellAnchor>
    <xdr:from>
      <xdr:col>10</xdr:col>
      <xdr:colOff>95250</xdr:colOff>
      <xdr:row>17</xdr:row>
      <xdr:rowOff>123825</xdr:rowOff>
    </xdr:from>
    <xdr:to>
      <xdr:col>17</xdr:col>
      <xdr:colOff>95250</xdr:colOff>
      <xdr:row>40</xdr:row>
      <xdr:rowOff>44661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85724</xdr:colOff>
      <xdr:row>13</xdr:row>
      <xdr:rowOff>9525</xdr:rowOff>
    </xdr:from>
    <xdr:to>
      <xdr:col>17</xdr:col>
      <xdr:colOff>552450</xdr:colOff>
      <xdr:row>17</xdr:row>
      <xdr:rowOff>45131</xdr:rowOff>
    </xdr:to>
    <xdr:sp macro="" textlink="">
      <xdr:nvSpPr>
        <xdr:cNvPr id="4" name="TextBox 1"/>
        <xdr:cNvSpPr txBox="1"/>
      </xdr:nvSpPr>
      <xdr:spPr>
        <a:xfrm>
          <a:off x="5572124" y="2476500"/>
          <a:ext cx="5343526" cy="845231"/>
        </a:xfrm>
        <a:prstGeom prst="rect">
          <a:avLst/>
        </a:prstGeom>
        <a:solidFill>
          <a:srgbClr val="FFFF99"/>
        </a:solidFill>
      </xdr:spPr>
      <xdr:txBody>
        <a:bodyPr wrap="square" lIns="45720" tIns="0" rIns="45720" bIns="0" rtlCol="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900"/>
            <a:t>The small </a:t>
          </a:r>
          <a:r>
            <a:rPr lang="en-US" sz="900" baseline="0"/>
            <a:t> </a:t>
          </a:r>
          <a:r>
            <a:rPr lang="en-US" sz="900"/>
            <a:t>number of meas'd. data and the narrow range of </a:t>
          </a:r>
          <a:r>
            <a:rPr lang="en-US" sz="900" i="1"/>
            <a:t>Q</a:t>
          </a:r>
          <a:r>
            <a:rPr lang="en-US" sz="900"/>
            <a:t> makes it problematic to obtain a flow competence relation from a fitted regression.  A flow competence relation for the lower site is therefore determined by comparison with the upper site. </a:t>
          </a:r>
        </a:p>
        <a:p>
          <a:r>
            <a:rPr lang="en-US" sz="900"/>
            <a:t> </a:t>
          </a:r>
        </a:p>
        <a:p>
          <a:r>
            <a:rPr lang="en-US" sz="900"/>
            <a:t>Flow competence is slightly higher at the lower than at the upper site, esp. at the lower Q, suggesting  a slightly higher but less  steep flow competence relation at the lower site compared to the upper site.</a:t>
          </a:r>
          <a:r>
            <a:rPr lang="en-US" sz="900" baseline="0"/>
            <a:t> </a:t>
          </a:r>
        </a:p>
      </xdr:txBody>
    </xdr:sp>
    <xdr:clientData/>
  </xdr:twoCellAnchor>
  <xdr:twoCellAnchor>
    <xdr:from>
      <xdr:col>6</xdr:col>
      <xdr:colOff>28576</xdr:colOff>
      <xdr:row>7</xdr:row>
      <xdr:rowOff>114300</xdr:rowOff>
    </xdr:from>
    <xdr:to>
      <xdr:col>7</xdr:col>
      <xdr:colOff>782779</xdr:colOff>
      <xdr:row>11</xdr:row>
      <xdr:rowOff>108762</xdr:rowOff>
    </xdr:to>
    <xdr:sp macro="" textlink="">
      <xdr:nvSpPr>
        <xdr:cNvPr id="6" name="Text Box 4"/>
        <xdr:cNvSpPr txBox="1"/>
      </xdr:nvSpPr>
      <xdr:spPr>
        <a:xfrm>
          <a:off x="4686301" y="1476375"/>
          <a:ext cx="1563828" cy="708837"/>
        </a:xfrm>
        <a:prstGeom prst="rect">
          <a:avLst/>
        </a:prstGeom>
        <a:solidFill>
          <a:srgbClr val="FFCCFF"/>
        </a:solidFill>
        <a:ln>
          <a:noFill/>
        </a:ln>
      </xdr:spPr>
      <xdr:style>
        <a:lnRef idx="0">
          <a:scrgbClr r="0" g="0" b="0"/>
        </a:lnRef>
        <a:fillRef idx="0">
          <a:scrgbClr r="0" g="0" b="0"/>
        </a:fillRef>
        <a:effectRef idx="0">
          <a:scrgbClr r="0" g="0" b="0"/>
        </a:effectRef>
        <a:fontRef idx="minor">
          <a:schemeClr val="tx1"/>
        </a:fontRef>
      </xdr:style>
      <xdr:txBody>
        <a:bodyPr wrap="square" lIns="9144" tIns="9144" rIns="9144" bIns="9144"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Measured bedload </a:t>
          </a:r>
          <a:r>
            <a:rPr lang="en-US" sz="1050" i="1">
              <a:solidFill>
                <a:schemeClr val="tx1"/>
              </a:solidFill>
              <a:effectLst/>
              <a:latin typeface="Arial" panose="020B0604020202020204" pitchFamily="34" charset="0"/>
              <a:ea typeface="+mn-ea"/>
              <a:cs typeface="Arial" panose="020B0604020202020204" pitchFamily="34" charset="0"/>
            </a:rPr>
            <a:t>D</a:t>
          </a:r>
          <a:r>
            <a:rPr lang="en-US" sz="1050" i="1" baseline="-25000">
              <a:solidFill>
                <a:schemeClr val="tx1"/>
              </a:solidFill>
              <a:effectLst/>
              <a:latin typeface="Arial" panose="020B0604020202020204" pitchFamily="34" charset="0"/>
              <a:ea typeface="+mn-ea"/>
              <a:cs typeface="Arial" panose="020B0604020202020204" pitchFamily="34" charset="0"/>
            </a:rPr>
            <a:t>max</a:t>
          </a:r>
          <a:r>
            <a:rPr lang="en-US" sz="1050">
              <a:solidFill>
                <a:schemeClr val="tx1"/>
              </a:solidFill>
              <a:effectLst/>
              <a:latin typeface="Arial" panose="020B0604020202020204" pitchFamily="34" charset="0"/>
              <a:ea typeface="+mn-ea"/>
              <a:cs typeface="Arial" panose="020B0604020202020204" pitchFamily="34" charset="0"/>
            </a:rPr>
            <a:t> particle sizes (mm) are copied from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HS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t>
          </a:r>
        </a:p>
        <a:p>
          <a:pPr>
            <a:spcAft>
              <a:spcPts val="0"/>
            </a:spcAft>
          </a:pPr>
          <a:endParaRPr lang="en-US" sz="1200">
            <a:effectLst/>
            <a:latin typeface="Times New Roman"/>
            <a:ea typeface="Times New Roman"/>
          </a:endParaRP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0.67795</cdr:x>
      <cdr:y>0.14461</cdr:y>
    </cdr:from>
    <cdr:to>
      <cdr:x>0.67795</cdr:x>
      <cdr:y>0.84076</cdr:y>
    </cdr:to>
    <cdr:cxnSp macro="">
      <cdr:nvCxnSpPr>
        <cdr:cNvPr id="29" name="Straight Connector 28"/>
        <cdr:cNvCxnSpPr/>
      </cdr:nvCxnSpPr>
      <cdr:spPr bwMode="auto">
        <a:xfrm xmlns:a="http://schemas.openxmlformats.org/drawingml/2006/main">
          <a:off x="2892927" y="546682"/>
          <a:ext cx="0" cy="263170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0.6353</cdr:x>
      <cdr:y>0.05241</cdr:y>
    </cdr:from>
    <cdr:to>
      <cdr:x>0.6353</cdr:x>
      <cdr:y>0.8574</cdr:y>
    </cdr:to>
    <cdr:cxnSp macro="">
      <cdr:nvCxnSpPr>
        <cdr:cNvPr id="32" name="Straight Connector 2"/>
        <cdr:cNvCxnSpPr/>
      </cdr:nvCxnSpPr>
      <cdr:spPr bwMode="auto">
        <a:xfrm xmlns:a="http://schemas.openxmlformats.org/drawingml/2006/main">
          <a:off x="2710934" y="198127"/>
          <a:ext cx="0" cy="304315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FF990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0.68959</cdr:x>
      <cdr:y>0.839</cdr:y>
    </cdr:from>
    <cdr:to>
      <cdr:x>0.82247</cdr:x>
      <cdr:y>0.88513</cdr:y>
    </cdr:to>
    <cdr:sp macro="" textlink="">
      <cdr:nvSpPr>
        <cdr:cNvPr id="33" name="TextBox 11"/>
        <cdr:cNvSpPr txBox="1"/>
      </cdr:nvSpPr>
      <cdr:spPr>
        <a:xfrm xmlns:a="http://schemas.openxmlformats.org/drawingml/2006/main">
          <a:off x="2929479" y="3132665"/>
          <a:ext cx="564514" cy="172227"/>
        </a:xfrm>
        <a:prstGeom xmlns:a="http://schemas.openxmlformats.org/drawingml/2006/main" prst="rect">
          <a:avLst/>
        </a:prstGeom>
      </cdr:spPr>
      <cdr:txBody>
        <a:bodyPr xmlns:a="http://schemas.openxmlformats.org/drawingml/2006/main" vertOverflow="clip" horzOverflow="clip" wrap="none" lIns="0" tIns="0" rIns="0" bIns="0" rtlCol="0">
          <a:spAutoFit/>
        </a:bodyPr>
        <a:lstStyle xmlns:a="http://schemas.openxmlformats.org/drawingml/2006/main"/>
        <a:p xmlns:a="http://schemas.openxmlformats.org/drawingml/2006/main">
          <a:r>
            <a:rPr lang="en-US" sz="1100" i="1">
              <a:solidFill>
                <a:srgbClr val="002060"/>
              </a:solidFill>
            </a:rPr>
            <a:t>Q</a:t>
          </a:r>
          <a:r>
            <a:rPr lang="en-US" sz="1100" i="1" baseline="-25000">
              <a:solidFill>
                <a:srgbClr val="002060"/>
              </a:solidFill>
            </a:rPr>
            <a:t>bf,lower site</a:t>
          </a:r>
        </a:p>
      </cdr:txBody>
    </cdr:sp>
  </cdr:relSizeAnchor>
  <cdr:relSizeAnchor xmlns:cdr="http://schemas.openxmlformats.org/drawingml/2006/chartDrawing">
    <cdr:from>
      <cdr:x>0.53413</cdr:x>
      <cdr:y>0.85261</cdr:y>
    </cdr:from>
    <cdr:to>
      <cdr:x>0.67763</cdr:x>
      <cdr:y>0.89874</cdr:y>
    </cdr:to>
    <cdr:sp macro="" textlink="">
      <cdr:nvSpPr>
        <cdr:cNvPr id="43" name="TextBox 11"/>
        <cdr:cNvSpPr txBox="1"/>
      </cdr:nvSpPr>
      <cdr:spPr>
        <a:xfrm xmlns:a="http://schemas.openxmlformats.org/drawingml/2006/main">
          <a:off x="2269071" y="3183466"/>
          <a:ext cx="609610" cy="172240"/>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solidFill>
                <a:srgbClr val="FF9900"/>
              </a:solidFill>
            </a:rPr>
            <a:t>Q</a:t>
          </a:r>
          <a:r>
            <a:rPr lang="en-US" sz="1100" i="1" baseline="-25000">
              <a:solidFill>
                <a:srgbClr val="FF9900"/>
              </a:solidFill>
            </a:rPr>
            <a:t>bf,upper site</a:t>
          </a:r>
        </a:p>
      </cdr:txBody>
    </cdr:sp>
  </cdr:relSizeAnchor>
  <cdr:relSizeAnchor xmlns:cdr="http://schemas.openxmlformats.org/drawingml/2006/chartDrawing">
    <cdr:from>
      <cdr:x>0.18036</cdr:x>
      <cdr:y>0.33064</cdr:y>
    </cdr:from>
    <cdr:to>
      <cdr:x>0.63214</cdr:x>
      <cdr:y>0.61404</cdr:y>
    </cdr:to>
    <cdr:cxnSp macro="">
      <cdr:nvCxnSpPr>
        <cdr:cNvPr id="6" name="Straight Connector 5"/>
        <cdr:cNvCxnSpPr/>
      </cdr:nvCxnSpPr>
      <cdr:spPr bwMode="auto">
        <a:xfrm xmlns:a="http://schemas.openxmlformats.org/drawingml/2006/main" flipH="1">
          <a:off x="769620" y="1280160"/>
          <a:ext cx="1927860" cy="10972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chemeClr val="accent6">
              <a:lumMod val="75000"/>
            </a:schemeClr>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0.17798</cdr:x>
      <cdr:y>0.30046</cdr:y>
    </cdr:from>
    <cdr:to>
      <cdr:x>0.62976</cdr:x>
      <cdr:y>0.58386</cdr:y>
    </cdr:to>
    <cdr:cxnSp macro="">
      <cdr:nvCxnSpPr>
        <cdr:cNvPr id="9" name="Straight Connector 8"/>
        <cdr:cNvCxnSpPr/>
      </cdr:nvCxnSpPr>
      <cdr:spPr bwMode="auto">
        <a:xfrm xmlns:a="http://schemas.openxmlformats.org/drawingml/2006/main" flipH="1">
          <a:off x="759460" y="1163320"/>
          <a:ext cx="1927860" cy="10972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13.xml><?xml version="1.0" encoding="utf-8"?>
<xdr:wsDr xmlns:xdr="http://schemas.openxmlformats.org/drawingml/2006/spreadsheetDrawing" xmlns:a="http://schemas.openxmlformats.org/drawingml/2006/main">
  <xdr:twoCellAnchor>
    <xdr:from>
      <xdr:col>1</xdr:col>
      <xdr:colOff>542108</xdr:colOff>
      <xdr:row>29</xdr:row>
      <xdr:rowOff>52251</xdr:rowOff>
    </xdr:from>
    <xdr:to>
      <xdr:col>8</xdr:col>
      <xdr:colOff>542108</xdr:colOff>
      <xdr:row>51</xdr:row>
      <xdr:rowOff>159777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555171</xdr:colOff>
      <xdr:row>5</xdr:row>
      <xdr:rowOff>10886</xdr:rowOff>
    </xdr:from>
    <xdr:to>
      <xdr:col>8</xdr:col>
      <xdr:colOff>555171</xdr:colOff>
      <xdr:row>28</xdr:row>
      <xdr:rowOff>105621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0.69357</cdr:x>
      <cdr:y>0.14965</cdr:y>
    </cdr:from>
    <cdr:to>
      <cdr:x>0.69357</cdr:x>
      <cdr:y>0.8458</cdr:y>
    </cdr:to>
    <cdr:cxnSp macro="">
      <cdr:nvCxnSpPr>
        <cdr:cNvPr id="29" name="Straight Connector 28"/>
        <cdr:cNvCxnSpPr/>
      </cdr:nvCxnSpPr>
      <cdr:spPr bwMode="auto">
        <a:xfrm xmlns:a="http://schemas.openxmlformats.org/drawingml/2006/main">
          <a:off x="2946385" y="558780"/>
          <a:ext cx="0" cy="259928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7030A0"/>
          </a:solidFill>
          <a:prstDash val="lgDashDotDot"/>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0.68959</cdr:x>
      <cdr:y>0.839</cdr:y>
    </cdr:from>
    <cdr:to>
      <cdr:x>0.82247</cdr:x>
      <cdr:y>0.88513</cdr:y>
    </cdr:to>
    <cdr:sp macro="" textlink="">
      <cdr:nvSpPr>
        <cdr:cNvPr id="33" name="TextBox 11"/>
        <cdr:cNvSpPr txBox="1"/>
      </cdr:nvSpPr>
      <cdr:spPr>
        <a:xfrm xmlns:a="http://schemas.openxmlformats.org/drawingml/2006/main">
          <a:off x="2929479" y="3132665"/>
          <a:ext cx="564514" cy="172227"/>
        </a:xfrm>
        <a:prstGeom xmlns:a="http://schemas.openxmlformats.org/drawingml/2006/main" prst="rect">
          <a:avLst/>
        </a:prstGeom>
      </cdr:spPr>
      <cdr:txBody>
        <a:bodyPr xmlns:a="http://schemas.openxmlformats.org/drawingml/2006/main" vertOverflow="clip" horzOverflow="clip" wrap="none" lIns="0" tIns="0" rIns="0" bIns="0" rtlCol="0">
          <a:spAutoFit/>
        </a:bodyPr>
        <a:lstStyle xmlns:a="http://schemas.openxmlformats.org/drawingml/2006/main"/>
        <a:p xmlns:a="http://schemas.openxmlformats.org/drawingml/2006/main">
          <a:r>
            <a:rPr lang="en-US" sz="1100" i="1">
              <a:solidFill>
                <a:srgbClr val="7030A0"/>
              </a:solidFill>
            </a:rPr>
            <a:t>Q</a:t>
          </a:r>
          <a:r>
            <a:rPr lang="en-US" sz="1100" i="1" baseline="-25000">
              <a:solidFill>
                <a:srgbClr val="7030A0"/>
              </a:solidFill>
            </a:rPr>
            <a:t>bf,lower site</a:t>
          </a:r>
        </a:p>
      </cdr:txBody>
    </cdr:sp>
  </cdr:relSizeAnchor>
  <cdr:relSizeAnchor xmlns:cdr="http://schemas.openxmlformats.org/drawingml/2006/chartDrawing">
    <cdr:from>
      <cdr:x>0.1494</cdr:x>
      <cdr:y>0.30649</cdr:y>
    </cdr:from>
    <cdr:to>
      <cdr:x>0.60119</cdr:x>
      <cdr:y>0.59558</cdr:y>
    </cdr:to>
    <cdr:cxnSp macro="">
      <cdr:nvCxnSpPr>
        <cdr:cNvPr id="6" name="Straight Connector 5"/>
        <cdr:cNvCxnSpPr/>
      </cdr:nvCxnSpPr>
      <cdr:spPr bwMode="auto">
        <a:xfrm xmlns:a="http://schemas.openxmlformats.org/drawingml/2006/main" flipH="1">
          <a:off x="637540" y="1163320"/>
          <a:ext cx="1927860" cy="10972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15.xml><?xml version="1.0" encoding="utf-8"?>
<c:userShapes xmlns:c="http://schemas.openxmlformats.org/drawingml/2006/chart">
  <cdr:relSizeAnchor xmlns:cdr="http://schemas.openxmlformats.org/drawingml/2006/chartDrawing">
    <cdr:from>
      <cdr:x>0.65075</cdr:x>
      <cdr:y>0.85147</cdr:y>
    </cdr:from>
    <cdr:to>
      <cdr:x>0.78363</cdr:x>
      <cdr:y>0.91096</cdr:y>
    </cdr:to>
    <cdr:sp macro="" textlink="">
      <cdr:nvSpPr>
        <cdr:cNvPr id="33" name="TextBox 11"/>
        <cdr:cNvSpPr txBox="1"/>
      </cdr:nvSpPr>
      <cdr:spPr>
        <a:xfrm xmlns:a="http://schemas.openxmlformats.org/drawingml/2006/main">
          <a:off x="2776874" y="3308094"/>
          <a:ext cx="567026" cy="231127"/>
        </a:xfrm>
        <a:prstGeom xmlns:a="http://schemas.openxmlformats.org/drawingml/2006/main" prst="rect">
          <a:avLst/>
        </a:prstGeom>
      </cdr:spPr>
      <cdr:txBody>
        <a:bodyPr xmlns:a="http://schemas.openxmlformats.org/drawingml/2006/main" vertOverflow="clip" horzOverflow="clip" wrap="none" lIns="0" tIns="0" rIns="0" bIns="0" rtlCol="0">
          <a:noAutofit/>
        </a:bodyPr>
        <a:lstStyle xmlns:a="http://schemas.openxmlformats.org/drawingml/2006/main"/>
        <a:p xmlns:a="http://schemas.openxmlformats.org/drawingml/2006/main">
          <a:r>
            <a:rPr lang="en-US" sz="1100" i="1">
              <a:solidFill>
                <a:srgbClr val="7030A0"/>
              </a:solidFill>
            </a:rPr>
            <a:t>Q</a:t>
          </a:r>
          <a:r>
            <a:rPr lang="en-US" sz="1100" i="1" baseline="-25000">
              <a:solidFill>
                <a:srgbClr val="7030A0"/>
              </a:solidFill>
            </a:rPr>
            <a:t>bf,lower site</a:t>
          </a:r>
        </a:p>
      </cdr:txBody>
    </cdr:sp>
  </cdr:relSizeAnchor>
  <cdr:relSizeAnchor xmlns:cdr="http://schemas.openxmlformats.org/drawingml/2006/chartDrawing">
    <cdr:from>
      <cdr:x>0.71252</cdr:x>
      <cdr:y>0.14923</cdr:y>
    </cdr:from>
    <cdr:to>
      <cdr:x>0.71252</cdr:x>
      <cdr:y>0.84538</cdr:y>
    </cdr:to>
    <cdr:cxnSp macro="">
      <cdr:nvCxnSpPr>
        <cdr:cNvPr id="36" name="Straight Connector 28"/>
        <cdr:cNvCxnSpPr/>
      </cdr:nvCxnSpPr>
      <cdr:spPr bwMode="auto">
        <a:xfrm xmlns:a="http://schemas.openxmlformats.org/drawingml/2006/main">
          <a:off x="3040484" y="579769"/>
          <a:ext cx="0" cy="270464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7030A0"/>
          </a:solidFill>
          <a:prstDash val="lgDashDotDot"/>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0.2375</cdr:x>
      <cdr:y>0.16671</cdr:y>
    </cdr:from>
    <cdr:to>
      <cdr:x>0.72143</cdr:x>
      <cdr:y>0.3805</cdr:y>
    </cdr:to>
    <cdr:cxnSp macro="">
      <cdr:nvCxnSpPr>
        <cdr:cNvPr id="3" name="Straight Connector 2"/>
        <cdr:cNvCxnSpPr/>
      </cdr:nvCxnSpPr>
      <cdr:spPr bwMode="auto">
        <a:xfrm xmlns:a="http://schemas.openxmlformats.org/drawingml/2006/main" flipV="1">
          <a:off x="1013460" y="647700"/>
          <a:ext cx="2065020" cy="8305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16.xml><?xml version="1.0" encoding="utf-8"?>
<xdr:wsDr xmlns:xdr="http://schemas.openxmlformats.org/drawingml/2006/spreadsheetDrawing" xmlns:a="http://schemas.openxmlformats.org/drawingml/2006/main">
  <xdr:oneCellAnchor>
    <xdr:from>
      <xdr:col>1</xdr:col>
      <xdr:colOff>0</xdr:colOff>
      <xdr:row>2</xdr:row>
      <xdr:rowOff>0</xdr:rowOff>
    </xdr:from>
    <xdr:ext cx="3860800" cy="2503506"/>
    <xdr:sp macro="" textlink="">
      <xdr:nvSpPr>
        <xdr:cNvPr id="2" name="TextBox 1"/>
        <xdr:cNvSpPr txBox="1"/>
      </xdr:nvSpPr>
      <xdr:spPr>
        <a:xfrm>
          <a:off x="609600" y="335280"/>
          <a:ext cx="3860800" cy="2503506"/>
        </a:xfrm>
        <a:prstGeom prst="rect">
          <a:avLst/>
        </a:prstGeom>
        <a:solidFill>
          <a:schemeClr val="bg1">
            <a:lumMod val="85000"/>
          </a:schemeClr>
        </a:solidFill>
        <a:ln w="3175">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91440" tIns="45720" rIns="91440" bIns="4572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Report</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a:solidFill>
                <a:schemeClr val="tx1"/>
              </a:solidFill>
              <a:effectLst/>
              <a:latin typeface="+mn-lt"/>
              <a:ea typeface="+mn-ea"/>
              <a:cs typeface="+mn-cs"/>
            </a:rPr>
            <a:t>Bunte, K., 1998</a:t>
          </a:r>
          <a:r>
            <a:rPr lang="en-US" sz="1100">
              <a:solidFill>
                <a:schemeClr val="tx1"/>
              </a:solidFill>
              <a:effectLst/>
              <a:latin typeface="+mn-lt"/>
              <a:ea typeface="+mn-ea"/>
              <a:cs typeface="+mn-cs"/>
            </a:rPr>
            <a:t>.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eaLnBrk="1" fontAlgn="auto" latinLnBrk="0" hangingPunct="1"/>
          <a:r>
            <a:rPr lang="en-US" sz="1100" b="1">
              <a:solidFill>
                <a:schemeClr val="tx1"/>
              </a:solidFill>
              <a:effectLst/>
              <a:latin typeface="+mn-lt"/>
              <a:ea typeface="+mn-ea"/>
              <a:cs typeface="+mn-cs"/>
            </a:rPr>
            <a:t>Journal article</a:t>
          </a:r>
          <a:endParaRPr lang="en-US">
            <a:effectLst/>
          </a:endParaRPr>
        </a:p>
        <a:p>
          <a:pPr eaLnBrk="1" fontAlgn="auto" latinLnBrk="0" hangingPunct="1"/>
          <a:r>
            <a:rPr lang="en-US" sz="1100">
              <a:solidFill>
                <a:schemeClr val="tx1"/>
              </a:solidFill>
              <a:effectLst/>
              <a:latin typeface="+mn-lt"/>
              <a:ea typeface="+mn-ea"/>
              <a:cs typeface="+mn-cs"/>
            </a:rPr>
            <a:t>Ryan, S.E., L.S. Porth and C.A. Troendle, 2002. Defining phases of bedload transport using piecewise regression.  </a:t>
          </a:r>
          <a:r>
            <a:rPr lang="en-US" sz="1100" i="1">
              <a:solidFill>
                <a:schemeClr val="tx1"/>
              </a:solidFill>
              <a:effectLst/>
              <a:latin typeface="+mn-lt"/>
              <a:ea typeface="+mn-ea"/>
              <a:cs typeface="+mn-cs"/>
            </a:rPr>
            <a:t>Earth Surface Processes and Landforms</a:t>
          </a:r>
          <a:r>
            <a:rPr lang="en-US" sz="1100">
              <a:solidFill>
                <a:schemeClr val="tx1"/>
              </a:solidFill>
              <a:effectLst/>
              <a:latin typeface="+mn-lt"/>
              <a:ea typeface="+mn-ea"/>
              <a:cs typeface="+mn-cs"/>
            </a:rPr>
            <a:t>, 27(9): 971-990.</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5387340" cy="1615440"/>
    <xdr:sp macro="" textlink="">
      <xdr:nvSpPr>
        <xdr:cNvPr id="3" name="TextBox 2"/>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t>The spreadsheets are "live",</a:t>
          </a:r>
          <a:r>
            <a:rPr lang="en-US" sz="1100" baseline="0"/>
            <a:t> in order to allow a user to see whether a cell contains a data entry or a formula used to compute a value.  Some of the data in a cell may also be linked to another tab.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oneCellAnchor>
    <xdr:from>
      <xdr:col>1</xdr:col>
      <xdr:colOff>0</xdr:colOff>
      <xdr:row>10</xdr:row>
      <xdr:rowOff>0</xdr:rowOff>
    </xdr:from>
    <xdr:ext cx="5808675" cy="43154069"/>
    <xdr:sp macro="" textlink="">
      <xdr:nvSpPr>
        <xdr:cNvPr id="5" name="TextBox 4"/>
        <xdr:cNvSpPr txBox="1"/>
      </xdr:nvSpPr>
      <xdr:spPr>
        <a:xfrm>
          <a:off x="590550" y="1905000"/>
          <a:ext cx="5808675" cy="43154069"/>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600" b="1">
              <a:solidFill>
                <a:schemeClr val="tx1"/>
              </a:solidFill>
              <a:effectLst/>
              <a:latin typeface="+mn-lt"/>
              <a:ea typeface="+mn-ea"/>
              <a:cs typeface="+mn-cs"/>
            </a:rPr>
            <a:t>Bedload transport measurements</a:t>
          </a:r>
          <a:r>
            <a:rPr lang="en-US" sz="1600" b="1" baseline="0">
              <a:solidFill>
                <a:schemeClr val="tx1"/>
              </a:solidFill>
              <a:effectLst/>
              <a:latin typeface="+mn-lt"/>
              <a:ea typeface="+mn-ea"/>
              <a:cs typeface="+mn-cs"/>
            </a:rPr>
            <a:t> and spreadsheet</a:t>
          </a:r>
          <a:r>
            <a:rPr lang="en-US" sz="1600" b="1">
              <a:solidFill>
                <a:schemeClr val="tx1"/>
              </a:solidFill>
              <a:effectLst/>
              <a:latin typeface="+mn-lt"/>
              <a:ea typeface="+mn-ea"/>
              <a:cs typeface="+mn-cs"/>
            </a:rPr>
            <a:t> computations</a:t>
          </a:r>
        </a:p>
        <a:p>
          <a:endParaRPr lang="en-US" sz="1100">
            <a:solidFill>
              <a:schemeClr val="tx1"/>
            </a:solidFill>
            <a:effectLst/>
            <a:latin typeface="+mn-lt"/>
            <a:ea typeface="+mn-ea"/>
            <a:cs typeface="+mn-cs"/>
          </a:endParaRPr>
        </a:p>
        <a:p>
          <a:r>
            <a:rPr lang="en-US" sz="1400" b="1"/>
            <a:t>1. Bedload traps</a:t>
          </a:r>
        </a:p>
        <a:p>
          <a:r>
            <a:rPr lang="en-US" sz="1100">
              <a:solidFill>
                <a:schemeClr val="tx1"/>
              </a:solidFill>
              <a:effectLst/>
              <a:latin typeface="+mn-lt"/>
              <a:ea typeface="+mn-ea"/>
              <a:cs typeface="+mn-cs"/>
            </a:rPr>
            <a:t>For a general description of study site selection, fabrication and installation of bedload traps, their deployment in the field, as well as sampling protocols, sample processing, and computations of bedload transport rates, the user should refer to the guideline document by Bunte et al. (2007).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Bunte, K., K.W. Swingle and S.R. Abt, 2007.  </a:t>
          </a:r>
          <a:r>
            <a:rPr lang="en-US" sz="1100" u="none">
              <a:solidFill>
                <a:schemeClr val="tx1"/>
              </a:solidFill>
              <a:effectLst/>
              <a:latin typeface="+mn-lt"/>
              <a:ea typeface="+mn-ea"/>
              <a:cs typeface="+mn-cs"/>
            </a:rPr>
            <a:t>Guidelines for using bedload traps in coarse-  </a:t>
          </a:r>
        </a:p>
        <a:p>
          <a:r>
            <a:rPr lang="en-US" sz="1100" u="none">
              <a:solidFill>
                <a:schemeClr val="tx1"/>
              </a:solidFill>
              <a:effectLst/>
              <a:latin typeface="+mn-lt"/>
              <a:ea typeface="+mn-ea"/>
              <a:cs typeface="+mn-cs"/>
            </a:rPr>
            <a:t>        bedded mountain streams: Construction, installation, operation, and sample processing</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General Technical Report, RMRS-GTR-191, Fort Collins, CO: U.S. Department of </a:t>
          </a:r>
        </a:p>
        <a:p>
          <a:r>
            <a:rPr lang="en-US" sz="1100">
              <a:solidFill>
                <a:schemeClr val="tx1"/>
              </a:solidFill>
              <a:effectLst/>
              <a:latin typeface="+mn-lt"/>
              <a:ea typeface="+mn-ea"/>
              <a:cs typeface="+mn-cs"/>
            </a:rPr>
            <a:t>        Agriculture, Forest Service, Rocky Mountain Research Station. 91 pp. </a:t>
          </a:r>
        </a:p>
        <a:p>
          <a:r>
            <a:rPr lang="en-US" sz="110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Useful information on bedload sampling with bedload traps may also be found in the reports written for each sampling site as well as in journal articles listed in the worksheet </a:t>
          </a:r>
          <a:r>
            <a:rPr lang="en-US" sz="1100" b="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a:t>
          </a:r>
          <a:r>
            <a:rPr lang="en-US" sz="1100" b="1" u="sng" baseline="0">
              <a:solidFill>
                <a:schemeClr val="tx1"/>
              </a:solidFill>
              <a:effectLst/>
              <a:latin typeface="+mn-lt"/>
              <a:ea typeface="+mn-ea"/>
              <a:cs typeface="+mn-cs"/>
            </a:rPr>
            <a:t> &amp; Refs.</a:t>
          </a:r>
          <a:r>
            <a:rPr lang="en-US" sz="1100" u="sng">
              <a:solidFill>
                <a:schemeClr val="tx1"/>
              </a:solidFill>
              <a:effectLst/>
              <a:latin typeface="+mn-lt"/>
              <a:ea typeface="+mn-ea"/>
              <a:cs typeface="+mn-cs"/>
              <a:sym typeface="Symbol"/>
            </a:rPr>
            <a:t></a:t>
          </a:r>
          <a:r>
            <a:rPr lang="en-US" sz="1100" baseline="0">
              <a:solidFill>
                <a:schemeClr val="tx1"/>
              </a:solidFill>
              <a:effectLst/>
              <a:latin typeface="+mn-lt"/>
              <a:ea typeface="+mn-ea"/>
              <a:cs typeface="+mn-cs"/>
            </a:rPr>
            <a:t>.  A quick overview of the sampling protocol and the computation of transport rates and bedload Dmax sizes is given below.  </a:t>
          </a:r>
        </a:p>
        <a:p>
          <a:endParaRPr lang="en-US" sz="1100" baseline="0">
            <a:solidFill>
              <a:schemeClr val="tx1"/>
            </a:solidFill>
            <a:effectLst/>
            <a:latin typeface="+mn-lt"/>
            <a:ea typeface="+mn-ea"/>
            <a:cs typeface="+mn-cs"/>
          </a:endParaRPr>
        </a:p>
        <a:p>
          <a:r>
            <a:rPr lang="en-US" sz="1100" baseline="0">
              <a:solidFill>
                <a:schemeClr val="tx1"/>
              </a:solidFill>
              <a:effectLst/>
              <a:latin typeface="+mn-lt"/>
              <a:ea typeface="+mn-ea"/>
              <a:cs typeface="+mn-cs"/>
            </a:rPr>
            <a:t>Further explanations on how bedload sampling and analyses were conducted in our studies are provided in text boxes placed at the top of the worksheet sections where data are listed or computed.</a:t>
          </a:r>
        </a:p>
        <a:p>
          <a:endParaRPr lang="en-US" sz="1100" baseline="0">
            <a:solidFill>
              <a:schemeClr val="tx1"/>
            </a:solidFill>
            <a:effectLst/>
            <a:latin typeface="+mn-lt"/>
            <a:ea typeface="+mn-ea"/>
            <a:cs typeface="+mn-cs"/>
          </a:endParaRP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a:solidFill>
                <a:schemeClr val="tx1"/>
              </a:solidFill>
              <a:effectLst/>
              <a:latin typeface="+mn-lt"/>
              <a:ea typeface="+mn-ea"/>
              <a:cs typeface="+mn-cs"/>
            </a:rPr>
            <a:t>Sample collection</a:t>
          </a:r>
          <a:endParaRPr lang="en-US" sz="1100" i="1">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Gravel transport was typically sampled in 4-6 bedload traps deployed simultaneously</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across a transect spanning the stream width.  Traps were spaced more or less evenly across </a:t>
          </a:r>
          <a:r>
            <a:rPr lang="en-US" sz="1100" baseline="0">
              <a:solidFill>
                <a:schemeClr val="tx1"/>
              </a:solidFill>
              <a:effectLst/>
              <a:latin typeface="+mn-lt"/>
              <a:ea typeface="+mn-ea"/>
              <a:cs typeface="+mn-cs"/>
            </a:rPr>
            <a:t>the transect, and the channel width section represented by each trap was computed</a:t>
          </a:r>
          <a:r>
            <a:rPr lang="en-US" sz="1100">
              <a:solidFill>
                <a:schemeClr val="tx1"/>
              </a:solidFill>
              <a:effectLst/>
              <a:latin typeface="+mn-lt"/>
              <a:ea typeface="+mn-ea"/>
              <a:cs typeface="+mn-cs"/>
            </a:rPr>
            <a:t>.  Bedload was typically collected concurrently in all traps with 1 hour sampling intervals, but sampling duration</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occasionally extended over more than 200 min when transport was low and flow was near constant or over less than 5 minutes when transport was very high.</a:t>
          </a:r>
          <a:r>
            <a:rPr lang="en-US" sz="1100" b="0">
              <a:solidFill>
                <a:schemeClr val="tx1"/>
              </a:solidFill>
              <a:effectLst/>
              <a:latin typeface="+mn-lt"/>
              <a:ea typeface="+mn-ea"/>
              <a:cs typeface="+mn-cs"/>
            </a:rPr>
            <a:t> </a:t>
          </a:r>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baseline="0">
              <a:solidFill>
                <a:schemeClr val="tx1"/>
              </a:solidFill>
              <a:effectLst/>
              <a:latin typeface="+mn-lt"/>
              <a:ea typeface="+mn-ea"/>
              <a:cs typeface="+mn-cs"/>
            </a:rPr>
            <a:t>Sieve analyses</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tx1"/>
              </a:solidFill>
              <a:effectLst/>
              <a:latin typeface="+mn-lt"/>
              <a:ea typeface="+mn-ea"/>
              <a:cs typeface="+mn-cs"/>
            </a:rPr>
            <a:t>With a 3.6 mm mesh size for the bedload trap nets, gravel bedload collected in the traps was larger 4 mm.  The sediment was sieved in 0.5 phi size classes and particles were also counted per size class.  In the worksheets, the weight retained per size class and the counted particle numbers are listed on a separate row for each of the traps deployed.  </a:t>
          </a:r>
        </a:p>
        <a:p>
          <a:pPr marL="0" marR="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tx1"/>
              </a:solidFill>
              <a:effectLst/>
              <a:latin typeface="+mn-lt"/>
              <a:ea typeface="+mn-ea"/>
              <a:cs typeface="+mn-cs"/>
            </a:rPr>
            <a:t>The mass and numbers of particles sampled per 0.5 phi size class was used to compute the average mass of particles per size class.  A fitted power function quantifies the site-specific increase in average particle mass with particle size.  Exponents are typically close to 3, while coefficients are typically close to 0.003 in </a:t>
          </a:r>
          <a:r>
            <a:rPr lang="en-US" sz="1100" b="0" i="0" baseline="0">
              <a:solidFill>
                <a:schemeClr val="tx1"/>
              </a:solidFill>
              <a:effectLst/>
              <a:latin typeface="+mn-lt"/>
              <a:ea typeface="+mn-ea"/>
              <a:cs typeface="+mn-cs"/>
            </a:rPr>
            <a:t>coarse-bedded mountain streams with mostly granitic (incl. shist, gneiss) and volcanic  (basalt, andesite) lithologies (Bunte and Abt 2001).  </a:t>
          </a:r>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a:solidFill>
                <a:schemeClr val="tx1"/>
              </a:solidFill>
              <a:effectLst/>
              <a:latin typeface="+mn-lt"/>
              <a:ea typeface="+mn-ea"/>
              <a:cs typeface="+mn-cs"/>
            </a:rPr>
            <a:t>Fractional and total gravel transport rates</a:t>
          </a:r>
          <a:endParaRPr lang="en-US" sz="1100" i="1">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Fractional</a:t>
          </a:r>
          <a:r>
            <a:rPr lang="en-US" sz="1100" baseline="0">
              <a:solidFill>
                <a:schemeClr val="tx1"/>
              </a:solidFill>
              <a:effectLst/>
              <a:latin typeface="+mn-lt"/>
              <a:ea typeface="+mn-ea"/>
              <a:cs typeface="+mn-cs"/>
            </a:rPr>
            <a:t> bedload transport rates (g/s) were computed for each 0.5 phi size class and for each trap and the stream width represented by that trap.  To do so, the particle weight (g) retained on each sieve was divided by the inside width of each trap (0.3 m), by the sampling duration in minutes and by 60 to convert minutes to seconds and then multiplied by the portion of the stream width (m) represented by each trap.  The computations were repeated in adjacent columns for each size class and in consecutive rows beneath each other for all traps deployed in the cross-section.</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Fractional rates were then summed vertically over all traps in the summary row immediately below to obtain the cross-sectional fractional transport rate for each 0.5 phi size class.  </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Total gravel transport rates for each trap were obtained by summing over all gravel size classes.  Summing over all traps in a transect yielded the cross-sectional gravel transport rate Q</a:t>
          </a:r>
          <a:r>
            <a:rPr lang="en-US" sz="1100" baseline="-25000">
              <a:solidFill>
                <a:schemeClr val="tx1"/>
              </a:solidFill>
              <a:effectLst/>
              <a:latin typeface="+mn-lt"/>
              <a:ea typeface="+mn-ea"/>
              <a:cs typeface="+mn-cs"/>
            </a:rPr>
            <a:t>B</a:t>
          </a:r>
          <a:r>
            <a:rPr lang="en-US" sz="1100" baseline="0">
              <a:solidFill>
                <a:schemeClr val="tx1"/>
              </a:solidFill>
              <a:effectLst/>
              <a:latin typeface="+mn-lt"/>
              <a:ea typeface="+mn-ea"/>
              <a:cs typeface="+mn-cs"/>
            </a:rPr>
            <a:t> (g/s).  Division of Q</a:t>
          </a:r>
          <a:r>
            <a:rPr lang="en-US" sz="1100" baseline="-25000">
              <a:solidFill>
                <a:schemeClr val="tx1"/>
              </a:solidFill>
              <a:effectLst/>
              <a:latin typeface="+mn-lt"/>
              <a:ea typeface="+mn-ea"/>
              <a:cs typeface="+mn-cs"/>
            </a:rPr>
            <a:t>B</a:t>
          </a:r>
          <a:r>
            <a:rPr lang="en-US" sz="1100" baseline="0">
              <a:solidFill>
                <a:schemeClr val="tx1"/>
              </a:solidFill>
              <a:effectLst/>
              <a:latin typeface="+mn-lt"/>
              <a:ea typeface="+mn-ea"/>
              <a:cs typeface="+mn-cs"/>
            </a:rPr>
            <a:t> by the active channel width provided the unit transport rate q</a:t>
          </a:r>
          <a:r>
            <a:rPr lang="en-US" sz="1100" baseline="-25000">
              <a:solidFill>
                <a:schemeClr val="tx1"/>
              </a:solidFill>
              <a:effectLst/>
              <a:latin typeface="+mn-lt"/>
              <a:ea typeface="+mn-ea"/>
              <a:cs typeface="+mn-cs"/>
            </a:rPr>
            <a:t>B</a:t>
          </a:r>
          <a:r>
            <a:rPr lang="en-US" sz="1100" baseline="0">
              <a:solidFill>
                <a:schemeClr val="tx1"/>
              </a:solidFill>
              <a:effectLst/>
              <a:latin typeface="+mn-lt"/>
              <a:ea typeface="+mn-ea"/>
              <a:cs typeface="+mn-cs"/>
            </a:rPr>
            <a:t> (g/m·s).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Fractional bedload transport rates were also computed in terms of particles transported per minute for each 0.5 phi size class and each trap.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Sampling bedload with multiple traps across the stream provided the opportunity of analyzing </a:t>
          </a:r>
          <a:r>
            <a:rPr lang="en-US" sz="1100" b="0">
              <a:solidFill>
                <a:schemeClr val="tx1"/>
              </a:solidFill>
              <a:effectLst/>
              <a:latin typeface="+mn-lt"/>
              <a:ea typeface="+mn-ea"/>
              <a:cs typeface="+mn-cs"/>
            </a:rPr>
            <a:t>the laterial distribution of transport rates </a:t>
          </a:r>
          <a:r>
            <a:rPr lang="en-US" sz="1100">
              <a:solidFill>
                <a:schemeClr val="tx1"/>
              </a:solidFill>
              <a:effectLst/>
              <a:latin typeface="+mn-lt"/>
              <a:ea typeface="+mn-ea"/>
              <a:cs typeface="+mn-cs"/>
            </a:rPr>
            <a:t>by computing the percent of bedload transported in each width section.  Finally, the 0.5-phi size class</a:t>
          </a:r>
          <a:r>
            <a:rPr lang="en-US" sz="1100" baseline="0">
              <a:solidFill>
                <a:schemeClr val="tx1"/>
              </a:solidFill>
              <a:effectLst/>
              <a:latin typeface="+mn-lt"/>
              <a:ea typeface="+mn-ea"/>
              <a:cs typeface="+mn-cs"/>
            </a:rPr>
            <a:t> of the </a:t>
          </a:r>
          <a:r>
            <a:rPr lang="en-US" sz="1100">
              <a:solidFill>
                <a:schemeClr val="tx1"/>
              </a:solidFill>
              <a:effectLst/>
              <a:latin typeface="+mn-lt"/>
              <a:ea typeface="+mn-ea"/>
              <a:cs typeface="+mn-cs"/>
            </a:rPr>
            <a:t>largest bedload particle size (</a:t>
          </a:r>
          <a:r>
            <a:rPr lang="en-US" sz="1100" i="1">
              <a:solidFill>
                <a:schemeClr val="tx1"/>
              </a:solidFill>
              <a:effectLst/>
              <a:latin typeface="+mn-lt"/>
              <a:ea typeface="+mn-ea"/>
              <a:cs typeface="+mn-cs"/>
            </a:rPr>
            <a:t>D</a:t>
          </a:r>
          <a:r>
            <a:rPr lang="en-US" sz="1100" i="1" baseline="-25000">
              <a:solidFill>
                <a:schemeClr val="tx1"/>
              </a:solidFill>
              <a:effectLst/>
              <a:latin typeface="+mn-lt"/>
              <a:ea typeface="+mn-ea"/>
              <a:cs typeface="+mn-cs"/>
            </a:rPr>
            <a:t>max</a:t>
          </a:r>
          <a:r>
            <a:rPr lang="en-US" sz="1100">
              <a:solidFill>
                <a:schemeClr val="tx1"/>
              </a:solidFill>
              <a:effectLst/>
              <a:latin typeface="+mn-lt"/>
              <a:ea typeface="+mn-ea"/>
              <a:cs typeface="+mn-cs"/>
            </a:rPr>
            <a:t>) encountered within each width section was computed by finding the largest size class that contains a positive sample</a:t>
          </a:r>
          <a:r>
            <a:rPr lang="en-US" sz="1100" baseline="0">
              <a:solidFill>
                <a:schemeClr val="tx1"/>
              </a:solidFill>
              <a:effectLst/>
              <a:latin typeface="+mn-lt"/>
              <a:ea typeface="+mn-ea"/>
              <a:cs typeface="+mn-cs"/>
            </a:rPr>
            <a:t> weight</a:t>
          </a:r>
          <a:r>
            <a:rPr lang="en-US" sz="1100">
              <a:solidFill>
                <a:schemeClr val="tx1"/>
              </a:solidFill>
              <a:effectLst/>
              <a:latin typeface="+mn-lt"/>
              <a:ea typeface="+mn-ea"/>
              <a:cs typeface="+mn-cs"/>
            </a:rPr>
            <a:t> in the record of sieve results.  The maximum D</a:t>
          </a:r>
          <a:r>
            <a:rPr lang="en-US" sz="1100" baseline="-25000">
              <a:solidFill>
                <a:schemeClr val="tx1"/>
              </a:solidFill>
              <a:effectLst/>
              <a:latin typeface="+mn-lt"/>
              <a:ea typeface="+mn-ea"/>
              <a:cs typeface="+mn-cs"/>
            </a:rPr>
            <a:t>max </a:t>
          </a:r>
          <a:r>
            <a:rPr lang="en-US" sz="1100">
              <a:solidFill>
                <a:schemeClr val="tx1"/>
              </a:solidFill>
              <a:effectLst/>
              <a:latin typeface="+mn-lt"/>
              <a:ea typeface="+mn-ea"/>
              <a:cs typeface="+mn-cs"/>
            </a:rPr>
            <a:t>size from the 4-6 traps deployed is the bedload D</a:t>
          </a:r>
          <a:r>
            <a:rPr lang="en-US" sz="1100" baseline="-25000">
              <a:solidFill>
                <a:schemeClr val="tx1"/>
              </a:solidFill>
              <a:effectLst/>
              <a:latin typeface="+mn-lt"/>
              <a:ea typeface="+mn-ea"/>
              <a:cs typeface="+mn-cs"/>
            </a:rPr>
            <a:t>max</a:t>
          </a:r>
          <a:r>
            <a:rPr lang="en-US" sz="1100">
              <a:solidFill>
                <a:schemeClr val="tx1"/>
              </a:solidFill>
              <a:effectLst/>
              <a:latin typeface="+mn-lt"/>
              <a:ea typeface="+mn-ea"/>
              <a:cs typeface="+mn-cs"/>
            </a:rPr>
            <a:t> size for the cross-section.</a:t>
          </a:r>
          <a:r>
            <a:rPr lang="en-US" sz="1100" baseline="0">
              <a:solidFill>
                <a:schemeClr val="tx1"/>
              </a:solidFill>
              <a:effectLst/>
              <a:latin typeface="+mn-lt"/>
              <a:ea typeface="+mn-ea"/>
              <a:cs typeface="+mn-cs"/>
            </a:rPr>
            <a:t> </a:t>
          </a:r>
          <a:endParaRPr lang="en-US">
            <a:effectLst/>
          </a:endParaRP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400" b="1">
              <a:solidFill>
                <a:schemeClr val="tx1"/>
              </a:solidFill>
              <a:effectLst/>
              <a:latin typeface="+mn-lt"/>
              <a:ea typeface="+mn-ea"/>
              <a:cs typeface="+mn-cs"/>
            </a:rPr>
            <a:t>2. Bedload samples collected</a:t>
          </a:r>
          <a:r>
            <a:rPr lang="en-US" sz="1400" b="1" baseline="0">
              <a:solidFill>
                <a:schemeClr val="tx1"/>
              </a:solidFill>
              <a:effectLst/>
              <a:latin typeface="+mn-lt"/>
              <a:ea typeface="+mn-ea"/>
              <a:cs typeface="+mn-cs"/>
            </a:rPr>
            <a:t> with </a:t>
          </a:r>
          <a:r>
            <a:rPr lang="en-US" sz="1400" b="1">
              <a:solidFill>
                <a:schemeClr val="tx1"/>
              </a:solidFill>
              <a:effectLst/>
              <a:latin typeface="+mn-lt"/>
              <a:ea typeface="+mn-ea"/>
              <a:cs typeface="+mn-cs"/>
            </a:rPr>
            <a:t>a Helley-Smith (or BL-84) sampler</a:t>
          </a:r>
        </a:p>
        <a:p>
          <a:r>
            <a:rPr lang="en-US" sz="1100">
              <a:solidFill>
                <a:schemeClr val="tx1"/>
              </a:solidFill>
              <a:effectLst/>
              <a:latin typeface="+mn-lt"/>
              <a:ea typeface="+mn-ea"/>
              <a:cs typeface="+mn-cs"/>
            </a:rPr>
            <a:t>Bedload collection using a handheld pressure difference sampler was an ancillary part of our field studies.  We used a "thin-walled", sheet-metal, 3-by-3-inch opening Helley-Smith (HS) sampler (</a:t>
          </a:r>
          <a:r>
            <a:rPr lang="en-US" sz="1100" baseline="0">
              <a:solidFill>
                <a:schemeClr val="tx1"/>
              </a:solidFill>
              <a:effectLst/>
              <a:latin typeface="+mn-lt"/>
              <a:ea typeface="+mn-ea"/>
              <a:cs typeface="+mn-cs"/>
            </a:rPr>
            <a:t>inside opening of 0.0762 m) </a:t>
          </a:r>
          <a:r>
            <a:rPr lang="en-US" sz="1100">
              <a:solidFill>
                <a:schemeClr val="tx1"/>
              </a:solidFill>
              <a:effectLst/>
              <a:latin typeface="+mn-lt"/>
              <a:ea typeface="+mn-ea"/>
              <a:cs typeface="+mn-cs"/>
            </a:rPr>
            <a:t>to which a 0.25 mm bag of standard size was attached.  An exception was Halfmoon Creek in 2015 where a 3-by-3-inch opening BL-84 sampler with a 0.25 mm mesh bag was used.  </a:t>
          </a:r>
        </a:p>
        <a:p>
          <a:endParaRPr lang="en-US" sz="1100">
            <a:solidFill>
              <a:schemeClr val="tx1"/>
            </a:solidFill>
            <a:effectLst/>
            <a:latin typeface="+mn-lt"/>
            <a:ea typeface="+mn-ea"/>
            <a:cs typeface="+mn-cs"/>
          </a:endParaRPr>
        </a:p>
        <a:p>
          <a:r>
            <a:rPr lang="en-US" sz="1100" b="1" i="1">
              <a:solidFill>
                <a:schemeClr val="tx1"/>
              </a:solidFill>
              <a:effectLst/>
              <a:latin typeface="+mn-lt"/>
              <a:ea typeface="+mn-ea"/>
              <a:cs typeface="+mn-cs"/>
            </a:rPr>
            <a:t>Sample collection</a:t>
          </a:r>
        </a:p>
        <a:p>
          <a:r>
            <a:rPr lang="en-US" sz="1100">
              <a:solidFill>
                <a:schemeClr val="tx1"/>
              </a:solidFill>
              <a:effectLst/>
              <a:latin typeface="+mn-lt"/>
              <a:ea typeface="+mn-ea"/>
              <a:cs typeface="+mn-cs"/>
            </a:rPr>
            <a:t>Deployment of these samplers was not to disturb the bed, the flow, or transport in front of the trap locations.  In order to avoid any interaction between the samplers, a hand held HS sampler was only deployed when the traps were not sampling.  The deployment locations for a HS (or BL-84) sampler in a cross-section differed between sites and included the following possibilities:</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Evenly spaced on the bed along the upstream or downstream side of the footbridge (i.e., a</a:t>
          </a:r>
        </a:p>
        <a:p>
          <a:r>
            <a:rPr lang="en-US" sz="1100">
              <a:solidFill>
                <a:schemeClr val="tx1"/>
              </a:solidFill>
              <a:effectLst/>
              <a:latin typeface="+mn-lt"/>
              <a:ea typeface="+mn-ea"/>
              <a:cs typeface="+mn-cs"/>
            </a:rPr>
            <a:t>    few ft downstream of the ground plate), typically in the morning before or in the evening</a:t>
          </a:r>
        </a:p>
        <a:p>
          <a:r>
            <a:rPr lang="en-US" sz="1100">
              <a:solidFill>
                <a:schemeClr val="tx1"/>
              </a:solidFill>
              <a:effectLst/>
              <a:latin typeface="+mn-lt"/>
              <a:ea typeface="+mn-ea"/>
              <a:cs typeface="+mn-cs"/>
            </a:rPr>
            <a:t>    after bedload traps had been deployed</a:t>
          </a:r>
        </a:p>
        <a:p>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Approximately evenly-spaced on the bed between the ground plates while bedload</a:t>
          </a:r>
        </a:p>
        <a:p>
          <a:r>
            <a:rPr lang="en-US" sz="1100">
              <a:solidFill>
                <a:schemeClr val="tx1"/>
              </a:solidFill>
              <a:effectLst/>
              <a:latin typeface="+mn-lt"/>
              <a:ea typeface="+mn-ea"/>
              <a:cs typeface="+mn-cs"/>
            </a:rPr>
            <a:t>    traps were removed</a:t>
          </a:r>
        </a:p>
        <a:p>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Evenly-spaced on the bed at a location well upstream from the bedload trap cross-section </a:t>
          </a:r>
        </a:p>
        <a:p>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Approximately evenly-spaced on the center of the ground plates while bedload traps were</a:t>
          </a:r>
        </a:p>
        <a:p>
          <a:r>
            <a:rPr lang="en-US" sz="1100">
              <a:solidFill>
                <a:schemeClr val="tx1"/>
              </a:solidFill>
              <a:effectLst/>
              <a:latin typeface="+mn-lt"/>
              <a:ea typeface="+mn-ea"/>
              <a:cs typeface="+mn-cs"/>
            </a:rPr>
            <a:t>    removed, typically in the  morning before or in the evening after bedload traps had been</a:t>
          </a:r>
        </a:p>
        <a:p>
          <a:r>
            <a:rPr lang="en-US" sz="1100">
              <a:solidFill>
                <a:schemeClr val="tx1"/>
              </a:solidFill>
              <a:effectLst/>
              <a:latin typeface="+mn-lt"/>
              <a:ea typeface="+mn-ea"/>
              <a:cs typeface="+mn-cs"/>
            </a:rPr>
            <a:t>    deployed.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HS sampler was not emptied between sampling at the various verticals (unless more than half filled), and the sample weight compiled over all verticals</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was used to compute cross-sectionally averaged transport rates.  </a:t>
          </a:r>
        </a:p>
        <a:p>
          <a:pPr marL="0" marR="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a:solidFill>
                <a:schemeClr val="tx1"/>
              </a:solidFill>
              <a:effectLst/>
              <a:latin typeface="+mn-lt"/>
              <a:ea typeface="+mn-ea"/>
              <a:cs typeface="+mn-cs"/>
            </a:rPr>
            <a:t>Sieve analyses</a:t>
          </a: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tx1"/>
              </a:solidFill>
              <a:effectLst/>
              <a:latin typeface="+mn-lt"/>
              <a:ea typeface="+mn-ea"/>
              <a:cs typeface="+mn-cs"/>
            </a:rPr>
            <a:t>The gravel portion (&gt;2 mm) of HS samples was sieved in 0.5 phi size classes, and in 1 phi size classes for sand sizes.  Gravel particles were also counted per sieve size.</a:t>
          </a:r>
          <a:endParaRPr lang="en-US">
            <a:effectLst/>
          </a:endParaRP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a:solidFill>
                <a:schemeClr val="tx1"/>
              </a:solidFill>
              <a:effectLst/>
              <a:latin typeface="+mn-lt"/>
              <a:ea typeface="+mn-ea"/>
              <a:cs typeface="+mn-cs"/>
            </a:rPr>
            <a:t>Fractional and total bedload transport rates</a:t>
          </a: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Fractional transport rates for gravel bedload were computed by dividing the </a:t>
          </a:r>
          <a:r>
            <a:rPr lang="en-US" sz="1100">
              <a:solidFill>
                <a:schemeClr val="tx1"/>
              </a:solidFill>
              <a:effectLst/>
              <a:latin typeface="+mn-lt"/>
              <a:ea typeface="+mn-ea"/>
              <a:cs typeface="+mn-cs"/>
            </a:rPr>
            <a:t>sampled weight per 0.5-phi size class by sampler</a:t>
          </a:r>
          <a:r>
            <a:rPr lang="en-US" sz="1100" baseline="0">
              <a:solidFill>
                <a:schemeClr val="tx1"/>
              </a:solidFill>
              <a:effectLst/>
              <a:latin typeface="+mn-lt"/>
              <a:ea typeface="+mn-ea"/>
              <a:cs typeface="+mn-cs"/>
            </a:rPr>
            <a:t> width, sampling duration and the number of sampled verticals and then multiplying by stream width.  For sand bedload, computations were based on 1 phi size increments.   Transport rates were then computed for all sizes and three major bedload categories: sand (&lt;2 mm), pea gravel (&gt;2 to &lt;4 mm) and gravel (&gt;4 mm) by summing over the respective size fractions.    </a:t>
          </a:r>
          <a:endParaRPr lang="en-US">
            <a:effectLst/>
          </a:endParaRPr>
        </a:p>
        <a:p>
          <a:endParaRPr lang="en-US" sz="1100" baseline="0">
            <a:solidFill>
              <a:schemeClr val="tx1"/>
            </a:solidFill>
            <a:effectLst/>
            <a:latin typeface="+mn-lt"/>
            <a:ea typeface="+mn-ea"/>
            <a:cs typeface="+mn-cs"/>
          </a:endParaRPr>
        </a:p>
        <a:p>
          <a:r>
            <a:rPr lang="en-US" sz="1100">
              <a:solidFill>
                <a:schemeClr val="tx1"/>
              </a:solidFill>
              <a:effectLst/>
              <a:latin typeface="+mn-lt"/>
              <a:ea typeface="+mn-ea"/>
              <a:cs typeface="+mn-cs"/>
            </a:rPr>
            <a:t>A</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small error occurred in computed transport rates when the HS sampler was deployed on ground plates</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because</a:t>
          </a:r>
          <a:r>
            <a:rPr lang="en-US" sz="1100" baseline="0">
              <a:solidFill>
                <a:schemeClr val="tx1"/>
              </a:solidFill>
              <a:effectLst/>
              <a:latin typeface="+mn-lt"/>
              <a:ea typeface="+mn-ea"/>
              <a:cs typeface="+mn-cs"/>
            </a:rPr>
            <a:t> the spacing between ground places was not entirely equidistant (as required when compiling sediment from all verticals into a single sample).  Ground plate spacing typically varied by 5-10% between plates, and up to 20% at a few sites.  The magnitude of this error was not specified but assumed to be small compared to the 1-2 order of magnitude variability of transport rates sampled for a specific discharge.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1">
              <a:solidFill>
                <a:schemeClr val="tx1"/>
              </a:solidFill>
              <a:effectLst/>
              <a:latin typeface="+mn-lt"/>
              <a:ea typeface="+mn-ea"/>
              <a:cs typeface="+mn-cs"/>
            </a:rPr>
            <a:t>Bedload D</a:t>
          </a:r>
          <a:r>
            <a:rPr lang="en-US" sz="1100" b="1" i="1" baseline="-25000">
              <a:solidFill>
                <a:schemeClr val="tx1"/>
              </a:solidFill>
              <a:effectLst/>
              <a:latin typeface="+mn-lt"/>
              <a:ea typeface="+mn-ea"/>
              <a:cs typeface="+mn-cs"/>
            </a:rPr>
            <a:t>max</a:t>
          </a:r>
          <a:r>
            <a:rPr lang="en-US" sz="1100" b="1" i="1">
              <a:solidFill>
                <a:schemeClr val="tx1"/>
              </a:solidFill>
              <a:effectLst/>
              <a:latin typeface="+mn-lt"/>
              <a:ea typeface="+mn-ea"/>
              <a:cs typeface="+mn-cs"/>
            </a:rPr>
            <a:t> sizes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0.5 phi size class of the largest bedload particle size</a:t>
          </a:r>
          <a:r>
            <a:rPr lang="en-US" sz="1100" baseline="0">
              <a:solidFill>
                <a:schemeClr val="tx1"/>
              </a:solidFill>
              <a:effectLst/>
              <a:latin typeface="+mn-lt"/>
              <a:ea typeface="+mn-ea"/>
              <a:cs typeface="+mn-cs"/>
            </a:rPr>
            <a:t> in each bedload sample was computed by entering the 0.5 phi size class of the largest sampled particle from the sieve data.  </a:t>
          </a:r>
        </a:p>
        <a:p>
          <a:endParaRPr lang="en-US" sz="1100" baseline="0">
            <a:solidFill>
              <a:schemeClr val="tx1"/>
            </a:solidFill>
            <a:effectLst/>
            <a:latin typeface="+mn-lt"/>
            <a:ea typeface="+mn-ea"/>
            <a:cs typeface="+mn-cs"/>
          </a:endParaRPr>
        </a:p>
        <a:p>
          <a:r>
            <a:rPr lang="en-US" sz="1100" baseline="0">
              <a:solidFill>
                <a:schemeClr val="tx1"/>
              </a:solidFill>
              <a:effectLst/>
              <a:latin typeface="+mn-lt"/>
              <a:ea typeface="+mn-ea"/>
              <a:cs typeface="+mn-cs"/>
            </a:rPr>
            <a:t>Discharge for each sample was obtained by reading the discharge value at the central time of a sample off the hydrograph computed for each site (see files: site name_year_ Hydrograph.xlxs).  Transport rates and the associated discharge values were then plotted in Section D in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sym typeface="Symbol"/>
            </a:rPr>
            <a:t>QB</a:t>
          </a:r>
          <a:r>
            <a:rPr lang="en-US" sz="1100" b="1" u="sng">
              <a:solidFill>
                <a:schemeClr val="tx1"/>
              </a:solidFill>
              <a:effectLst/>
              <a:latin typeface="+mn-lt"/>
              <a:ea typeface="+mn-ea"/>
              <a:cs typeface="+mn-cs"/>
            </a:rPr>
            <a:t> traps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and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QB HS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worksheets.  A fitted power function regression was used to quantify the transport relation.  Bedload D</a:t>
          </a:r>
          <a:r>
            <a:rPr lang="en-US" sz="1100" baseline="-25000">
              <a:solidFill>
                <a:schemeClr val="tx1"/>
              </a:solidFill>
              <a:effectLst/>
              <a:latin typeface="+mn-lt"/>
              <a:ea typeface="+mn-ea"/>
              <a:cs typeface="+mn-cs"/>
            </a:rPr>
            <a:t>max</a:t>
          </a:r>
          <a:r>
            <a:rPr lang="en-US" sz="1100" baseline="0">
              <a:solidFill>
                <a:schemeClr val="tx1"/>
              </a:solidFill>
              <a:effectLst/>
              <a:latin typeface="+mn-lt"/>
              <a:ea typeface="+mn-ea"/>
              <a:cs typeface="+mn-cs"/>
            </a:rPr>
            <a:t> sizes and the associated discharge values were likewise plotted, and a fitted power function regression quantified the flow competence relation.  </a:t>
          </a:r>
          <a:r>
            <a:rPr lang="en-US" sz="1100" b="0" baseline="0">
              <a:solidFill>
                <a:schemeClr val="tx1"/>
              </a:solidFill>
              <a:effectLst/>
              <a:latin typeface="+mn-lt"/>
              <a:ea typeface="+mn-ea"/>
              <a:cs typeface="+mn-cs"/>
            </a:rPr>
            <a:t>Plotted bedload transport and flow competence relations from bedload traps and the Helley-Smith (or BL-84) sampler are visually compared.</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400" b="1" baseline="0">
              <a:solidFill>
                <a:schemeClr val="tx1"/>
              </a:solidFill>
              <a:effectLst/>
              <a:latin typeface="+mn-lt"/>
              <a:ea typeface="+mn-ea"/>
              <a:cs typeface="+mn-cs"/>
            </a:rPr>
            <a:t>3. References</a:t>
          </a:r>
        </a:p>
        <a:p>
          <a:pPr marL="0" marR="0" indent="0" defTabSz="914400" eaLnBrk="1" fontAlgn="auto" latinLnBrk="0" hangingPunct="1">
            <a:lnSpc>
              <a:spcPct val="100000"/>
            </a:lnSpc>
            <a:spcBef>
              <a:spcPts val="0"/>
            </a:spcBef>
            <a:spcAft>
              <a:spcPts val="0"/>
            </a:spcAft>
            <a:buClrTx/>
            <a:buSzTx/>
            <a:buFontTx/>
            <a:buNone/>
            <a:tabLst/>
            <a:defRPr/>
          </a:pPr>
          <a:r>
            <a:rPr lang="en-US" sz="1100" b="1" i="1" baseline="0">
              <a:solidFill>
                <a:schemeClr val="tx1"/>
              </a:solidFill>
              <a:effectLst/>
              <a:latin typeface="+mn-lt"/>
              <a:ea typeface="+mn-ea"/>
              <a:cs typeface="+mn-cs"/>
            </a:rPr>
            <a:t>Journal articles</a:t>
          </a:r>
          <a:endParaRPr lang="en-US" sz="1100" b="1" i="1">
            <a:effectLst/>
          </a:endParaRPr>
        </a:p>
        <a:p>
          <a:pPr marL="0" marR="0" indent="-457200" defTabSz="914400" eaLnBrk="1" fontAlgn="auto" latinLnBrk="0" hangingPunct="1">
            <a:lnSpc>
              <a:spcPct val="100000"/>
            </a:lnSpc>
            <a:spcBef>
              <a:spcPts val="0"/>
            </a:spcBef>
            <a:spcAft>
              <a:spcPts val="0"/>
            </a:spcAft>
            <a:buClrTx/>
            <a:buSzTx/>
            <a:buFontTx/>
            <a:buNone/>
            <a:tabLst/>
            <a:defRPr/>
          </a:pPr>
          <a:r>
            <a:rPr lang="de-DE" sz="1100" b="0">
              <a:solidFill>
                <a:schemeClr val="tx1"/>
              </a:solidFill>
              <a:effectLst/>
              <a:latin typeface="+mn-lt"/>
              <a:ea typeface="+mn-ea"/>
              <a:cs typeface="+mn-cs"/>
            </a:rPr>
            <a:t>Bunte, K. and </a:t>
          </a:r>
          <a:r>
            <a:rPr lang="de-DE" sz="1100">
              <a:solidFill>
                <a:schemeClr val="tx1"/>
              </a:solidFill>
              <a:effectLst/>
              <a:latin typeface="+mn-lt"/>
              <a:ea typeface="+mn-ea"/>
              <a:cs typeface="+mn-cs"/>
            </a:rPr>
            <a:t>S.R. Abt, 2001.  </a:t>
          </a:r>
          <a:r>
            <a:rPr lang="en-US" sz="1100">
              <a:solidFill>
                <a:schemeClr val="tx1"/>
              </a:solidFill>
              <a:effectLst/>
              <a:latin typeface="+mn-lt"/>
              <a:ea typeface="+mn-ea"/>
              <a:cs typeface="+mn-cs"/>
            </a:rPr>
            <a:t>Sampling frame for improving pebble count accuracy in coarse gravel-bed streams.  </a:t>
          </a:r>
          <a:r>
            <a:rPr lang="en-US" sz="1100" i="1">
              <a:solidFill>
                <a:schemeClr val="tx1"/>
              </a:solidFill>
              <a:effectLst/>
              <a:latin typeface="+mn-lt"/>
              <a:ea typeface="+mn-ea"/>
              <a:cs typeface="+mn-cs"/>
            </a:rPr>
            <a:t>Journal of the American Water Resources Association</a:t>
          </a:r>
          <a:r>
            <a:rPr lang="en-US" sz="1100">
              <a:solidFill>
                <a:schemeClr val="tx1"/>
              </a:solidFill>
              <a:effectLst/>
              <a:latin typeface="+mn-lt"/>
              <a:ea typeface="+mn-ea"/>
              <a:cs typeface="+mn-cs"/>
            </a:rPr>
            <a:t> 37 (4): 1001-1014. DOI: 10.1111/j.1752-1688.2001.tb05528.x .  </a:t>
          </a:r>
          <a:r>
            <a:rPr lang="en-US" sz="1100" u="sng">
              <a:solidFill>
                <a:schemeClr val="tx1"/>
              </a:solidFill>
              <a:effectLst/>
              <a:latin typeface="+mn-lt"/>
              <a:ea typeface="+mn-ea"/>
              <a:cs typeface="+mn-cs"/>
              <a:hlinkClick xmlns:r="http://schemas.openxmlformats.org/officeDocument/2006/relationships" r:id=""/>
            </a:rPr>
            <a:t>http://onlinelibrary.wiley.com/doi/10.1111/j.1752-1688.2001.tb05528.x/abstract</a:t>
          </a:r>
          <a:endParaRPr lang="en-US" sz="1100">
            <a:solidFill>
              <a:schemeClr val="tx1"/>
            </a:solidFill>
            <a:effectLst/>
            <a:latin typeface="+mn-lt"/>
            <a:ea typeface="+mn-ea"/>
            <a:cs typeface="+mn-cs"/>
          </a:endParaRPr>
        </a:p>
        <a:p>
          <a:pPr indent="-457200"/>
          <a:endParaRPr lang="de-DE" sz="1100" b="0">
            <a:solidFill>
              <a:schemeClr val="tx1"/>
            </a:solidFill>
            <a:effectLst/>
            <a:latin typeface="+mn-lt"/>
            <a:ea typeface="+mn-ea"/>
            <a:cs typeface="+mn-cs"/>
          </a:endParaRPr>
        </a:p>
        <a:p>
          <a:pPr indent="-457200"/>
          <a:r>
            <a:rPr lang="de-DE" sz="1100" b="0">
              <a:solidFill>
                <a:schemeClr val="tx1"/>
              </a:solidFill>
              <a:effectLst/>
              <a:latin typeface="+mn-lt"/>
              <a:ea typeface="+mn-ea"/>
              <a:cs typeface="+mn-cs"/>
            </a:rPr>
            <a:t>Bunte, K. and S.R. Abt, 2003.  </a:t>
          </a:r>
          <a:r>
            <a:rPr lang="en-US" sz="1100" b="0">
              <a:solidFill>
                <a:schemeClr val="tx1"/>
              </a:solidFill>
              <a:effectLst/>
              <a:latin typeface="+mn-lt"/>
              <a:ea typeface="+mn-ea"/>
              <a:cs typeface="+mn-cs"/>
            </a:rPr>
            <a:t>Sampler size and sampling time affect measured bedload transport rates and particle sizes measured with bedload traps in gravel-bed streams.  In: </a:t>
          </a:r>
          <a:r>
            <a:rPr lang="en-US" sz="1100" b="0" i="1">
              <a:solidFill>
                <a:schemeClr val="tx1"/>
              </a:solidFill>
              <a:effectLst/>
              <a:latin typeface="+mn-lt"/>
              <a:ea typeface="+mn-ea"/>
              <a:cs typeface="+mn-cs"/>
            </a:rPr>
            <a:t>Erosion and Sediment Transport Measurement in Rivers: Technological and Methodological Advances</a:t>
          </a:r>
          <a:r>
            <a:rPr lang="en-US" sz="1100" b="0">
              <a:solidFill>
                <a:schemeClr val="tx1"/>
              </a:solidFill>
              <a:effectLst/>
              <a:latin typeface="+mn-lt"/>
              <a:ea typeface="+mn-ea"/>
              <a:cs typeface="+mn-cs"/>
            </a:rPr>
            <a:t>.  J. Bogen, T. Fergus and D.E. Walling (eds.), IAHS-Publication No. 283, p. 126-133. </a:t>
          </a:r>
          <a:r>
            <a:rPr lang="en-US" sz="1100" b="0" u="sng">
              <a:solidFill>
                <a:schemeClr val="tx1"/>
              </a:solidFill>
              <a:effectLst/>
              <a:latin typeface="+mn-lt"/>
              <a:ea typeface="+mn-ea"/>
              <a:cs typeface="+mn-cs"/>
              <a:hlinkClick xmlns:r="http://schemas.openxmlformats.org/officeDocument/2006/relationships" r:id=""/>
            </a:rPr>
            <a:t>http://hydrologie.org/redbooks/</a:t>
          </a:r>
          <a:r>
            <a:rPr lang="en-US" sz="1100" b="0">
              <a:solidFill>
                <a:schemeClr val="tx1"/>
              </a:solidFill>
              <a:effectLst/>
              <a:latin typeface="+mn-lt"/>
              <a:ea typeface="+mn-ea"/>
              <a:cs typeface="+mn-cs"/>
            </a:rPr>
            <a:t> </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S.R. Abt, J.P. Potyondy, and S.E. Ryan, 2004.  Measurement of coarse gravel and cobble transport using a portable bedload trap.  </a:t>
          </a:r>
          <a:r>
            <a:rPr lang="en-US" sz="1100" b="0" i="1">
              <a:solidFill>
                <a:schemeClr val="tx1"/>
              </a:solidFill>
              <a:effectLst/>
              <a:latin typeface="+mn-lt"/>
              <a:ea typeface="+mn-ea"/>
              <a:cs typeface="+mn-cs"/>
            </a:rPr>
            <a:t>Journal of Hydraulic Engineering </a:t>
          </a:r>
          <a:r>
            <a:rPr lang="en-US" sz="1100" b="0">
              <a:solidFill>
                <a:schemeClr val="tx1"/>
              </a:solidFill>
              <a:effectLst/>
              <a:latin typeface="+mn-lt"/>
              <a:ea typeface="+mn-ea"/>
              <a:cs typeface="+mn-cs"/>
            </a:rPr>
            <a:t>130(9): 879-893. </a:t>
          </a:r>
          <a:r>
            <a:rPr lang="en-US" sz="1100" b="0" u="sng">
              <a:solidFill>
                <a:schemeClr val="tx1"/>
              </a:solidFill>
              <a:effectLst/>
              <a:latin typeface="+mn-lt"/>
              <a:ea typeface="+mn-ea"/>
              <a:cs typeface="+mn-cs"/>
              <a:hlinkClick xmlns:r="http://schemas.openxmlformats.org/officeDocument/2006/relationships" r:id=""/>
            </a:rPr>
            <a:t>http://www.fs.fed.us/rm/pubs_other/rmrs_2004_bunte_k001.pdf</a:t>
          </a:r>
          <a:endParaRPr lang="en-US" sz="1100" b="0" u="sng">
            <a:solidFill>
              <a:schemeClr val="tx1"/>
            </a:solidFill>
            <a:effectLst/>
            <a:latin typeface="+mn-lt"/>
            <a:ea typeface="+mn-ea"/>
            <a:cs typeface="+mn-cs"/>
          </a:endParaRP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S.R. Abt, J.P. Potyondy, and S.E. Ryan, 2006.  Closure to “Measurement of coarse gravel and cobble transport using portable bedload traps” by Kristin Bunte, Steven R. Abt, John P. Potyondy and Sandra E. Ryan.  </a:t>
          </a:r>
          <a:r>
            <a:rPr lang="en-US" sz="1100" b="0" i="1">
              <a:solidFill>
                <a:schemeClr val="tx1"/>
              </a:solidFill>
              <a:effectLst/>
              <a:latin typeface="+mn-lt"/>
              <a:ea typeface="+mn-ea"/>
              <a:cs typeface="+mn-cs"/>
            </a:rPr>
            <a:t>Journal of Hydraulic Engineering</a:t>
          </a:r>
          <a:r>
            <a:rPr lang="en-US" sz="1100" b="0">
              <a:solidFill>
                <a:schemeClr val="tx1"/>
              </a:solidFill>
              <a:effectLst/>
              <a:latin typeface="+mn-lt"/>
              <a:ea typeface="+mn-ea"/>
              <a:cs typeface="+mn-cs"/>
            </a:rPr>
            <a:t> 132(2): 222-224.</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Ryan, S.E., K. Bunte and J.P. Potyondy, 2005.  Breakout Session II: Bedload Transport Measurements, Data Uncertainty, and New Technologies.  </a:t>
          </a:r>
          <a:r>
            <a:rPr lang="en-US" sz="1100" b="0" i="1">
              <a:solidFill>
                <a:schemeClr val="tx1"/>
              </a:solidFill>
              <a:effectLst/>
              <a:latin typeface="+mn-lt"/>
              <a:ea typeface="+mn-ea"/>
              <a:cs typeface="+mn-cs"/>
            </a:rPr>
            <a:t>Proceedings of the Federal Interagency Sedimentation Monitoring Instrument and Analysis Workshop</a:t>
          </a:r>
          <a:r>
            <a:rPr lang="en-US" sz="1100" b="0">
              <a:solidFill>
                <a:schemeClr val="tx1"/>
              </a:solidFill>
              <a:effectLst/>
              <a:latin typeface="+mn-lt"/>
              <a:ea typeface="+mn-ea"/>
              <a:cs typeface="+mn-cs"/>
            </a:rPr>
            <a:t>, September 9-11, 2003, Flagstaff, Arizona, J.R. Gray (ed.). </a:t>
          </a:r>
          <a:r>
            <a:rPr lang="en-US" sz="1100" b="0" i="1">
              <a:solidFill>
                <a:schemeClr val="tx1"/>
              </a:solidFill>
              <a:effectLst/>
              <a:latin typeface="+mn-lt"/>
              <a:ea typeface="+mn-ea"/>
              <a:cs typeface="+mn-cs"/>
            </a:rPr>
            <a:t>U.S. Geological Survey Circular </a:t>
          </a:r>
          <a:r>
            <a:rPr lang="en-US" sz="1100" b="0">
              <a:solidFill>
                <a:schemeClr val="tx1"/>
              </a:solidFill>
              <a:effectLst/>
              <a:latin typeface="+mn-lt"/>
              <a:ea typeface="+mn-ea"/>
              <a:cs typeface="+mn-cs"/>
            </a:rPr>
            <a:t>1276, p. 16-28. </a:t>
          </a:r>
        </a:p>
        <a:p>
          <a:pPr indent="-457200"/>
          <a:r>
            <a:rPr lang="en-US" sz="1100" b="0" u="sng">
              <a:solidFill>
                <a:schemeClr val="tx1"/>
              </a:solidFill>
              <a:effectLst/>
              <a:latin typeface="+mn-lt"/>
              <a:ea typeface="+mn-ea"/>
              <a:cs typeface="+mn-cs"/>
              <a:hlinkClick xmlns:r="http://schemas.openxmlformats.org/officeDocument/2006/relationships" r:id=""/>
            </a:rPr>
            <a:t>http://pubs.usgs.gov/circ/2005/1276/pdf/Breakout_SessionII.pdf</a:t>
          </a:r>
          <a:endParaRPr lang="en-US" sz="1100" b="0" u="sng">
            <a:solidFill>
              <a:schemeClr val="tx1"/>
            </a:solidFill>
            <a:effectLst/>
            <a:latin typeface="+mn-lt"/>
            <a:ea typeface="+mn-ea"/>
            <a:cs typeface="+mn-cs"/>
          </a:endParaRP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and S. R. Abt, 2005.  Effect of sampling time on measured gravel bed load transport rates in a coarse-bedded stream.  </a:t>
          </a:r>
          <a:r>
            <a:rPr lang="en-US" sz="1100" b="0" i="1">
              <a:solidFill>
                <a:schemeClr val="tx1"/>
              </a:solidFill>
              <a:effectLst/>
              <a:latin typeface="+mn-lt"/>
              <a:ea typeface="+mn-ea"/>
              <a:cs typeface="+mn-cs"/>
            </a:rPr>
            <a:t>Water Resources Research</a:t>
          </a:r>
          <a:r>
            <a:rPr lang="en-US" sz="1100" b="0">
              <a:solidFill>
                <a:schemeClr val="tx1"/>
              </a:solidFill>
              <a:effectLst/>
              <a:latin typeface="+mn-lt"/>
              <a:ea typeface="+mn-ea"/>
              <a:cs typeface="+mn-cs"/>
            </a:rPr>
            <a:t>, </a:t>
          </a:r>
          <a:r>
            <a:rPr lang="en-US" sz="1100" b="0" i="1">
              <a:solidFill>
                <a:schemeClr val="tx1"/>
              </a:solidFill>
              <a:effectLst/>
              <a:latin typeface="+mn-lt"/>
              <a:ea typeface="+mn-ea"/>
              <a:cs typeface="+mn-cs"/>
            </a:rPr>
            <a:t>41</a:t>
          </a:r>
          <a:r>
            <a:rPr lang="en-US" sz="1100" b="0">
              <a:solidFill>
                <a:schemeClr val="tx1"/>
              </a:solidFill>
              <a:effectLst/>
              <a:latin typeface="+mn-lt"/>
              <a:ea typeface="+mn-ea"/>
              <a:cs typeface="+mn-cs"/>
            </a:rPr>
            <a:t>, W11405, doi:10.1029/2004WR003880. </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S.R. Abt, J.P. Potyondy and K.W. Swingle, 2008.  A comparison of coarse bedload transport measured with bedload traps and Helley-Smith samplers.  </a:t>
          </a:r>
          <a:r>
            <a:rPr lang="en-US" sz="1100" b="0" i="1">
              <a:solidFill>
                <a:schemeClr val="tx1"/>
              </a:solidFill>
              <a:effectLst/>
              <a:latin typeface="+mn-lt"/>
              <a:ea typeface="+mn-ea"/>
              <a:cs typeface="+mn-cs"/>
            </a:rPr>
            <a:t>Geodinamica Acta</a:t>
          </a:r>
          <a:r>
            <a:rPr lang="en-US" sz="1100" b="0">
              <a:solidFill>
                <a:schemeClr val="tx1"/>
              </a:solidFill>
              <a:effectLst/>
              <a:latin typeface="+mn-lt"/>
              <a:ea typeface="+mn-ea"/>
              <a:cs typeface="+mn-cs"/>
            </a:rPr>
            <a:t> 21(1/2): 53-66 (supplement, Gravel-Bed Rivers VI Meeting) </a:t>
          </a:r>
          <a:r>
            <a:rPr lang="en-US" sz="1100" b="0" u="sng">
              <a:solidFill>
                <a:schemeClr val="tx1"/>
              </a:solidFill>
              <a:effectLst/>
              <a:latin typeface="+mn-lt"/>
              <a:ea typeface="+mn-ea"/>
              <a:cs typeface="+mn-cs"/>
              <a:hlinkClick xmlns:r="http://schemas.openxmlformats.org/officeDocument/2006/relationships" r:id=""/>
            </a:rPr>
            <a:t>http://www.treesearch.fs.fed.us/pubs/30814</a:t>
          </a:r>
          <a:r>
            <a:rPr lang="en-US" sz="1100" b="0" u="sng">
              <a:solidFill>
                <a:schemeClr val="tx1"/>
              </a:solidFill>
              <a:effectLst/>
              <a:latin typeface="+mn-lt"/>
              <a:ea typeface="+mn-ea"/>
              <a:cs typeface="+mn-cs"/>
            </a:rPr>
            <a:t> </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K.W. Swingle and S.R. Abt, 2010.  Necessity and difficulties of field calibration of signals from surrogate techniques in gravel-bed streams: possibilities for bedload trap samples.  In: Gray, J.R., Laronne, J.B., and Marr, J.D.G, Bedload-surrogate monitoring technologies: U.S. Geological Survey Scientific Investigations Report 2010-5091, 107-129, </a:t>
          </a:r>
          <a:r>
            <a:rPr lang="en-US" sz="1100" b="0" u="sng">
              <a:solidFill>
                <a:schemeClr val="tx1"/>
              </a:solidFill>
              <a:effectLst/>
              <a:latin typeface="+mn-lt"/>
              <a:ea typeface="+mn-ea"/>
              <a:cs typeface="+mn-cs"/>
              <a:hlinkClick xmlns:r="http://schemas.openxmlformats.org/officeDocument/2006/relationships" r:id=""/>
            </a:rPr>
            <a:t>http://pubs.usgs.gov/sir/2010/5091/papers/listofpapers.html</a:t>
          </a:r>
          <a:r>
            <a:rPr lang="en-US" sz="1100" b="0" u="sng">
              <a:solidFill>
                <a:schemeClr val="tx1"/>
              </a:solidFill>
              <a:effectLst/>
              <a:latin typeface="+mn-lt"/>
              <a:ea typeface="+mn-ea"/>
              <a:cs typeface="+mn-cs"/>
            </a:rPr>
            <a:t> </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J.P. Potyondy, K.W. Swingle and S.R. Abt, 2012.  Spatial variability of pool-tail fines in mountain gravel-bed stream affects grid-count results.  </a:t>
          </a:r>
          <a:r>
            <a:rPr lang="en-US" sz="1100" b="0" i="1">
              <a:solidFill>
                <a:schemeClr val="tx1"/>
              </a:solidFill>
              <a:effectLst/>
              <a:latin typeface="+mn-lt"/>
              <a:ea typeface="+mn-ea"/>
              <a:cs typeface="+mn-cs"/>
            </a:rPr>
            <a:t>Journal of the American Water Resources Association </a:t>
          </a:r>
          <a:r>
            <a:rPr lang="en-US" sz="1100" b="0">
              <a:solidFill>
                <a:schemeClr val="tx1"/>
              </a:solidFill>
              <a:effectLst/>
              <a:latin typeface="+mn-lt"/>
              <a:ea typeface="+mn-ea"/>
              <a:cs typeface="+mn-cs"/>
            </a:rPr>
            <a:t>48(3): 530-545. DOI: 10.1111 ⁄ j.1752-1688.2011.00629.x  </a:t>
          </a:r>
          <a:r>
            <a:rPr lang="en-US" sz="1100" b="0" u="sng">
              <a:solidFill>
                <a:schemeClr val="tx1"/>
              </a:solidFill>
              <a:effectLst/>
              <a:latin typeface="+mn-lt"/>
              <a:ea typeface="+mn-ea"/>
              <a:cs typeface="+mn-cs"/>
              <a:hlinkClick xmlns:r="http://schemas.openxmlformats.org/officeDocument/2006/relationships" r:id=""/>
            </a:rPr>
            <a:t>http://onlinelibrary.wiley.com/doi/10.1111/j.1752-1688.2011.00629.x/full#references</a:t>
          </a:r>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S.R. Abt, K.W. Swingle, D.A. Cenderelli and J.M. Schneider, 2013.  Critical Shields values in coarse-bedded steep streams.  </a:t>
          </a:r>
          <a:r>
            <a:rPr lang="en-US" sz="1100" b="0" i="1">
              <a:solidFill>
                <a:schemeClr val="tx1"/>
              </a:solidFill>
              <a:effectLst/>
              <a:latin typeface="+mn-lt"/>
              <a:ea typeface="+mn-ea"/>
              <a:cs typeface="+mn-cs"/>
            </a:rPr>
            <a:t>Water Resources Research</a:t>
          </a:r>
          <a:r>
            <a:rPr lang="en-US" sz="1100" b="0">
              <a:solidFill>
                <a:schemeClr val="tx1"/>
              </a:solidFill>
              <a:effectLst/>
              <a:latin typeface="+mn-lt"/>
              <a:ea typeface="+mn-ea"/>
              <a:cs typeface="+mn-cs"/>
            </a:rPr>
            <a:t> 49(11): 7427-7447, doi:10.1002/2012WR012672, 2013.</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Bunte, K., S.R. Abt, K.W. Swingle and D.A. Cenderelli,  2014.  Effective discharge in Rocky Mountain headwater Streams.  </a:t>
          </a:r>
          <a:r>
            <a:rPr lang="en-US" sz="1100" b="0" i="1">
              <a:solidFill>
                <a:schemeClr val="tx1"/>
              </a:solidFill>
              <a:effectLst/>
              <a:latin typeface="+mn-lt"/>
              <a:ea typeface="+mn-ea"/>
              <a:cs typeface="+mn-cs"/>
            </a:rPr>
            <a:t>Journal of Hydrology</a:t>
          </a:r>
          <a:r>
            <a:rPr lang="en-US" sz="1100" b="0">
              <a:solidFill>
                <a:schemeClr val="tx1"/>
              </a:solidFill>
              <a:effectLst/>
              <a:latin typeface="+mn-lt"/>
              <a:ea typeface="+mn-ea"/>
              <a:cs typeface="+mn-cs"/>
            </a:rPr>
            <a:t>, 519: 2136–2147. </a:t>
          </a:r>
          <a:r>
            <a:rPr lang="en-US" sz="1100" b="0" u="sng">
              <a:solidFill>
                <a:schemeClr val="tx1"/>
              </a:solidFill>
              <a:effectLst/>
              <a:latin typeface="+mn-lt"/>
              <a:ea typeface="+mn-ea"/>
              <a:cs typeface="+mn-cs"/>
              <a:hlinkClick xmlns:r="http://schemas.openxmlformats.org/officeDocument/2006/relationships" r:id=""/>
            </a:rPr>
            <a:t>http://dx.doi.org/10.1016/j.jhydrol.2014.09.080</a:t>
          </a:r>
          <a:r>
            <a:rPr lang="en-US" sz="1100" b="0">
              <a:solidFill>
                <a:schemeClr val="tx1"/>
              </a:solidFill>
              <a:effectLst/>
              <a:latin typeface="+mn-lt"/>
              <a:ea typeface="+mn-ea"/>
              <a:cs typeface="+mn-cs"/>
            </a:rPr>
            <a:t> </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Gaeuman, D., C.R. Holt and K. Bunte, 2015.  Maximum likelihood parameter estimation for fitting bedload rating curves.  </a:t>
          </a:r>
          <a:r>
            <a:rPr lang="en-US" sz="1100" b="0" i="1">
              <a:solidFill>
                <a:schemeClr val="tx1"/>
              </a:solidFill>
              <a:effectLst/>
              <a:latin typeface="+mn-lt"/>
              <a:ea typeface="+mn-ea"/>
              <a:cs typeface="+mn-cs"/>
            </a:rPr>
            <a:t>Water Resources Research</a:t>
          </a:r>
          <a:r>
            <a:rPr lang="en-US" sz="1100" b="0">
              <a:solidFill>
                <a:schemeClr val="tx1"/>
              </a:solidFill>
              <a:effectLst/>
              <a:latin typeface="+mn-lt"/>
              <a:ea typeface="+mn-ea"/>
              <a:cs typeface="+mn-cs"/>
            </a:rPr>
            <a:t>, 51, doi:10.1002/2014WR015872</a:t>
          </a:r>
        </a:p>
        <a:p>
          <a:pPr indent="-457200"/>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Schneider, J.M., D. Rickenmann, J.M. Turowski, K. Bunte, J.W. Kirchner, 2015.  Applicability of bedload transport models for mixed size sediments in steep streams considering macro-roughness.  </a:t>
          </a:r>
          <a:r>
            <a:rPr lang="en-US" sz="1100" b="0" i="1">
              <a:solidFill>
                <a:schemeClr val="tx1"/>
              </a:solidFill>
              <a:effectLst/>
              <a:latin typeface="+mn-lt"/>
              <a:ea typeface="+mn-ea"/>
              <a:cs typeface="+mn-cs"/>
            </a:rPr>
            <a:t>Water Resour. Res.</a:t>
          </a:r>
          <a:r>
            <a:rPr lang="en-US" sz="1100" b="0">
              <a:solidFill>
                <a:schemeClr val="tx1"/>
              </a:solidFill>
              <a:effectLst/>
              <a:latin typeface="+mn-lt"/>
              <a:ea typeface="+mn-ea"/>
              <a:cs typeface="+mn-cs"/>
            </a:rPr>
            <a:t>, 51, doi:10.1002/2014WR016417.</a:t>
          </a:r>
        </a:p>
        <a:p>
          <a:pPr indent="-457200"/>
          <a:endParaRPr lang="en-US" sz="1100" b="0">
            <a:solidFill>
              <a:schemeClr val="tx1"/>
            </a:solidFill>
            <a:effectLst/>
            <a:latin typeface="+mn-lt"/>
            <a:ea typeface="+mn-ea"/>
            <a:cs typeface="+mn-cs"/>
          </a:endParaRPr>
        </a:p>
        <a:p>
          <a:pPr indent="-457200"/>
          <a:r>
            <a:rPr lang="de-DE" sz="1100" b="0">
              <a:solidFill>
                <a:schemeClr val="tx1"/>
              </a:solidFill>
              <a:effectLst/>
              <a:latin typeface="+mn-lt"/>
              <a:ea typeface="+mn-ea"/>
              <a:cs typeface="+mn-cs"/>
            </a:rPr>
            <a:t>Bunte, K.,  K.W. Swingle, J.M. Turowski, S.R. Abt, and D.A. Cenderelli, 2016.  </a:t>
          </a:r>
          <a:r>
            <a:rPr lang="en-US" sz="1100" b="0">
              <a:solidFill>
                <a:schemeClr val="tx1"/>
              </a:solidFill>
              <a:effectLst/>
              <a:latin typeface="+mn-lt"/>
              <a:ea typeface="+mn-ea"/>
              <a:cs typeface="+mn-cs"/>
            </a:rPr>
            <a:t>Measurements of coarse particulate organic matter transport in steep mountain streams and estimate of decadal CPOM export.  </a:t>
          </a:r>
          <a:r>
            <a:rPr lang="en-US" sz="1100" b="0" i="1">
              <a:solidFill>
                <a:schemeClr val="tx1"/>
              </a:solidFill>
              <a:effectLst/>
              <a:latin typeface="+mn-lt"/>
              <a:ea typeface="+mn-ea"/>
              <a:cs typeface="+mn-cs"/>
            </a:rPr>
            <a:t>Journal of Hydrology</a:t>
          </a:r>
          <a:r>
            <a:rPr lang="en-US" sz="1100" b="0">
              <a:solidFill>
                <a:schemeClr val="tx1"/>
              </a:solidFill>
              <a:effectLst/>
              <a:latin typeface="+mn-lt"/>
              <a:ea typeface="+mn-ea"/>
              <a:cs typeface="+mn-cs"/>
            </a:rPr>
            <a:t>, 539: 162–176, </a:t>
          </a:r>
          <a:r>
            <a:rPr lang="en-US" sz="1100" b="0" u="sng">
              <a:solidFill>
                <a:schemeClr val="tx1"/>
              </a:solidFill>
              <a:effectLst/>
              <a:latin typeface="+mn-lt"/>
              <a:ea typeface="+mn-ea"/>
              <a:cs typeface="+mn-cs"/>
              <a:hlinkClick xmlns:r="http://schemas.openxmlformats.org/officeDocument/2006/relationships" r:id=""/>
            </a:rPr>
            <a:t>http://dx.doi.org/10.1016/j.jhydrol.2016.05.022</a:t>
          </a:r>
          <a:endParaRPr lang="en-US" sz="1100" b="0">
            <a:solidFill>
              <a:schemeClr val="tx1"/>
            </a:solidFill>
            <a:effectLst/>
            <a:latin typeface="+mn-lt"/>
            <a:ea typeface="+mn-ea"/>
            <a:cs typeface="+mn-cs"/>
          </a:endParaRPr>
        </a:p>
        <a:p>
          <a:pPr indent="-457200"/>
          <a:r>
            <a:rPr lang="en-US" sz="1100" b="0">
              <a:solidFill>
                <a:schemeClr val="tx1"/>
              </a:solidFill>
              <a:effectLst/>
              <a:latin typeface="+mn-lt"/>
              <a:ea typeface="+mn-ea"/>
              <a:cs typeface="+mn-cs"/>
            </a:rPr>
            <a:t> </a:t>
          </a:r>
        </a:p>
        <a:p>
          <a:r>
            <a:rPr lang="en-US" sz="1100" b="1" i="1" baseline="0">
              <a:solidFill>
                <a:schemeClr val="tx1"/>
              </a:solidFill>
              <a:effectLst/>
              <a:latin typeface="+mn-lt"/>
              <a:ea typeface="+mn-ea"/>
              <a:cs typeface="+mn-cs"/>
            </a:rPr>
            <a:t>Procedings papers</a:t>
          </a:r>
        </a:p>
        <a:p>
          <a:r>
            <a:rPr lang="de-DE" sz="1100" b="0">
              <a:solidFill>
                <a:schemeClr val="tx1"/>
              </a:solidFill>
              <a:effectLst/>
              <a:latin typeface="+mn-lt"/>
              <a:ea typeface="+mn-ea"/>
              <a:cs typeface="+mn-cs"/>
            </a:rPr>
            <a:t>Bunte, K. and S.R. Abt, 2005.  </a:t>
          </a:r>
          <a:r>
            <a:rPr lang="en-US" sz="1100" b="0" u="sng">
              <a:solidFill>
                <a:schemeClr val="tx1"/>
              </a:solidFill>
              <a:effectLst/>
              <a:latin typeface="+mn-lt"/>
              <a:ea typeface="+mn-ea"/>
              <a:cs typeface="+mn-cs"/>
              <a:hlinkClick xmlns:r="http://schemas.openxmlformats.org/officeDocument/2006/relationships" r:id=""/>
            </a:rPr>
            <a:t>The East St. Louis Creek debris basin: serving a variety of research questions</a:t>
          </a:r>
          <a:r>
            <a:rPr lang="en-US" sz="1100" b="0">
              <a:solidFill>
                <a:schemeClr val="tx1"/>
              </a:solidFill>
              <a:effectLst/>
              <a:latin typeface="+mn-lt"/>
              <a:ea typeface="+mn-ea"/>
              <a:cs typeface="+mn-cs"/>
            </a:rPr>
            <a:t>.  25</a:t>
          </a:r>
          <a:r>
            <a:rPr lang="en-US" sz="1100" b="0" baseline="30000">
              <a:solidFill>
                <a:schemeClr val="tx1"/>
              </a:solidFill>
              <a:effectLst/>
              <a:latin typeface="+mn-lt"/>
              <a:ea typeface="+mn-ea"/>
              <a:cs typeface="+mn-cs"/>
            </a:rPr>
            <a:t>th</a:t>
          </a:r>
          <a:r>
            <a:rPr lang="en-US" sz="1100" b="0">
              <a:solidFill>
                <a:schemeClr val="tx1"/>
              </a:solidFill>
              <a:effectLst/>
              <a:latin typeface="+mn-lt"/>
              <a:ea typeface="+mn-ea"/>
              <a:cs typeface="+mn-cs"/>
            </a:rPr>
            <a:t> Annual American Geophysical Union Hydrology Days, Conference Proceedings, AGU Hydrology Days 2005, March 7 - 9, 2005, J.A. Ramirez (ed.), Colorado State University, Fort Collins, CO, p. 54-65.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J.P. Potyondy and S.R. Abt, 2005.  </a:t>
          </a:r>
          <a:r>
            <a:rPr lang="en-US" sz="1100" b="0" u="sng">
              <a:solidFill>
                <a:schemeClr val="tx1"/>
              </a:solidFill>
              <a:effectLst/>
              <a:latin typeface="+mn-lt"/>
              <a:ea typeface="+mn-ea"/>
              <a:cs typeface="+mn-cs"/>
              <a:hlinkClick xmlns:r="http://schemas.openxmlformats.org/officeDocument/2006/relationships" r:id=""/>
            </a:rPr>
            <a:t>Development of an improved bedload trap for sampling gravel and cobble bedload in coarse mountain streams</a:t>
          </a:r>
          <a:r>
            <a:rPr lang="en-US" sz="1100" b="0">
              <a:solidFill>
                <a:schemeClr val="tx1"/>
              </a:solidFill>
              <a:effectLst/>
              <a:latin typeface="+mn-lt"/>
              <a:ea typeface="+mn-ea"/>
              <a:cs typeface="+mn-cs"/>
            </a:rPr>
            <a:t>.  </a:t>
          </a:r>
          <a:r>
            <a:rPr lang="en-US" sz="1100" b="0" i="1">
              <a:solidFill>
                <a:schemeClr val="tx1"/>
              </a:solidFill>
              <a:effectLst/>
              <a:latin typeface="+mn-lt"/>
              <a:ea typeface="+mn-ea"/>
              <a:cs typeface="+mn-cs"/>
            </a:rPr>
            <a:t>Proceedings of the Federal Interagency Sedimentation Monitoring Instrument and Analysis Workshop</a:t>
          </a:r>
          <a:r>
            <a:rPr lang="en-US" sz="1100" b="0">
              <a:solidFill>
                <a:schemeClr val="tx1"/>
              </a:solidFill>
              <a:effectLst/>
              <a:latin typeface="+mn-lt"/>
              <a:ea typeface="+mn-ea"/>
              <a:cs typeface="+mn-cs"/>
            </a:rPr>
            <a:t>, September 9-11, 2003, Flagstaff, Arizona, J.R. Gray (ed.). U.S. Geological Survey Circular 1276.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S.R. Abt, and K.W. Swingle, 2006.  </a:t>
          </a:r>
          <a:r>
            <a:rPr lang="en-US" sz="1100" b="0" u="sng">
              <a:solidFill>
                <a:schemeClr val="tx1"/>
              </a:solidFill>
              <a:effectLst/>
              <a:latin typeface="+mn-lt"/>
              <a:ea typeface="+mn-ea"/>
              <a:cs typeface="+mn-cs"/>
              <a:hlinkClick xmlns:r="http://schemas.openxmlformats.org/officeDocument/2006/relationships" r:id=""/>
            </a:rPr>
            <a:t>Predictability of bedload rating and flow competence curves from bed armoring, stream width and basin area</a:t>
          </a:r>
          <a:r>
            <a:rPr lang="en-US" sz="1100" b="0">
              <a:solidFill>
                <a:schemeClr val="tx1"/>
              </a:solidFill>
              <a:effectLst/>
              <a:latin typeface="+mn-lt"/>
              <a:ea typeface="+mn-ea"/>
              <a:cs typeface="+mn-cs"/>
            </a:rPr>
            <a:t>.  Proceedings of the Eighth Federal Interagency Sedimentation Conference, April 2-6, 2006 in Reno, NV., Session 4A-2, 9 pp. [CD ROM] . </a:t>
          </a:r>
        </a:p>
        <a:p>
          <a:r>
            <a:rPr lang="en-US" sz="1100" b="0">
              <a:solidFill>
                <a:schemeClr val="tx1"/>
              </a:solidFill>
              <a:effectLst/>
              <a:latin typeface="+mn-lt"/>
              <a:ea typeface="+mn-ea"/>
              <a:cs typeface="+mn-cs"/>
            </a:rPr>
            <a:t>Bunte, K., J.P. Potyondy, S.R. Abt and K.W. Swingle, 2006.  </a:t>
          </a:r>
          <a:r>
            <a:rPr lang="en-US" sz="1100" b="0" u="sng">
              <a:solidFill>
                <a:schemeClr val="tx1"/>
              </a:solidFill>
              <a:effectLst/>
              <a:latin typeface="+mn-lt"/>
              <a:ea typeface="+mn-ea"/>
              <a:cs typeface="+mn-cs"/>
              <a:hlinkClick xmlns:r="http://schemas.openxmlformats.org/officeDocument/2006/relationships" r:id=""/>
            </a:rPr>
            <a:t>Path of gravel movement in a coarse stream channel</a:t>
          </a:r>
          <a:r>
            <a:rPr lang="en-US" sz="1100" b="0">
              <a:solidFill>
                <a:schemeClr val="tx1"/>
              </a:solidFill>
              <a:effectLst/>
              <a:latin typeface="+mn-lt"/>
              <a:ea typeface="+mn-ea"/>
              <a:cs typeface="+mn-cs"/>
            </a:rPr>
            <a:t>.  Proceedings of the Eighth Federal Interagency Sedimentation Conference, April 2-6, 2006, Reno, NV., Session 1B-2, 9 pp. [CD ROM].</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S.R. Abt, K.W. Swingle, and J.P. Potyondy, 2010.  </a:t>
          </a:r>
          <a:r>
            <a:rPr lang="en-US" sz="1100" b="0" u="sng">
              <a:solidFill>
                <a:schemeClr val="tx1"/>
              </a:solidFill>
              <a:effectLst/>
              <a:latin typeface="+mn-lt"/>
              <a:ea typeface="+mn-ea"/>
              <a:cs typeface="+mn-cs"/>
              <a:hlinkClick xmlns:r="http://schemas.openxmlformats.org/officeDocument/2006/relationships" r:id=""/>
            </a:rPr>
            <a:t>Bankfull mobile particle size and its predictions from a Shields-type approach</a:t>
          </a:r>
          <a:r>
            <a:rPr lang="en-US" sz="1100" b="0">
              <a:solidFill>
                <a:schemeClr val="tx1"/>
              </a:solidFill>
              <a:effectLst/>
              <a:latin typeface="+mn-lt"/>
              <a:ea typeface="+mn-ea"/>
              <a:cs typeface="+mn-cs"/>
            </a:rPr>
            <a:t>.  In: Proceedings of papers presented at the 4th Federal Interagency Hydrologic Modeling Conference and the 9th Federal Interagency Sedimentation Conference Las Vegas, NV, June 27 – July 1, 2010, Session: Sediment Transport.   CD-ROM ISBN 978-0-9779007-3-2.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S.R. Abt, K.W. Swingle, and J.P. Potyondy, 2010.  </a:t>
          </a:r>
          <a:r>
            <a:rPr lang="en-US" sz="1100" b="0" u="sng">
              <a:solidFill>
                <a:schemeClr val="tx1"/>
              </a:solidFill>
              <a:effectLst/>
              <a:latin typeface="+mn-lt"/>
              <a:ea typeface="+mn-ea"/>
              <a:cs typeface="+mn-cs"/>
              <a:hlinkClick xmlns:r="http://schemas.openxmlformats.org/officeDocument/2006/relationships" r:id=""/>
            </a:rPr>
            <a:t>Functions to adjust transport rates from a Helley-Smith sampler to bedload traps in coarse gravel-bed streams (rating curve approach)</a:t>
          </a:r>
          <a:r>
            <a:rPr lang="en-US" sz="1100" b="0">
              <a:solidFill>
                <a:schemeClr val="tx1"/>
              </a:solidFill>
              <a:effectLst/>
              <a:latin typeface="+mn-lt"/>
              <a:ea typeface="+mn-ea"/>
              <a:cs typeface="+mn-cs"/>
            </a:rPr>
            <a:t>.  In: Proceedings of papers presented at the 4th Federal Interagency Hydrologic Modeling Conference and the 9th Federal Interagency Sedimentation Conference Las Vegas, NV, June 27 – July 1, 2010, Session: Fluvial Geomorphology. CD-ROM ISBN 978-0-9779007-3-2.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Potyondy, J.P., Bunte, K., S.R. Abt, K.W. Swingle, and 2010.  </a:t>
          </a:r>
          <a:r>
            <a:rPr lang="en-US" sz="1100" b="0" u="sng">
              <a:solidFill>
                <a:schemeClr val="tx1"/>
              </a:solidFill>
              <a:effectLst/>
              <a:latin typeface="+mn-lt"/>
              <a:ea typeface="+mn-ea"/>
              <a:cs typeface="+mn-cs"/>
              <a:hlinkClick xmlns:r="http://schemas.openxmlformats.org/officeDocument/2006/relationships" r:id=""/>
            </a:rPr>
            <a:t>Bedload movement in mountain channels: insights gained from use of portable bedload traps</a:t>
          </a:r>
          <a:r>
            <a:rPr lang="en-US" sz="1100" b="0">
              <a:solidFill>
                <a:schemeClr val="tx1"/>
              </a:solidFill>
              <a:effectLst/>
              <a:latin typeface="+mn-lt"/>
              <a:ea typeface="+mn-ea"/>
              <a:cs typeface="+mn-cs"/>
            </a:rPr>
            <a:t>. Session: Fluvial Geomorphology. Proceedings of papers of the 4th Federal Interagency Hydrologic Modeling Conference and the 9th Federal Interagency Sedimentation Conference Las Vegas, NV, June 27 – July 1, 2010.  CD-ROM ISBN 978-0-9779007-3-2. </a:t>
          </a:r>
        </a:p>
        <a:p>
          <a:endParaRPr lang="en-US" sz="1100" b="0">
            <a:solidFill>
              <a:schemeClr val="tx1"/>
            </a:solidFill>
            <a:effectLst/>
            <a:latin typeface="+mn-lt"/>
            <a:ea typeface="+mn-ea"/>
            <a:cs typeface="+mn-cs"/>
          </a:endParaRPr>
        </a:p>
        <a:p>
          <a:r>
            <a:rPr lang="en-US" sz="1100" b="0" u="none">
              <a:solidFill>
                <a:schemeClr val="tx1"/>
              </a:solidFill>
              <a:effectLst/>
              <a:latin typeface="+mn-lt"/>
              <a:ea typeface="+mn-ea"/>
              <a:cs typeface="+mn-cs"/>
            </a:rPr>
            <a:t>Bunte, K., K</a:t>
          </a:r>
          <a:r>
            <a:rPr lang="en-US" sz="1100" b="0">
              <a:solidFill>
                <a:schemeClr val="tx1"/>
              </a:solidFill>
              <a:effectLst/>
              <a:latin typeface="+mn-lt"/>
              <a:ea typeface="+mn-ea"/>
              <a:cs typeface="+mn-cs"/>
            </a:rPr>
            <a:t>. Swingle, S. Abt, and J. Potyondy, 2012.  </a:t>
          </a:r>
          <a:r>
            <a:rPr lang="en-US" sz="1100" b="0" u="sng">
              <a:solidFill>
                <a:schemeClr val="tx1"/>
              </a:solidFill>
              <a:effectLst/>
              <a:latin typeface="+mn-lt"/>
              <a:ea typeface="+mn-ea"/>
              <a:cs typeface="+mn-cs"/>
              <a:hlinkClick xmlns:r="http://schemas.openxmlformats.org/officeDocument/2006/relationships" r:id=""/>
            </a:rPr>
            <a:t>Bedload traps for sampling gravel/cobble bedload and what we learned from them</a:t>
          </a:r>
          <a:r>
            <a:rPr lang="en-US" sz="1100" b="0">
              <a:solidFill>
                <a:schemeClr val="tx1"/>
              </a:solidFill>
              <a:effectLst/>
              <a:latin typeface="+mn-lt"/>
              <a:ea typeface="+mn-ea"/>
              <a:cs typeface="+mn-cs"/>
            </a:rPr>
            <a:t>.  Invited keynote presentation at the International Workshop for Monitoring bedload and debris flows in mountain basins held Oct. 2012 in Bolzano, Italy.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K.W. Swingle, J. Turowski, S.R. Abt and D.A. Cenderelli, 2015a.  </a:t>
          </a:r>
          <a:r>
            <a:rPr lang="en-US" sz="1100" b="0" u="sng">
              <a:solidFill>
                <a:schemeClr val="tx1"/>
              </a:solidFill>
              <a:effectLst/>
              <a:latin typeface="+mn-lt"/>
              <a:ea typeface="+mn-ea"/>
              <a:cs typeface="+mn-cs"/>
              <a:hlinkClick xmlns:r="http://schemas.openxmlformats.org/officeDocument/2006/relationships" r:id=""/>
            </a:rPr>
            <a:t>Coarse Particulate Organic Matter Transport in two Rocky Mountain Streams</a:t>
          </a:r>
          <a:r>
            <a:rPr lang="en-US" sz="1100" b="0">
              <a:solidFill>
                <a:schemeClr val="tx1"/>
              </a:solidFill>
              <a:effectLst/>
              <a:latin typeface="+mn-lt"/>
              <a:ea typeface="+mn-ea"/>
              <a:cs typeface="+mn-cs"/>
            </a:rPr>
            <a:t>. In: Proceedings of the 3rd Joint Federal Interagency Conference on Sedimentation and Hydrologic Modeling, April 19-23, 2015, Reno, Nevada, USA, p. 881-892. </a:t>
          </a:r>
        </a:p>
        <a:p>
          <a:endParaRPr lang="en-US" sz="1100" b="0">
            <a:solidFill>
              <a:schemeClr val="tx1"/>
            </a:solidFill>
            <a:effectLst/>
            <a:latin typeface="+mn-lt"/>
            <a:ea typeface="+mn-ea"/>
            <a:cs typeface="+mn-cs"/>
          </a:endParaRPr>
        </a:p>
        <a:p>
          <a:r>
            <a:rPr lang="de-DE" sz="1100" b="0">
              <a:solidFill>
                <a:schemeClr val="tx1"/>
              </a:solidFill>
              <a:effectLst/>
              <a:latin typeface="+mn-lt"/>
              <a:ea typeface="+mn-ea"/>
              <a:cs typeface="+mn-cs"/>
            </a:rPr>
            <a:t>Bunte, K. S.R. Abt, K.W. Swingle, D.A. Cenderelli, D. Rickenmann and D. Gaeuman, 2015b.  </a:t>
          </a:r>
          <a:r>
            <a:rPr lang="en-US" sz="1100" b="0" u="sng">
              <a:solidFill>
                <a:schemeClr val="tx1"/>
              </a:solidFill>
              <a:effectLst/>
              <a:latin typeface="+mn-lt"/>
              <a:ea typeface="+mn-ea"/>
              <a:cs typeface="+mn-cs"/>
              <a:hlinkClick xmlns:r="http://schemas.openxmlformats.org/officeDocument/2006/relationships" r:id=""/>
            </a:rPr>
            <a:t>Scaling relations of exponents and coefficients for bedload transport and flow competence curves in coarse-bedded streams with channel gradient, runoff yield, basin area, and subsurface fines</a:t>
          </a:r>
          <a:r>
            <a:rPr lang="en-US" sz="1100" b="0">
              <a:solidFill>
                <a:schemeClr val="tx1"/>
              </a:solidFill>
              <a:effectLst/>
              <a:latin typeface="+mn-lt"/>
              <a:ea typeface="+mn-ea"/>
              <a:cs typeface="+mn-cs"/>
            </a:rPr>
            <a:t>.  In: Proceedings of the 3rd Joint Federal Interagency Conference on Sedimentation and Hydrologic Modeling, April 19-23, 2015, Reno, Nevada, USA, p. 1971-1982. </a:t>
          </a:r>
        </a:p>
        <a:p>
          <a:endParaRPr lang="en-US" sz="1100" b="0">
            <a:solidFill>
              <a:schemeClr val="tx1"/>
            </a:solidFill>
            <a:effectLst/>
            <a:latin typeface="+mn-lt"/>
            <a:ea typeface="+mn-ea"/>
            <a:cs typeface="+mn-cs"/>
          </a:endParaRPr>
        </a:p>
        <a:p>
          <a:r>
            <a:rPr lang="en-US" sz="1100" b="0">
              <a:solidFill>
                <a:schemeClr val="tx1"/>
              </a:solidFill>
              <a:effectLst/>
              <a:latin typeface="+mn-lt"/>
              <a:ea typeface="+mn-ea"/>
              <a:cs typeface="+mn-cs"/>
            </a:rPr>
            <a:t>Bunte, K., K.W. Swingle, S.R. Abt, and D.A. Cenderelli, 2015c.  </a:t>
          </a:r>
          <a:r>
            <a:rPr lang="en-US" sz="1100" b="0" u="sng">
              <a:solidFill>
                <a:schemeClr val="tx1"/>
              </a:solidFill>
              <a:effectLst/>
              <a:latin typeface="+mn-lt"/>
              <a:ea typeface="+mn-ea"/>
              <a:cs typeface="+mn-cs"/>
              <a:hlinkClick xmlns:r="http://schemas.openxmlformats.org/officeDocument/2006/relationships" r:id=""/>
            </a:rPr>
            <a:t>Effect of bedload sampler netting properties on hydraulic and sampling efficiency</a:t>
          </a:r>
          <a:r>
            <a:rPr lang="en-US" sz="1100" b="0">
              <a:solidFill>
                <a:schemeClr val="tx1"/>
              </a:solidFill>
              <a:effectLst/>
              <a:latin typeface="+mn-lt"/>
              <a:ea typeface="+mn-ea"/>
              <a:cs typeface="+mn-cs"/>
            </a:rPr>
            <a:t>. In: Proceedings of the 3rd Joint Federal Interagency Conference on Sedimentation and Hydrologic Modeling, April 19-23, 2015, Reno, Nevada, USA, p. 1869-1880. </a:t>
          </a:r>
        </a:p>
        <a:p>
          <a:endParaRPr lang="en-US" sz="1100" baseline="0">
            <a:solidFill>
              <a:schemeClr val="tx1"/>
            </a:solidFill>
            <a:effectLst/>
            <a:latin typeface="+mn-lt"/>
            <a:ea typeface="+mn-ea"/>
            <a:cs typeface="+mn-cs"/>
          </a:endParaRPr>
        </a:p>
        <a:p>
          <a:endParaRPr lang="en-US" sz="1100" baseline="0">
            <a:solidFill>
              <a:schemeClr val="tx1"/>
            </a:solidFill>
            <a:effectLst/>
            <a:latin typeface="+mn-lt"/>
            <a:ea typeface="+mn-ea"/>
            <a:cs typeface="+mn-cs"/>
          </a:endParaRPr>
        </a:p>
        <a:p>
          <a:endParaRPr lang="en-US" sz="1100" baseline="0">
            <a:solidFill>
              <a:schemeClr val="tx1"/>
            </a:solidFill>
            <a:effectLst/>
            <a:latin typeface="+mn-lt"/>
            <a:ea typeface="+mn-ea"/>
            <a:cs typeface="+mn-cs"/>
          </a:endParaRPr>
        </a:p>
        <a:p>
          <a:endParaRPr lang="en-US" sz="1100" baseline="0">
            <a:solidFill>
              <a:schemeClr val="tx1"/>
            </a:solidFill>
            <a:effectLst/>
            <a:latin typeface="+mn-lt"/>
            <a:ea typeface="+mn-ea"/>
            <a:cs typeface="+mn-cs"/>
          </a:endParaRPr>
        </a:p>
        <a:p>
          <a:endParaRPr lang="en-US" sz="1100" baseline="0">
            <a:solidFill>
              <a:schemeClr val="tx1"/>
            </a:solidFill>
            <a:effectLst/>
            <a:latin typeface="+mn-lt"/>
            <a:ea typeface="+mn-ea"/>
            <a:cs typeface="+mn-cs"/>
          </a:endParaRPr>
        </a:p>
        <a:p>
          <a:endParaRPr lang="en-US" sz="1100" baseline="0">
            <a:solidFill>
              <a:schemeClr val="tx1"/>
            </a:solidFill>
            <a:effectLst/>
            <a:latin typeface="+mn-lt"/>
            <a:ea typeface="+mn-ea"/>
            <a:cs typeface="+mn-cs"/>
          </a:endParaRPr>
        </a:p>
        <a:p>
          <a:endParaRPr lang="en-US" sz="1600" b="1">
            <a:solidFill>
              <a:schemeClr val="tx1"/>
            </a:solidFill>
            <a:effectLst/>
            <a:latin typeface="+mn-lt"/>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570593</xdr:colOff>
      <xdr:row>0</xdr:row>
      <xdr:rowOff>156029</xdr:rowOff>
    </xdr:from>
    <xdr:ext cx="6680200" cy="1894493"/>
    <xdr:sp macro="" textlink="">
      <xdr:nvSpPr>
        <xdr:cNvPr id="2" name="TextBox 1"/>
        <xdr:cNvSpPr txBox="1"/>
      </xdr:nvSpPr>
      <xdr:spPr>
        <a:xfrm>
          <a:off x="6209393" y="156029"/>
          <a:ext cx="6680200" cy="1894493"/>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0" rIns="0" bIns="0" rtlCol="0" anchor="t">
          <a:spAutoFit/>
        </a:bodyPr>
        <a:lstStyle/>
        <a:p>
          <a:r>
            <a:rPr lang="en-US" sz="1100" b="1">
              <a:solidFill>
                <a:srgbClr val="C00000"/>
              </a:solidFill>
            </a:rPr>
            <a:t>Site-specific Info</a:t>
          </a:r>
        </a:p>
        <a:p>
          <a:r>
            <a:rPr lang="en-US" sz="1100"/>
            <a:t>Only a few bedload samples were collected at the lower site located</a:t>
          </a:r>
          <a:r>
            <a:rPr lang="en-US" sz="1100" baseline="0"/>
            <a:t> </a:t>
          </a:r>
          <a:r>
            <a:rPr lang="en-US" sz="1100"/>
            <a:t>between S. Ryan's site 2</a:t>
          </a:r>
          <a:r>
            <a:rPr lang="en-US" sz="1100" baseline="0"/>
            <a:t> and 3 (Ryan et al., 2002) of St. Louis Creek in 1998.  The main sampling site for the bedload trap study at St. Louis Creek was the upper site located downstream of S. Ryan's site 4 (see file St. Louis_1998_upper site_QB-Dmax.xlsx).</a:t>
          </a:r>
        </a:p>
        <a:p>
          <a:endParaRPr lang="en-US" sz="1100" baseline="0"/>
        </a:p>
        <a:p>
          <a:r>
            <a:rPr lang="en-US" sz="1100" baseline="0"/>
            <a:t>At the lower St. Louis Creek site, the few bedload samples collected were so small that they were sieved in the field using a 0.5 phi template, and the number of particles per size class was counted.  The average particle mass per 0.5 phi size class established at the upper St. Louis Creek site was used to compute particle mass for the counted number of particles at the lower St. Louis Creek site.</a:t>
          </a:r>
        </a:p>
        <a:p>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aseline="0"/>
            <a:t>For further details on field measurements and study results, please see the site-specific report by Bunte (1998).</a:t>
          </a:r>
        </a:p>
      </xdr:txBody>
    </xdr:sp>
    <xdr:clientData/>
  </xdr:oneCellAnchor>
  <xdr:oneCellAnchor>
    <xdr:from>
      <xdr:col>26</xdr:col>
      <xdr:colOff>261257</xdr:colOff>
      <xdr:row>27</xdr:row>
      <xdr:rowOff>65315</xdr:rowOff>
    </xdr:from>
    <xdr:ext cx="1752600" cy="609013"/>
    <xdr:sp macro="" textlink="">
      <xdr:nvSpPr>
        <xdr:cNvPr id="3" name="TextBox 2"/>
        <xdr:cNvSpPr txBox="1"/>
      </xdr:nvSpPr>
      <xdr:spPr>
        <a:xfrm>
          <a:off x="35509200" y="2503715"/>
          <a:ext cx="1752600" cy="609013"/>
        </a:xfrm>
        <a:prstGeom prst="rect">
          <a:avLst/>
        </a:prstGeom>
        <a:solidFill>
          <a:schemeClr val="accent3">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See upper St. Louis Creek  site</a:t>
          </a:r>
          <a:r>
            <a:rPr lang="en-US" sz="1100" baseline="0"/>
            <a:t> </a:t>
          </a:r>
          <a:r>
            <a:rPr lang="en-US" sz="1100"/>
            <a:t>for plot of avg. particle mass per size class.</a:t>
          </a:r>
        </a:p>
      </xdr:txBody>
    </xdr:sp>
    <xdr:clientData/>
  </xdr:oneCellAnchor>
  <xdr:oneCellAnchor>
    <xdr:from>
      <xdr:col>1</xdr:col>
      <xdr:colOff>32656</xdr:colOff>
      <xdr:row>37</xdr:row>
      <xdr:rowOff>34271</xdr:rowOff>
    </xdr:from>
    <xdr:ext cx="1524001" cy="1368131"/>
    <xdr:sp macro="" textlink="">
      <xdr:nvSpPr>
        <xdr:cNvPr id="15" name="TextBox 14"/>
        <xdr:cNvSpPr txBox="1"/>
      </xdr:nvSpPr>
      <xdr:spPr>
        <a:xfrm>
          <a:off x="642256" y="6456842"/>
          <a:ext cx="1524001" cy="1368131"/>
        </a:xfrm>
        <a:prstGeom prst="rect">
          <a:avLst/>
        </a:prstGeom>
        <a:solidFill>
          <a:srgbClr val="FFCCCC"/>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2. Sample identification</a:t>
          </a:r>
        </a:p>
        <a:p>
          <a:pPr marL="0" marR="0" indent="0" defTabSz="914400" eaLnBrk="1" fontAlgn="auto" latinLnBrk="0" hangingPunct="1">
            <a:lnSpc>
              <a:spcPct val="100000"/>
            </a:lnSpc>
            <a:spcBef>
              <a:spcPts val="0"/>
            </a:spcBef>
            <a:spcAft>
              <a:spcPts val="0"/>
            </a:spcAft>
            <a:buClrTx/>
            <a:buSzTx/>
            <a:buFontTx/>
            <a:buNone/>
            <a:tabLst/>
            <a:defRPr/>
          </a:pPr>
          <a:r>
            <a:rPr lang="en-US" sz="1000">
              <a:latin typeface="Arial" panose="020B0604020202020204" pitchFamily="34" charset="0"/>
              <a:cs typeface="Arial" panose="020B0604020202020204" pitchFamily="34" charset="0"/>
            </a:rPr>
            <a:t>This</a:t>
          </a:r>
          <a:r>
            <a:rPr lang="en-US" sz="1000" baseline="0">
              <a:latin typeface="Arial" panose="020B0604020202020204" pitchFamily="34" charset="0"/>
              <a:cs typeface="Arial" panose="020B0604020202020204" pitchFamily="34" charset="0"/>
            </a:rPr>
            <a:t> pale red section </a:t>
          </a:r>
          <a:r>
            <a:rPr lang="en-US" sz="1050" baseline="0">
              <a:latin typeface="Arial" panose="020B0604020202020204" pitchFamily="34" charset="0"/>
              <a:cs typeface="Arial" panose="020B0604020202020204" pitchFamily="34" charset="0"/>
            </a:rPr>
            <a:t>provides the sample number (starting at 1 for a given site) and sample date in the year of sampling.</a:t>
          </a:r>
          <a:endParaRPr lang="en-US" sz="1050">
            <a:latin typeface="Arial" panose="020B0604020202020204" pitchFamily="34" charset="0"/>
            <a:cs typeface="Arial" panose="020B0604020202020204" pitchFamily="34" charset="0"/>
          </a:endParaRPr>
        </a:p>
      </xdr:txBody>
    </xdr:sp>
    <xdr:clientData/>
  </xdr:oneCellAnchor>
  <xdr:oneCellAnchor>
    <xdr:from>
      <xdr:col>3</xdr:col>
      <xdr:colOff>36104</xdr:colOff>
      <xdr:row>33</xdr:row>
      <xdr:rowOff>68741</xdr:rowOff>
    </xdr:from>
    <xdr:ext cx="4718050" cy="2002973"/>
    <xdr:sp macro="" textlink="">
      <xdr:nvSpPr>
        <xdr:cNvPr id="22" name="TextBox 21"/>
        <xdr:cNvSpPr txBox="1"/>
      </xdr:nvSpPr>
      <xdr:spPr>
        <a:xfrm>
          <a:off x="2256790" y="5838170"/>
          <a:ext cx="4718050" cy="2002973"/>
        </a:xfrm>
        <a:prstGeom prst="rect">
          <a:avLst/>
        </a:prstGeom>
        <a:solidFill>
          <a:srgbClr val="FFFFCC"/>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3. Sampled width</a:t>
          </a:r>
          <a:r>
            <a:rPr lang="en-US" sz="1200" b="1" baseline="0">
              <a:latin typeface="Arial" panose="020B0604020202020204" pitchFamily="34" charset="0"/>
              <a:cs typeface="Arial" panose="020B0604020202020204" pitchFamily="34" charset="0"/>
            </a:rPr>
            <a:t> and time</a:t>
          </a:r>
          <a:endParaRPr lang="en-US" sz="1200" b="1">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pale yellow sections indicate the </a:t>
          </a:r>
          <a:r>
            <a:rPr lang="en-US" sz="1050" b="1">
              <a:solidFill>
                <a:schemeClr val="tx1"/>
              </a:solidFill>
              <a:effectLst/>
              <a:latin typeface="Arial" panose="020B0604020202020204" pitchFamily="34" charset="0"/>
              <a:ea typeface="+mn-ea"/>
              <a:cs typeface="Arial" panose="020B0604020202020204" pitchFamily="34" charset="0"/>
            </a:rPr>
            <a:t>Trap number</a:t>
          </a:r>
          <a:r>
            <a:rPr lang="en-US" sz="1050">
              <a:solidFill>
                <a:schemeClr val="tx1"/>
              </a:solidFill>
              <a:effectLst/>
              <a:latin typeface="Arial" panose="020B0604020202020204" pitchFamily="34" charset="0"/>
              <a:ea typeface="+mn-ea"/>
              <a:cs typeface="Arial" panose="020B0604020202020204" pitchFamily="34" charset="0"/>
            </a:rPr>
            <a:t> (starting with trap 1 near the RB) and the </a:t>
          </a:r>
          <a:r>
            <a:rPr lang="en-US" sz="1050" b="1">
              <a:solidFill>
                <a:schemeClr val="tx1"/>
              </a:solidFill>
              <a:effectLst/>
              <a:latin typeface="Arial" panose="020B0604020202020204" pitchFamily="34" charset="0"/>
              <a:ea typeface="+mn-ea"/>
              <a:cs typeface="Arial" panose="020B0604020202020204" pitchFamily="34" charset="0"/>
            </a:rPr>
            <a:t>Represented width</a:t>
          </a:r>
          <a:r>
            <a:rPr lang="en-US" sz="1050">
              <a:solidFill>
                <a:schemeClr val="tx1"/>
              </a:solidFill>
              <a:effectLst/>
              <a:latin typeface="Arial" panose="020B0604020202020204" pitchFamily="34" charset="0"/>
              <a:ea typeface="+mn-ea"/>
              <a:cs typeface="Arial" panose="020B0604020202020204" pitchFamily="34" charset="0"/>
            </a:rPr>
            <a:t> </a:t>
          </a:r>
          <a:r>
            <a:rPr lang="en-US" sz="1050" b="1">
              <a:solidFill>
                <a:schemeClr val="tx1"/>
              </a:solidFill>
              <a:effectLst/>
              <a:latin typeface="Arial" panose="020B0604020202020204" pitchFamily="34" charset="0"/>
              <a:ea typeface="+mn-ea"/>
              <a:cs typeface="Arial" panose="020B0604020202020204" pitchFamily="34" charset="0"/>
            </a:rPr>
            <a:t>section</a:t>
          </a:r>
          <a:r>
            <a:rPr lang="en-US" sz="1050">
              <a:solidFill>
                <a:schemeClr val="tx1"/>
              </a:solidFill>
              <a:effectLst/>
              <a:latin typeface="Arial" panose="020B0604020202020204" pitchFamily="34" charset="0"/>
              <a:ea typeface="+mn-ea"/>
              <a:cs typeface="Arial" panose="020B0604020202020204" pitchFamily="34" charset="0"/>
            </a:rPr>
            <a:t> associated with each trap (copied from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a:t>
          </a:r>
          <a:r>
            <a:rPr lang="en-US" sz="1050" b="1">
              <a:solidFill>
                <a:schemeClr val="tx1"/>
              </a:solidFill>
              <a:effectLst/>
              <a:latin typeface="Arial" panose="020B0604020202020204" pitchFamily="34" charset="0"/>
              <a:ea typeface="+mn-ea"/>
              <a:cs typeface="Arial" panose="020B0604020202020204" pitchFamily="34" charset="0"/>
            </a:rPr>
            <a:t>Bedload trap set-up</a:t>
          </a:r>
          <a:r>
            <a:rPr lang="en-US" sz="1050">
              <a:solidFill>
                <a:schemeClr val="tx1"/>
              </a:solidFill>
              <a:effectLst/>
              <a:latin typeface="Arial" panose="020B0604020202020204" pitchFamily="34" charset="0"/>
              <a:ea typeface="+mn-ea"/>
              <a:cs typeface="Arial" panose="020B0604020202020204" pitchFamily="34" charset="0"/>
            </a:rPr>
            <a:t>).  The next two columns indicate the time (in 24-hr notation) when each trap was tied off (=</a:t>
          </a:r>
          <a:r>
            <a:rPr lang="en-US" sz="1050" b="1">
              <a:solidFill>
                <a:schemeClr val="tx1"/>
              </a:solidFill>
              <a:effectLst/>
              <a:latin typeface="Arial" panose="020B0604020202020204" pitchFamily="34" charset="0"/>
              <a:ea typeface="+mn-ea"/>
              <a:cs typeface="Arial" panose="020B0604020202020204" pitchFamily="34" charset="0"/>
            </a:rPr>
            <a:t>Trap time in</a:t>
          </a:r>
          <a:r>
            <a:rPr lang="en-US" sz="1050">
              <a:solidFill>
                <a:schemeClr val="tx1"/>
              </a:solidFill>
              <a:effectLst/>
              <a:latin typeface="Arial" panose="020B0604020202020204" pitchFamily="34" charset="0"/>
              <a:ea typeface="+mn-ea"/>
              <a:cs typeface="Arial" panose="020B0604020202020204" pitchFamily="34" charset="0"/>
            </a:rPr>
            <a:t>) and emptied (=</a:t>
          </a:r>
          <a:r>
            <a:rPr lang="en-US" sz="1050" b="1">
              <a:solidFill>
                <a:schemeClr val="tx1"/>
              </a:solidFill>
              <a:effectLst/>
              <a:latin typeface="Arial" panose="020B0604020202020204" pitchFamily="34" charset="0"/>
              <a:ea typeface="+mn-ea"/>
              <a:cs typeface="Arial" panose="020B0604020202020204" pitchFamily="34" charset="0"/>
            </a:rPr>
            <a:t>Trap time out</a:t>
          </a:r>
          <a:r>
            <a:rPr lang="en-US" sz="1050">
              <a:solidFill>
                <a:schemeClr val="tx1"/>
              </a:solidFill>
              <a:effectLst/>
              <a:latin typeface="Arial" panose="020B0604020202020204" pitchFamily="34" charset="0"/>
              <a:ea typeface="+mn-ea"/>
              <a:cs typeface="Arial" panose="020B0604020202020204" pitchFamily="34" charset="0"/>
            </a:rPr>
            <a:t>).  The times of emptying and then retying a trap were considered equal.  The </a:t>
          </a:r>
          <a:r>
            <a:rPr lang="en-US" sz="1050" b="1">
              <a:solidFill>
                <a:schemeClr val="tx1"/>
              </a:solidFill>
              <a:effectLst/>
              <a:latin typeface="Arial" panose="020B0604020202020204" pitchFamily="34" charset="0"/>
              <a:ea typeface="+mn-ea"/>
              <a:cs typeface="Arial" panose="020B0604020202020204" pitchFamily="34" charset="0"/>
            </a:rPr>
            <a:t>Central time</a:t>
          </a:r>
          <a:r>
            <a:rPr lang="en-US" sz="1050">
              <a:solidFill>
                <a:schemeClr val="tx1"/>
              </a:solidFill>
              <a:effectLst/>
              <a:latin typeface="Arial" panose="020B0604020202020204" pitchFamily="34" charset="0"/>
              <a:ea typeface="+mn-ea"/>
              <a:cs typeface="Arial" panose="020B0604020202020204" pitchFamily="34" charset="0"/>
            </a:rPr>
            <a:t> assigned to each sample is the mean between the first trap tied and the last trap retied.  The difference between tying and retying a trap constitutes the </a:t>
          </a:r>
          <a:r>
            <a:rPr lang="en-US" sz="1050" b="1">
              <a:solidFill>
                <a:schemeClr val="tx1"/>
              </a:solidFill>
              <a:effectLst/>
              <a:latin typeface="Arial" panose="020B0604020202020204" pitchFamily="34" charset="0"/>
              <a:ea typeface="+mn-ea"/>
              <a:cs typeface="Arial" panose="020B0604020202020204" pitchFamily="34" charset="0"/>
            </a:rPr>
            <a:t>Sampling duration</a:t>
          </a:r>
          <a:r>
            <a:rPr lang="en-US" sz="1050">
              <a:solidFill>
                <a:schemeClr val="tx1"/>
              </a:solidFill>
              <a:effectLst/>
              <a:latin typeface="Arial" panose="020B0604020202020204" pitchFamily="34" charset="0"/>
              <a:ea typeface="+mn-ea"/>
              <a:cs typeface="Arial" panose="020B0604020202020204" pitchFamily="34" charset="0"/>
            </a:rPr>
            <a:t> in units of minutes.  Sampling time is typically about 60 minutes, but may extend to &gt;200 minutes during low and near constant flow or be as short as 2-3 minutes when transport is very high.</a:t>
          </a:r>
        </a:p>
      </xdr:txBody>
    </xdr:sp>
    <xdr:clientData/>
  </xdr:oneCellAnchor>
  <xdr:oneCellAnchor>
    <xdr:from>
      <xdr:col>20</xdr:col>
      <xdr:colOff>17237</xdr:colOff>
      <xdr:row>40</xdr:row>
      <xdr:rowOff>139498</xdr:rowOff>
    </xdr:from>
    <xdr:ext cx="7905749" cy="818849"/>
    <xdr:sp macro="" textlink="">
      <xdr:nvSpPr>
        <xdr:cNvPr id="23" name="TextBox 22"/>
        <xdr:cNvSpPr txBox="1"/>
      </xdr:nvSpPr>
      <xdr:spPr>
        <a:xfrm>
          <a:off x="15932151" y="7051927"/>
          <a:ext cx="7905749" cy="818849"/>
        </a:xfrm>
        <a:prstGeom prst="rect">
          <a:avLst/>
        </a:prstGeom>
        <a:solidFill>
          <a:srgbClr val="92D05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5. Counted particle numbers</a:t>
          </a:r>
        </a:p>
        <a:p>
          <a:pPr marL="0" marR="0" indent="0" defTabSz="914400" eaLnBrk="1" fontAlgn="auto" latinLnBrk="0" hangingPunct="1">
            <a:lnSpc>
              <a:spcPct val="100000"/>
            </a:lnSpc>
            <a:spcBef>
              <a:spcPts val="0"/>
            </a:spcBef>
            <a:spcAft>
              <a:spcPts val="0"/>
            </a:spcAft>
            <a:buClrTx/>
            <a:buSzTx/>
            <a:buFontTx/>
            <a:buNone/>
            <a:tabLst/>
            <a:defRPr/>
          </a:pPr>
          <a:r>
            <a:rPr lang="en-US" sz="1050">
              <a:latin typeface="Arial" panose="020B0604020202020204" pitchFamily="34" charset="0"/>
              <a:cs typeface="Arial" panose="020B0604020202020204" pitchFamily="34" charset="0"/>
            </a:rPr>
            <a:t>The dark green section provides the number of particles counted in each 0.5 phi</a:t>
          </a:r>
          <a:r>
            <a:rPr lang="en-US" sz="1050" baseline="0">
              <a:latin typeface="Arial" panose="020B0604020202020204" pitchFamily="34" charset="0"/>
              <a:cs typeface="Arial" panose="020B0604020202020204" pitchFamily="34" charset="0"/>
            </a:rPr>
            <a:t> sieve class.  Particles were typically not counted (= entry "nc") when there were more than 20 to 100 particles (the threshold differed between sites) left on a sieve.  </a:t>
          </a:r>
          <a:r>
            <a:rPr lang="en-US" sz="1050" baseline="0">
              <a:solidFill>
                <a:schemeClr val="tx1"/>
              </a:solidFill>
              <a:effectLst/>
              <a:latin typeface="Arial" panose="020B0604020202020204" pitchFamily="34" charset="0"/>
              <a:ea typeface="+mn-ea"/>
              <a:cs typeface="Arial" panose="020B0604020202020204" pitchFamily="34" charset="0"/>
            </a:rPr>
            <a:t>An entry of 0 means absence of particles in the respective size class.</a:t>
          </a:r>
          <a:endParaRPr lang="en-US" sz="1050">
            <a:latin typeface="Arial" panose="020B0604020202020204" pitchFamily="34" charset="0"/>
            <a:cs typeface="Arial" panose="020B0604020202020204" pitchFamily="34" charset="0"/>
          </a:endParaRPr>
        </a:p>
      </xdr:txBody>
    </xdr:sp>
    <xdr:clientData/>
  </xdr:oneCellAnchor>
  <xdr:oneCellAnchor>
    <xdr:from>
      <xdr:col>30</xdr:col>
      <xdr:colOff>61079</xdr:colOff>
      <xdr:row>37</xdr:row>
      <xdr:rowOff>73580</xdr:rowOff>
    </xdr:from>
    <xdr:ext cx="7725836" cy="1366199"/>
    <xdr:sp macro="" textlink="">
      <xdr:nvSpPr>
        <xdr:cNvPr id="24" name="TextBox 23"/>
        <xdr:cNvSpPr txBox="1"/>
      </xdr:nvSpPr>
      <xdr:spPr>
        <a:xfrm>
          <a:off x="24031422" y="6496151"/>
          <a:ext cx="7725836" cy="1366199"/>
        </a:xfrm>
        <a:prstGeom prst="rect">
          <a:avLst/>
        </a:prstGeom>
        <a:solidFill>
          <a:srgbClr val="CC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7. Fractional transport rates </a:t>
          </a: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Fractional bedload transport rates Q</a:t>
          </a:r>
          <a:r>
            <a:rPr lang="en-US" sz="1050" baseline="-25000">
              <a:solidFill>
                <a:schemeClr val="tx1"/>
              </a:solidFill>
              <a:effectLst/>
              <a:latin typeface="Arial" panose="020B0604020202020204" pitchFamily="34" charset="0"/>
              <a:ea typeface="+mn-ea"/>
              <a:cs typeface="Arial" panose="020B0604020202020204" pitchFamily="34" charset="0"/>
            </a:rPr>
            <a:t>Bi</a:t>
          </a:r>
          <a:r>
            <a:rPr lang="en-US" sz="1050">
              <a:solidFill>
                <a:schemeClr val="tx1"/>
              </a:solidFill>
              <a:effectLst/>
              <a:latin typeface="Arial" panose="020B0604020202020204" pitchFamily="34" charset="0"/>
              <a:ea typeface="+mn-ea"/>
              <a:cs typeface="Arial" panose="020B0604020202020204" pitchFamily="34" charset="0"/>
            </a:rPr>
            <a:t> (g/s) are computed for each 0.5 phi size class and for each bedload trap individually</a:t>
          </a:r>
          <a:r>
            <a:rPr lang="en-US" sz="1050" baseline="0">
              <a:solidFill>
                <a:schemeClr val="tx1"/>
              </a:solidFill>
              <a:effectLst/>
              <a:latin typeface="Arial" panose="020B0604020202020204" pitchFamily="34" charset="0"/>
              <a:ea typeface="+mn-ea"/>
              <a:cs typeface="Arial" panose="020B0604020202020204" pitchFamily="34" charset="0"/>
            </a:rPr>
            <a:t> </a:t>
          </a:r>
          <a:r>
            <a:rPr lang="en-US" sz="1050">
              <a:solidFill>
                <a:schemeClr val="tx1"/>
              </a:solidFill>
              <a:effectLst/>
              <a:latin typeface="Arial" panose="020B0604020202020204" pitchFamily="34" charset="0"/>
              <a:ea typeface="+mn-ea"/>
              <a:cs typeface="Arial" panose="020B0604020202020204" pitchFamily="34" charset="0"/>
            </a:rPr>
            <a:t>in this turquois section.  The particle weight (g) retained on each sieve is divided by the inside width of each trap (0.3 m), by the sampling duration (min., see light yellow section) and by 60 to convert minutes to seconds and then multiplied by the portion of the stream width (m) represented by each trap (see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at top left in Section </a:t>
          </a:r>
          <a:r>
            <a:rPr lang="en-US" sz="1050" b="1">
              <a:solidFill>
                <a:schemeClr val="tx1"/>
              </a:solidFill>
              <a:effectLst/>
              <a:latin typeface="Arial" panose="020B0604020202020204" pitchFamily="34" charset="0"/>
              <a:ea typeface="+mn-ea"/>
              <a:cs typeface="Arial" panose="020B0604020202020204" pitchFamily="34" charset="0"/>
            </a:rPr>
            <a:t>A</a:t>
          </a:r>
          <a:r>
            <a:rPr lang="en-US" sz="1050">
              <a:solidFill>
                <a:schemeClr val="tx1"/>
              </a:solidFill>
              <a:effectLst/>
              <a:latin typeface="Arial" panose="020B0604020202020204" pitchFamily="34" charset="0"/>
              <a:ea typeface="+mn-ea"/>
              <a:cs typeface="Arial" panose="020B0604020202020204" pitchFamily="34" charset="0"/>
            </a:rPr>
            <a:t>).  The computations are repeated for each of the traps installed in a cross-section and then summed for over all traps in the row "</a:t>
          </a:r>
          <a:r>
            <a:rPr lang="en-US" sz="1050" b="1">
              <a:solidFill>
                <a:schemeClr val="tx1"/>
              </a:solidFill>
              <a:effectLst/>
              <a:latin typeface="Arial" panose="020B0604020202020204" pitchFamily="34" charset="0"/>
              <a:ea typeface="+mn-ea"/>
              <a:cs typeface="Arial" panose="020B0604020202020204" pitchFamily="34" charset="0"/>
            </a:rPr>
            <a:t>all</a:t>
          </a:r>
          <a:r>
            <a:rPr lang="en-US" sz="1050">
              <a:solidFill>
                <a:schemeClr val="tx1"/>
              </a:solidFill>
              <a:effectLst/>
              <a:latin typeface="Arial" panose="020B0604020202020204" pitchFamily="34" charset="0"/>
              <a:ea typeface="+mn-ea"/>
              <a:cs typeface="Arial" panose="020B0604020202020204" pitchFamily="34" charset="0"/>
            </a:rPr>
            <a:t>" to obtain the cross-sectional fractional transport rate for one 0.5 phi size class.  Computations are repeated for each 0.5 phi size class.  An entry of 0 means that no particles of the respective size class were contained in the sample.</a:t>
          </a:r>
        </a:p>
      </xdr:txBody>
    </xdr:sp>
    <xdr:clientData/>
  </xdr:oneCellAnchor>
  <xdr:oneCellAnchor>
    <xdr:from>
      <xdr:col>54</xdr:col>
      <xdr:colOff>364131</xdr:colOff>
      <xdr:row>26</xdr:row>
      <xdr:rowOff>144453</xdr:rowOff>
    </xdr:from>
    <xdr:ext cx="739486" cy="3286925"/>
    <xdr:sp macro="" textlink="">
      <xdr:nvSpPr>
        <xdr:cNvPr id="25" name="TextBox 24"/>
        <xdr:cNvSpPr txBox="1"/>
      </xdr:nvSpPr>
      <xdr:spPr>
        <a:xfrm rot="17446898">
          <a:off x="42393782" y="5990173"/>
          <a:ext cx="3286925" cy="739486"/>
        </a:xfrm>
        <a:prstGeom prst="rect">
          <a:avLst/>
        </a:prstGeom>
        <a:solidFill>
          <a:srgbClr val="CCCC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r>
            <a:rPr lang="en-US" sz="1200" b="1">
              <a:latin typeface="Arial" panose="020B0604020202020204" pitchFamily="34" charset="0"/>
              <a:cs typeface="Arial" panose="020B0604020202020204" pitchFamily="34" charset="0"/>
            </a:rPr>
            <a:t>11. Lateral distribution of transpor</a:t>
          </a:r>
          <a:r>
            <a:rPr lang="en-US" sz="1200" b="1" i="1">
              <a:latin typeface="Arial" panose="020B0604020202020204" pitchFamily="34" charset="0"/>
              <a:cs typeface="Arial" panose="020B0604020202020204" pitchFamily="34" charset="0"/>
            </a:rPr>
            <a:t>t rates</a:t>
          </a:r>
        </a:p>
        <a:p>
          <a:r>
            <a:rPr lang="en-US" sz="1050">
              <a:solidFill>
                <a:schemeClr val="tx1"/>
              </a:solidFill>
              <a:effectLst/>
              <a:latin typeface="Arial" panose="020B0604020202020204" pitchFamily="34" charset="0"/>
              <a:ea typeface="+mn-ea"/>
              <a:cs typeface="Arial" panose="020B0604020202020204" pitchFamily="34" charset="0"/>
            </a:rPr>
            <a:t>The percentage of total cross-sectional transport contained in each trap is calculated here.  Computations cannot be performed for zero-samples.</a:t>
          </a:r>
        </a:p>
        <a:p>
          <a:r>
            <a:rPr lang="en-US" sz="1100">
              <a:solidFill>
                <a:schemeClr val="tx1"/>
              </a:solidFill>
              <a:effectLst/>
              <a:latin typeface="+mn-lt"/>
              <a:ea typeface="+mn-ea"/>
              <a:cs typeface="+mn-cs"/>
            </a:rPr>
            <a:t> </a:t>
          </a:r>
        </a:p>
        <a:p>
          <a:pPr marL="0" marR="0" indent="0" algn="l" defTabSz="914400" eaLnBrk="1" fontAlgn="auto" latinLnBrk="0" hangingPunct="1">
            <a:lnSpc>
              <a:spcPct val="100000"/>
            </a:lnSpc>
            <a:spcBef>
              <a:spcPts val="0"/>
            </a:spcBef>
            <a:spcAft>
              <a:spcPts val="0"/>
            </a:spcAft>
            <a:buClrTx/>
            <a:buSzTx/>
            <a:buFontTx/>
            <a:buNone/>
            <a:tabLst/>
            <a:defRPr/>
          </a:pPr>
          <a:endParaRPr lang="en-US" sz="1100" b="1">
            <a:latin typeface="Arial" panose="020B0604020202020204" pitchFamily="34" charset="0"/>
            <a:cs typeface="Arial" panose="020B0604020202020204" pitchFamily="34" charset="0"/>
          </a:endParaRPr>
        </a:p>
      </xdr:txBody>
    </xdr:sp>
    <xdr:clientData/>
  </xdr:oneCellAnchor>
  <xdr:twoCellAnchor>
    <xdr:from>
      <xdr:col>43</xdr:col>
      <xdr:colOff>549275</xdr:colOff>
      <xdr:row>36</xdr:row>
      <xdr:rowOff>150384</xdr:rowOff>
    </xdr:from>
    <xdr:to>
      <xdr:col>53</xdr:col>
      <xdr:colOff>585651</xdr:colOff>
      <xdr:row>45</xdr:row>
      <xdr:rowOff>71463</xdr:rowOff>
    </xdr:to>
    <xdr:sp macro="" textlink="">
      <xdr:nvSpPr>
        <xdr:cNvPr id="26" name="TextBox 15"/>
        <xdr:cNvSpPr txBox="1"/>
      </xdr:nvSpPr>
      <xdr:spPr>
        <a:xfrm>
          <a:off x="34991675" y="6409670"/>
          <a:ext cx="8091805" cy="1390650"/>
        </a:xfrm>
        <a:prstGeom prst="rect">
          <a:avLst/>
        </a:prstGeom>
        <a:solidFill>
          <a:srgbClr val="CCFF99"/>
        </a:solidFill>
        <a:ln>
          <a:noFill/>
        </a:ln>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a:spcAft>
              <a:spcPts val="0"/>
            </a:spcAft>
          </a:pPr>
          <a:r>
            <a:rPr lang="en-US" sz="1200" b="1">
              <a:solidFill>
                <a:srgbClr val="000000"/>
              </a:solidFill>
              <a:effectLst/>
              <a:latin typeface="Arial" panose="020B0604020202020204" pitchFamily="34" charset="0"/>
              <a:ea typeface="Times New Roman"/>
              <a:cs typeface="Arial" panose="020B0604020202020204" pitchFamily="34" charset="0"/>
            </a:rPr>
            <a:t>10. Numbers</a:t>
          </a:r>
          <a:r>
            <a:rPr lang="en-US" sz="1200" b="1" baseline="0">
              <a:solidFill>
                <a:srgbClr val="000000"/>
              </a:solidFill>
              <a:effectLst/>
              <a:latin typeface="Arial" panose="020B0604020202020204" pitchFamily="34" charset="0"/>
              <a:ea typeface="Times New Roman"/>
              <a:cs typeface="Arial" panose="020B0604020202020204" pitchFamily="34" charset="0"/>
            </a:rPr>
            <a:t> of </a:t>
          </a:r>
          <a:r>
            <a:rPr lang="en-US" sz="1200" b="1">
              <a:solidFill>
                <a:srgbClr val="000000"/>
              </a:solidFill>
              <a:effectLst/>
              <a:latin typeface="Arial" panose="020B0604020202020204" pitchFamily="34" charset="0"/>
              <a:ea typeface="Times New Roman"/>
              <a:cs typeface="Arial" panose="020B0604020202020204" pitchFamily="34" charset="0"/>
            </a:rPr>
            <a:t>particles transported per size class</a:t>
          </a:r>
          <a:r>
            <a:rPr lang="en-US" sz="1200">
              <a:solidFill>
                <a:srgbClr val="000000"/>
              </a:solidFill>
              <a:effectLst/>
              <a:latin typeface="Arial" panose="020B0604020202020204" pitchFamily="34" charset="0"/>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Fractional bedload transport rates in terms of particles transported per minute are computed for each 0.5 phi size class and each trap.  The number of particles retained on each sieve is divided by the inside trap width (0.3 m) and the sampling time (min.) and multiplied by the portion of the stream width (m) represented by each trap (see blocks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and </a:t>
          </a:r>
          <a:r>
            <a:rPr lang="en-US" sz="1050" b="1">
              <a:solidFill>
                <a:schemeClr val="tx1"/>
              </a:solidFill>
              <a:effectLst/>
              <a:latin typeface="Arial" panose="020B0604020202020204" pitchFamily="34" charset="0"/>
              <a:ea typeface="+mn-ea"/>
              <a:cs typeface="Arial" panose="020B0604020202020204" pitchFamily="34" charset="0"/>
            </a:rPr>
            <a:t>3</a:t>
          </a:r>
          <a:r>
            <a:rPr lang="en-US" sz="1050">
              <a:solidFill>
                <a:schemeClr val="tx1"/>
              </a:solidFill>
              <a:effectLst/>
              <a:latin typeface="Arial" panose="020B0604020202020204" pitchFamily="34" charset="0"/>
              <a:ea typeface="+mn-ea"/>
              <a:cs typeface="Arial" panose="020B0604020202020204" pitchFamily="34" charset="0"/>
            </a:rPr>
            <a:t> in section </a:t>
          </a:r>
          <a:r>
            <a:rPr lang="en-US" sz="1050" b="1">
              <a:solidFill>
                <a:schemeClr val="tx1"/>
              </a:solidFill>
              <a:effectLst/>
              <a:latin typeface="Arial" panose="020B0604020202020204" pitchFamily="34" charset="0"/>
              <a:ea typeface="+mn-ea"/>
              <a:cs typeface="Arial" panose="020B0604020202020204" pitchFamily="34" charset="0"/>
            </a:rPr>
            <a:t>A</a:t>
          </a:r>
          <a:r>
            <a:rPr lang="en-US" sz="1050">
              <a:solidFill>
                <a:schemeClr val="tx1"/>
              </a:solidFill>
              <a:effectLst/>
              <a:latin typeface="Arial" panose="020B0604020202020204" pitchFamily="34" charset="0"/>
              <a:ea typeface="+mn-ea"/>
              <a:cs typeface="Arial" panose="020B0604020202020204" pitchFamily="34" charset="0"/>
            </a:rPr>
            <a:t>).  When particles were not counted ("nc"), their number is estimated from particle weight (in block </a:t>
          </a:r>
          <a:r>
            <a:rPr lang="en-US" sz="1050" b="1">
              <a:solidFill>
                <a:schemeClr val="tx1"/>
              </a:solidFill>
              <a:effectLst/>
              <a:latin typeface="Arial" panose="020B0604020202020204" pitchFamily="34" charset="0"/>
              <a:ea typeface="+mn-ea"/>
              <a:cs typeface="Arial" panose="020B0604020202020204" pitchFamily="34" charset="0"/>
            </a:rPr>
            <a:t>4</a:t>
          </a:r>
          <a:r>
            <a:rPr lang="en-US" sz="1050">
              <a:solidFill>
                <a:schemeClr val="tx1"/>
              </a:solidFill>
              <a:effectLst/>
              <a:latin typeface="Arial" panose="020B0604020202020204" pitchFamily="34" charset="0"/>
              <a:ea typeface="+mn-ea"/>
              <a:cs typeface="Arial" panose="020B0604020202020204" pitchFamily="34" charset="0"/>
            </a:rPr>
            <a:t>) and the average mass of particles per size class computed in block </a:t>
          </a:r>
          <a:r>
            <a:rPr lang="en-US" sz="1050" b="1">
              <a:solidFill>
                <a:schemeClr val="tx1"/>
              </a:solidFill>
              <a:effectLst/>
              <a:latin typeface="Arial" panose="020B0604020202020204" pitchFamily="34" charset="0"/>
              <a:ea typeface="+mn-ea"/>
              <a:cs typeface="Arial" panose="020B0604020202020204" pitchFamily="34" charset="0"/>
            </a:rPr>
            <a:t>6</a:t>
          </a:r>
          <a:r>
            <a:rPr lang="en-US" sz="1050">
              <a:solidFill>
                <a:schemeClr val="tx1"/>
              </a:solidFill>
              <a:effectLst/>
              <a:latin typeface="Arial" panose="020B0604020202020204" pitchFamily="34" charset="0"/>
              <a:ea typeface="+mn-ea"/>
              <a:cs typeface="Arial" panose="020B0604020202020204" pitchFamily="34" charset="0"/>
            </a:rPr>
            <a:t>. Average particle mass per 0.5 phi size class.  The computations are repeated for each trap and then summed for over all traps in the row "</a:t>
          </a:r>
          <a:r>
            <a:rPr lang="en-US" sz="1050" b="1">
              <a:solidFill>
                <a:schemeClr val="tx1"/>
              </a:solidFill>
              <a:effectLst/>
              <a:latin typeface="Arial" panose="020B0604020202020204" pitchFamily="34" charset="0"/>
              <a:ea typeface="+mn-ea"/>
              <a:cs typeface="Arial" panose="020B0604020202020204" pitchFamily="34" charset="0"/>
            </a:rPr>
            <a:t>all</a:t>
          </a:r>
          <a:r>
            <a:rPr lang="en-US" sz="1050">
              <a:solidFill>
                <a:schemeClr val="tx1"/>
              </a:solidFill>
              <a:effectLst/>
              <a:latin typeface="Arial" panose="020B0604020202020204" pitchFamily="34" charset="0"/>
              <a:ea typeface="+mn-ea"/>
              <a:cs typeface="Arial" panose="020B0604020202020204" pitchFamily="34" charset="0"/>
            </a:rPr>
            <a:t>" to obtain a particle number transport rate for a specified 0.5 phi size class.  Computations are repeated for each 0.5 phi size class.  An entry of 0 means absence of particles of the respective size class. </a:t>
          </a:r>
        </a:p>
      </xdr:txBody>
    </xdr:sp>
    <xdr:clientData/>
  </xdr:twoCellAnchor>
  <xdr:oneCellAnchor>
    <xdr:from>
      <xdr:col>55</xdr:col>
      <xdr:colOff>407913</xdr:colOff>
      <xdr:row>27</xdr:row>
      <xdr:rowOff>9114</xdr:rowOff>
    </xdr:from>
    <xdr:ext cx="893997" cy="3212440"/>
    <xdr:sp macro="" textlink="">
      <xdr:nvSpPr>
        <xdr:cNvPr id="27" name="TextBox 26"/>
        <xdr:cNvSpPr txBox="1"/>
      </xdr:nvSpPr>
      <xdr:spPr>
        <a:xfrm rot="17380506">
          <a:off x="43357606" y="5958049"/>
          <a:ext cx="3212440" cy="893997"/>
        </a:xfrm>
        <a:prstGeom prst="rect">
          <a:avLst/>
        </a:prstGeom>
        <a:solidFill>
          <a:srgbClr val="FFCC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12. Largest bedload particles (</a:t>
          </a:r>
          <a:r>
            <a:rPr lang="en-US" sz="1200" b="1" i="1">
              <a:latin typeface="Arial" panose="020B0604020202020204" pitchFamily="34" charset="0"/>
              <a:cs typeface="Arial" panose="020B0604020202020204" pitchFamily="34" charset="0"/>
            </a:rPr>
            <a:t>D</a:t>
          </a:r>
          <a:r>
            <a:rPr lang="en-US" sz="1200" b="1" i="1" baseline="-25000">
              <a:latin typeface="Arial" panose="020B0604020202020204" pitchFamily="34" charset="0"/>
              <a:cs typeface="Arial" panose="020B0604020202020204" pitchFamily="34" charset="0"/>
            </a:rPr>
            <a:t>max</a:t>
          </a:r>
          <a:r>
            <a:rPr lang="en-US" sz="1200" b="1">
              <a:latin typeface="Arial" panose="020B0604020202020204" pitchFamily="34" charset="0"/>
              <a:cs typeface="Arial" panose="020B0604020202020204" pitchFamily="34" charset="0"/>
            </a:rPr>
            <a:t> sizes)</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0.5-phi size class of the largest bedload particle per sample is computed for each trap.  The largest of those values is a sample's bedload D</a:t>
          </a:r>
          <a:r>
            <a:rPr lang="en-US" sz="1050" baseline="-25000">
              <a:solidFill>
                <a:schemeClr val="tx1"/>
              </a:solidFill>
              <a:effectLst/>
              <a:latin typeface="Arial" panose="020B0604020202020204" pitchFamily="34" charset="0"/>
              <a:ea typeface="+mn-ea"/>
              <a:cs typeface="Arial" panose="020B0604020202020204" pitchFamily="34" charset="0"/>
            </a:rPr>
            <a:t>max</a:t>
          </a:r>
          <a:r>
            <a:rPr lang="en-US" sz="1050">
              <a:solidFill>
                <a:schemeClr val="tx1"/>
              </a:solidFill>
              <a:effectLst/>
              <a:latin typeface="Arial" panose="020B0604020202020204" pitchFamily="34" charset="0"/>
              <a:ea typeface="+mn-ea"/>
              <a:cs typeface="Arial" panose="020B0604020202020204" pitchFamily="34" charset="0"/>
            </a:rPr>
            <a:t> size.  An entry of 0 means absence of particles &gt;4 mm. </a:t>
          </a:r>
        </a:p>
      </xdr:txBody>
    </xdr:sp>
    <xdr:clientData/>
  </xdr:oneCellAnchor>
  <xdr:oneCellAnchor>
    <xdr:from>
      <xdr:col>9</xdr:col>
      <xdr:colOff>48530</xdr:colOff>
      <xdr:row>31</xdr:row>
      <xdr:rowOff>10886</xdr:rowOff>
    </xdr:from>
    <xdr:ext cx="7179584" cy="1581251"/>
    <xdr:sp macro="" textlink="">
      <xdr:nvSpPr>
        <xdr:cNvPr id="28" name="TextBox 27"/>
        <xdr:cNvSpPr txBox="1"/>
      </xdr:nvSpPr>
      <xdr:spPr>
        <a:xfrm>
          <a:off x="7102473" y="5453743"/>
          <a:ext cx="7179584" cy="1581251"/>
        </a:xfrm>
        <a:prstGeom prst="rect">
          <a:avLst/>
        </a:prstGeom>
        <a:solidFill>
          <a:srgbClr val="99CC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4. Weights</a:t>
          </a:r>
          <a:r>
            <a:rPr lang="en-US" sz="1200" b="1" baseline="0">
              <a:latin typeface="Arial" panose="020B0604020202020204" pitchFamily="34" charset="0"/>
              <a:cs typeface="Arial" panose="020B0604020202020204" pitchFamily="34" charset="0"/>
            </a:rPr>
            <a:t> retained per sieve</a:t>
          </a:r>
          <a:endParaRPr lang="en-US" sz="1200" b="1">
            <a:latin typeface="Arial" panose="020B0604020202020204" pitchFamily="34" charset="0"/>
            <a:cs typeface="Arial" panose="020B0604020202020204" pitchFamily="34" charset="0"/>
          </a:endParaRPr>
        </a:p>
        <a:p>
          <a:r>
            <a:rPr lang="en-US" sz="1050">
              <a:solidFill>
                <a:schemeClr val="tx1"/>
              </a:solidFill>
              <a:effectLst/>
              <a:latin typeface="Arial" panose="020B0604020202020204" pitchFamily="34" charset="0"/>
              <a:ea typeface="+mn-ea"/>
              <a:cs typeface="Arial" panose="020B0604020202020204" pitchFamily="34" charset="0"/>
            </a:rPr>
            <a:t>The blue section pertains to sieve data and provides the weight (g) of dry particles retained on square-hole sieves in 0.5 phi gradation.  Nominal sieve sizes can vary slightly among manufacturers: Values of 11.2 and 11.3 mm or 22.4 and 22.6 mm etc. are treated as being identical.  </a:t>
          </a:r>
        </a:p>
        <a:p>
          <a:r>
            <a:rPr lang="en-US" sz="1050">
              <a:solidFill>
                <a:schemeClr val="tx1"/>
              </a:solidFill>
              <a:effectLst/>
              <a:latin typeface="Arial" panose="020B0604020202020204" pitchFamily="34" charset="0"/>
              <a:ea typeface="+mn-ea"/>
              <a:cs typeface="Arial" panose="020B0604020202020204" pitchFamily="34" charset="0"/>
            </a:rPr>
            <a:t> </a:t>
          </a:r>
        </a:p>
        <a:p>
          <a:r>
            <a:rPr lang="en-US" sz="1050">
              <a:solidFill>
                <a:schemeClr val="tx1"/>
              </a:solidFill>
              <a:effectLst/>
              <a:latin typeface="Arial" panose="020B0604020202020204" pitchFamily="34" charset="0"/>
              <a:ea typeface="+mn-ea"/>
              <a:cs typeface="Arial" panose="020B0604020202020204" pitchFamily="34" charset="0"/>
            </a:rPr>
            <a:t>If a bedload trap sample contained only one or a few particles per 0.5-phi size class, the sample was not always bagged for lab analysis, but the number of particles per size class was noted in the field book.  During data analysis, the average particle weight per 0.5-phi size class (computed in the teal-colored block </a:t>
          </a:r>
          <a:r>
            <a:rPr lang="en-US" sz="1050" b="1">
              <a:solidFill>
                <a:schemeClr val="tx1"/>
              </a:solidFill>
              <a:effectLst/>
              <a:latin typeface="Arial" panose="020B0604020202020204" pitchFamily="34" charset="0"/>
              <a:ea typeface="+mn-ea"/>
              <a:cs typeface="Arial" panose="020B0604020202020204" pitchFamily="34" charset="0"/>
            </a:rPr>
            <a:t>6</a:t>
          </a:r>
          <a:r>
            <a:rPr lang="en-US" sz="1050">
              <a:solidFill>
                <a:schemeClr val="tx1"/>
              </a:solidFill>
              <a:effectLst/>
              <a:latin typeface="Arial" panose="020B0604020202020204" pitchFamily="34" charset="0"/>
              <a:ea typeface="+mn-ea"/>
              <a:cs typeface="Arial" panose="020B0604020202020204" pitchFamily="34" charset="0"/>
            </a:rPr>
            <a:t> at the top of this section) was assigned to those samples, and the entry was marked in red.  An entry of 0 indicates absence of collected particles</a:t>
          </a:r>
          <a:r>
            <a:rPr lang="en-US" sz="1000">
              <a:solidFill>
                <a:schemeClr val="tx1"/>
              </a:solidFill>
              <a:effectLst/>
              <a:latin typeface="Arial" panose="020B0604020202020204" pitchFamily="34" charset="0"/>
              <a:ea typeface="+mn-ea"/>
              <a:cs typeface="Arial" panose="020B0604020202020204"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en-US" sz="1000">
            <a:effectLst/>
            <a:latin typeface="Arial" panose="020B0604020202020204" pitchFamily="34" charset="0"/>
            <a:cs typeface="Arial" panose="020B0604020202020204" pitchFamily="34" charset="0"/>
          </a:endParaRPr>
        </a:p>
      </xdr:txBody>
    </xdr:sp>
    <xdr:clientData/>
  </xdr:oneCellAnchor>
  <xdr:oneCellAnchor>
    <xdr:from>
      <xdr:col>9</xdr:col>
      <xdr:colOff>40457</xdr:colOff>
      <xdr:row>41</xdr:row>
      <xdr:rowOff>57401</xdr:rowOff>
    </xdr:from>
    <xdr:ext cx="8637272" cy="741771"/>
    <xdr:sp macro="" textlink="">
      <xdr:nvSpPr>
        <xdr:cNvPr id="29" name="TextBox 28"/>
        <xdr:cNvSpPr txBox="1"/>
      </xdr:nvSpPr>
      <xdr:spPr>
        <a:xfrm>
          <a:off x="7094400" y="7133115"/>
          <a:ext cx="8637272" cy="741771"/>
        </a:xfrm>
        <a:prstGeom prst="rect">
          <a:avLst/>
        </a:prstGeom>
        <a:solidFill>
          <a:schemeClr val="accent1">
            <a:lumMod val="40000"/>
            <a:lumOff val="60000"/>
          </a:schemeClr>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pan sediment is generally &lt;4 mm.  However, the nominal 4 mm size border is not precise.  Compared to a 4 mm square-hole sieve, the 3.6 mm mesh opening size of the bedload trap net</a:t>
          </a:r>
          <a:r>
            <a:rPr lang="en-US" sz="1050" baseline="0">
              <a:solidFill>
                <a:schemeClr val="tx1"/>
              </a:solidFill>
              <a:effectLst/>
              <a:latin typeface="Arial" panose="020B0604020202020204" pitchFamily="34" charset="0"/>
              <a:ea typeface="+mn-ea"/>
              <a:cs typeface="Arial" panose="020B0604020202020204" pitchFamily="34" charset="0"/>
            </a:rPr>
            <a:t> </a:t>
          </a:r>
          <a:r>
            <a:rPr lang="en-US" sz="1050">
              <a:solidFill>
                <a:schemeClr val="tx1"/>
              </a:solidFill>
              <a:effectLst/>
              <a:latin typeface="Arial" panose="020B0604020202020204" pitchFamily="34" charset="0"/>
              <a:ea typeface="+mn-ea"/>
              <a:cs typeface="Arial" panose="020B0604020202020204" pitchFamily="34" charset="0"/>
            </a:rPr>
            <a:t>retains round particles just shy of 4 mm, while the often rhombic mesh shape allows flat particles slightly larger than 4 mm to escape.  The pan sediment was not always weighed and was not further analyzed, but when listed its weight may give a qualitative indication of how much pea gravel (&lt;4 mm) was transported.</a:t>
          </a:r>
        </a:p>
        <a:p>
          <a:pPr marL="0" marR="0" indent="0" defTabSz="914400" eaLnBrk="1" fontAlgn="auto" latinLnBrk="0" hangingPunct="1">
            <a:lnSpc>
              <a:spcPct val="100000"/>
            </a:lnSpc>
            <a:spcBef>
              <a:spcPts val="0"/>
            </a:spcBef>
            <a:spcAft>
              <a:spcPts val="0"/>
            </a:spcAft>
            <a:buClrTx/>
            <a:buSzTx/>
            <a:buFontTx/>
            <a:buNone/>
            <a:tabLst/>
            <a:defRPr/>
          </a:pPr>
          <a:endParaRPr lang="en-US" sz="1050">
            <a:latin typeface="Arial" panose="020B0604020202020204" pitchFamily="34" charset="0"/>
            <a:cs typeface="Arial" panose="020B0604020202020204" pitchFamily="34" charset="0"/>
          </a:endParaRPr>
        </a:p>
      </xdr:txBody>
    </xdr:sp>
    <xdr:clientData/>
  </xdr:oneCellAnchor>
  <xdr:oneCellAnchor>
    <xdr:from>
      <xdr:col>41</xdr:col>
      <xdr:colOff>300444</xdr:colOff>
      <xdr:row>25</xdr:row>
      <xdr:rowOff>65314</xdr:rowOff>
    </xdr:from>
    <xdr:ext cx="1086237" cy="3390033"/>
    <xdr:sp macro="" textlink="">
      <xdr:nvSpPr>
        <xdr:cNvPr id="30" name="TextBox 29"/>
        <xdr:cNvSpPr txBox="1"/>
      </xdr:nvSpPr>
      <xdr:spPr>
        <a:xfrm rot="17737286">
          <a:off x="31979860" y="5615041"/>
          <a:ext cx="3390033" cy="1086237"/>
        </a:xfrm>
        <a:prstGeom prst="rect">
          <a:avLst/>
        </a:prstGeom>
        <a:solidFill>
          <a:srgbClr val="FFFF0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45720"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8.</a:t>
          </a:r>
          <a:r>
            <a:rPr lang="en-US" sz="1200" b="1" baseline="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 Gravel transport rates</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Total gravel transport rates Q</a:t>
          </a:r>
          <a:r>
            <a:rPr lang="en-US" sz="1050"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(g/s) for the channel width section represented by each trap are obtained by summing fractional transport rates (g/s) over all size classes.  Summing over all width sections yields the cross-sectionally averaged transport through the transect.  </a:t>
          </a:r>
        </a:p>
        <a:p>
          <a:pPr marL="0" marR="0" indent="0" algn="l" defTabSz="914400" eaLnBrk="1" fontAlgn="auto" latinLnBrk="0" hangingPunct="1">
            <a:lnSpc>
              <a:spcPct val="100000"/>
            </a:lnSpc>
            <a:spcBef>
              <a:spcPts val="0"/>
            </a:spcBef>
            <a:spcAft>
              <a:spcPts val="0"/>
            </a:spcAft>
            <a:buClrTx/>
            <a:buSzTx/>
            <a:buFontTx/>
            <a:buNone/>
            <a:tabLst/>
            <a:defRPr/>
          </a:pPr>
          <a:endParaRPr lang="en-US" sz="1100" b="1">
            <a:latin typeface="Arial" panose="020B0604020202020204" pitchFamily="34" charset="0"/>
            <a:cs typeface="Arial" panose="020B0604020202020204" pitchFamily="34" charset="0"/>
          </a:endParaRPr>
        </a:p>
      </xdr:txBody>
    </xdr:sp>
    <xdr:clientData/>
  </xdr:oneCellAnchor>
  <xdr:oneCellAnchor>
    <xdr:from>
      <xdr:col>42</xdr:col>
      <xdr:colOff>529297</xdr:colOff>
      <xdr:row>32</xdr:row>
      <xdr:rowOff>39587</xdr:rowOff>
    </xdr:from>
    <xdr:ext cx="746821" cy="2280409"/>
    <xdr:sp macro="" textlink="">
      <xdr:nvSpPr>
        <xdr:cNvPr id="31" name="TextBox 30"/>
        <xdr:cNvSpPr txBox="1"/>
      </xdr:nvSpPr>
      <xdr:spPr>
        <a:xfrm rot="17729290">
          <a:off x="33399360" y="6412524"/>
          <a:ext cx="2280409" cy="746821"/>
        </a:xfrm>
        <a:prstGeom prst="rect">
          <a:avLst/>
        </a:prstGeom>
        <a:solidFill>
          <a:srgbClr val="66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baseline="0">
              <a:latin typeface="Arial" panose="020B0604020202020204" pitchFamily="34" charset="0"/>
              <a:cs typeface="Arial" panose="020B0604020202020204" pitchFamily="34" charset="0"/>
            </a:rPr>
            <a:t>9. Unit gravel transport rates</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Division by active channel width (see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in section </a:t>
          </a:r>
          <a:r>
            <a:rPr lang="en-US" sz="1050" b="1">
              <a:solidFill>
                <a:schemeClr val="tx1"/>
              </a:solidFill>
              <a:effectLst/>
              <a:latin typeface="Arial" panose="020B0604020202020204" pitchFamily="34" charset="0"/>
              <a:ea typeface="+mn-ea"/>
              <a:cs typeface="Arial" panose="020B0604020202020204" pitchFamily="34" charset="0"/>
            </a:rPr>
            <a:t>A</a:t>
          </a:r>
          <a:r>
            <a:rPr lang="en-US" sz="1050">
              <a:solidFill>
                <a:schemeClr val="tx1"/>
              </a:solidFill>
              <a:effectLst/>
              <a:latin typeface="Arial" panose="020B0604020202020204" pitchFamily="34" charset="0"/>
              <a:ea typeface="+mn-ea"/>
              <a:cs typeface="Arial" panose="020B0604020202020204" pitchFamily="34" charset="0"/>
            </a:rPr>
            <a:t>) provides the unit gravel transport rate q</a:t>
          </a:r>
          <a:r>
            <a:rPr lang="en-US" sz="1050"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(g/m·s).</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88900</xdr:colOff>
      <xdr:row>0</xdr:row>
      <xdr:rowOff>63500</xdr:rowOff>
    </xdr:from>
    <xdr:ext cx="7206615" cy="1790700"/>
    <xdr:sp macro="" textlink="">
      <xdr:nvSpPr>
        <xdr:cNvPr id="2" name="TextBox 1"/>
        <xdr:cNvSpPr txBox="1"/>
      </xdr:nvSpPr>
      <xdr:spPr>
        <a:xfrm>
          <a:off x="6388100" y="63500"/>
          <a:ext cx="7206615" cy="1790700"/>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solidFill>
                <a:srgbClr val="C00000"/>
              </a:solidFill>
            </a:rPr>
            <a:t>Site-specific Info</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Only a few bedload samples were collected at the lower site located</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between S. Ryan's site 2</a:t>
          </a:r>
          <a:r>
            <a:rPr lang="en-US" sz="1100" baseline="0">
              <a:solidFill>
                <a:schemeClr val="tx1"/>
              </a:solidFill>
              <a:effectLst/>
              <a:latin typeface="+mn-lt"/>
              <a:ea typeface="+mn-ea"/>
              <a:cs typeface="+mn-cs"/>
            </a:rPr>
            <a:t> and 3 (Ryan et al., 2002) of St. Louis Creek in 1998.  The main sampling site for the bedload trap study at St. Louis Creek was the upper site located downstream of S. Ryan's site 4 (see file St. Louis_1998_upper site_QB-Dmax.xlsx).</a:t>
          </a:r>
          <a:endParaRPr lang="en-US">
            <a:effectLst/>
          </a:endParaRPr>
        </a:p>
        <a:p>
          <a:endParaRPr lang="en-US" sz="1100" b="1"/>
        </a:p>
        <a:p>
          <a:r>
            <a:rPr lang="en-US" sz="1100" b="0" i="0">
              <a:solidFill>
                <a:schemeClr val="tx1"/>
              </a:solidFill>
              <a:effectLst/>
              <a:latin typeface="+mn-lt"/>
              <a:ea typeface="+mn-ea"/>
              <a:cs typeface="+mn-cs"/>
            </a:rPr>
            <a:t>Measurements were taken with a</a:t>
          </a:r>
          <a:r>
            <a:rPr lang="en-US" sz="1100"/>
            <a:t> 3-by-3-inch opening Helley-Smith sampler (0.25 mm mesh width) that was placed directly onto the bed onto 8 verticals spaced by 1</a:t>
          </a:r>
          <a:r>
            <a:rPr lang="en-US" sz="1100" baseline="0"/>
            <a:t> </a:t>
          </a:r>
          <a:r>
            <a:rPr lang="en-US" sz="1100"/>
            <a:t>m for the first two samples and onto 15-17 verticals spaced by 0.5 m thereafter.  Sampling duration</a:t>
          </a:r>
          <a:r>
            <a:rPr lang="en-US" sz="1100" baseline="0"/>
            <a:t> </a:t>
          </a:r>
          <a:r>
            <a:rPr lang="en-US" sz="1100"/>
            <a:t>was 2 minutes per vertical, and one traverse was performed.  </a:t>
          </a:r>
          <a:r>
            <a:rPr lang="en-US" sz="1100">
              <a:solidFill>
                <a:schemeClr val="tx1"/>
              </a:solidFill>
              <a:effectLst/>
              <a:latin typeface="+mn-lt"/>
              <a:ea typeface="+mn-ea"/>
              <a:cs typeface="+mn-cs"/>
            </a:rPr>
            <a:t>Samples were collected without emptying the sampler between verticals.  The</a:t>
          </a:r>
          <a:r>
            <a:rPr lang="en-US" sz="1100" baseline="0">
              <a:solidFill>
                <a:schemeClr val="tx1"/>
              </a:solidFill>
              <a:effectLst/>
              <a:latin typeface="+mn-lt"/>
              <a:ea typeface="+mn-ea"/>
              <a:cs typeface="+mn-cs"/>
            </a:rPr>
            <a:t> w</a:t>
          </a:r>
          <a:r>
            <a:rPr lang="en-US" sz="1100" b="0" i="0" u="none" strike="noStrike">
              <a:solidFill>
                <a:schemeClr val="tx1"/>
              </a:solidFill>
              <a:effectLst/>
              <a:latin typeface="+mn-lt"/>
              <a:ea typeface="+mn-ea"/>
              <a:cs typeface="+mn-cs"/>
            </a:rPr>
            <a:t>idth of active cross-section was 8.45</a:t>
          </a:r>
          <a:r>
            <a:rPr lang="en-US" sz="1100" b="0" i="0" u="none" strike="noStrike" baseline="0">
              <a:solidFill>
                <a:schemeClr val="tx1"/>
              </a:solidFill>
              <a:effectLst/>
              <a:latin typeface="+mn-lt"/>
              <a:ea typeface="+mn-ea"/>
              <a:cs typeface="+mn-cs"/>
            </a:rPr>
            <a:t> m.</a:t>
          </a:r>
          <a:r>
            <a:rPr lang="en-US" b="0"/>
            <a:t> </a:t>
          </a:r>
          <a:endParaRPr lang="en-US" sz="1100"/>
        </a:p>
        <a:p>
          <a:r>
            <a:rPr lang="en-US" sz="1100"/>
            <a:t> </a:t>
          </a:r>
        </a:p>
      </xdr:txBody>
    </xdr:sp>
    <xdr:clientData/>
  </xdr:oneCellAnchor>
  <xdr:oneCellAnchor>
    <xdr:from>
      <xdr:col>3</xdr:col>
      <xdr:colOff>20319</xdr:colOff>
      <xdr:row>15</xdr:row>
      <xdr:rowOff>147255</xdr:rowOff>
    </xdr:from>
    <xdr:ext cx="2438399" cy="2329543"/>
    <xdr:sp macro="" textlink="">
      <xdr:nvSpPr>
        <xdr:cNvPr id="16" name="TextBox 15"/>
        <xdr:cNvSpPr txBox="1"/>
      </xdr:nvSpPr>
      <xdr:spPr>
        <a:xfrm>
          <a:off x="2255519" y="2788855"/>
          <a:ext cx="2438399" cy="2329543"/>
        </a:xfrm>
        <a:prstGeom prst="rect">
          <a:avLst/>
        </a:prstGeom>
        <a:solidFill>
          <a:srgbClr val="FFFFCC"/>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45720" bIns="0"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3. Sample time</a:t>
          </a: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pale yellow section indicates the time (in 24-hr notation) when taking a HS sample over the cross-section started (</a:t>
          </a:r>
          <a:r>
            <a:rPr lang="en-US" sz="1050" b="1">
              <a:solidFill>
                <a:schemeClr val="tx1"/>
              </a:solidFill>
              <a:effectLst/>
              <a:latin typeface="Arial" panose="020B0604020202020204" pitchFamily="34" charset="0"/>
              <a:ea typeface="+mn-ea"/>
              <a:cs typeface="Arial" panose="020B0604020202020204" pitchFamily="34" charset="0"/>
            </a:rPr>
            <a:t>=Sample time start</a:t>
          </a:r>
          <a:r>
            <a:rPr lang="en-US" sz="1050">
              <a:solidFill>
                <a:schemeClr val="tx1"/>
              </a:solidFill>
              <a:effectLst/>
              <a:latin typeface="Arial" panose="020B0604020202020204" pitchFamily="34" charset="0"/>
              <a:ea typeface="+mn-ea"/>
              <a:cs typeface="Arial" panose="020B0604020202020204" pitchFamily="34" charset="0"/>
            </a:rPr>
            <a:t>) and finished (=</a:t>
          </a:r>
          <a:r>
            <a:rPr lang="en-US" sz="1050" b="1">
              <a:solidFill>
                <a:schemeClr val="tx1"/>
              </a:solidFill>
              <a:effectLst/>
              <a:latin typeface="Arial" panose="020B0604020202020204" pitchFamily="34" charset="0"/>
              <a:ea typeface="+mn-ea"/>
              <a:cs typeface="Arial" panose="020B0604020202020204" pitchFamily="34" charset="0"/>
            </a:rPr>
            <a:t>Sample</a:t>
          </a:r>
          <a:r>
            <a:rPr lang="en-US" sz="1050">
              <a:solidFill>
                <a:schemeClr val="tx1"/>
              </a:solidFill>
              <a:effectLst/>
              <a:latin typeface="Arial" panose="020B0604020202020204" pitchFamily="34" charset="0"/>
              <a:ea typeface="+mn-ea"/>
              <a:cs typeface="Arial" panose="020B0604020202020204" pitchFamily="34" charset="0"/>
            </a:rPr>
            <a:t> </a:t>
          </a:r>
          <a:r>
            <a:rPr lang="en-US" sz="1050" b="1">
              <a:solidFill>
                <a:schemeClr val="tx1"/>
              </a:solidFill>
              <a:effectLst/>
              <a:latin typeface="Arial" panose="020B0604020202020204" pitchFamily="34" charset="0"/>
              <a:ea typeface="+mn-ea"/>
              <a:cs typeface="Arial" panose="020B0604020202020204" pitchFamily="34" charset="0"/>
            </a:rPr>
            <a:t>time stop</a:t>
          </a:r>
          <a:r>
            <a:rPr lang="en-US" sz="1050">
              <a:solidFill>
                <a:schemeClr val="tx1"/>
              </a:solidFill>
              <a:effectLst/>
              <a:latin typeface="Arial" panose="020B0604020202020204" pitchFamily="34" charset="0"/>
              <a:ea typeface="+mn-ea"/>
              <a:cs typeface="Arial" panose="020B0604020202020204" pitchFamily="34" charset="0"/>
            </a:rPr>
            <a:t>).  The </a:t>
          </a:r>
          <a:r>
            <a:rPr lang="en-US" sz="1050" b="1">
              <a:solidFill>
                <a:schemeClr val="tx1"/>
              </a:solidFill>
              <a:effectLst/>
              <a:latin typeface="Arial" panose="020B0604020202020204" pitchFamily="34" charset="0"/>
              <a:ea typeface="+mn-ea"/>
              <a:cs typeface="Arial" panose="020B0604020202020204" pitchFamily="34" charset="0"/>
            </a:rPr>
            <a:t>Central time</a:t>
          </a:r>
          <a:r>
            <a:rPr lang="en-US" sz="1050">
              <a:solidFill>
                <a:schemeClr val="tx1"/>
              </a:solidFill>
              <a:effectLst/>
              <a:latin typeface="Arial" panose="020B0604020202020204" pitchFamily="34" charset="0"/>
              <a:ea typeface="+mn-ea"/>
              <a:cs typeface="Arial" panose="020B0604020202020204" pitchFamily="34" charset="0"/>
            </a:rPr>
            <a:t> assigned to each sample is the mean between sample start and finish.  The </a:t>
          </a:r>
          <a:r>
            <a:rPr lang="en-US" sz="1050" b="1">
              <a:solidFill>
                <a:schemeClr val="tx1"/>
              </a:solidFill>
              <a:effectLst/>
              <a:latin typeface="Arial" panose="020B0604020202020204" pitchFamily="34" charset="0"/>
              <a:ea typeface="+mn-ea"/>
              <a:cs typeface="Arial" panose="020B0604020202020204" pitchFamily="34" charset="0"/>
            </a:rPr>
            <a:t>Sampling duration</a:t>
          </a:r>
          <a:r>
            <a:rPr lang="en-US" sz="1050">
              <a:solidFill>
                <a:schemeClr val="tx1"/>
              </a:solidFill>
              <a:effectLst/>
              <a:latin typeface="Arial" panose="020B0604020202020204" pitchFamily="34" charset="0"/>
              <a:ea typeface="+mn-ea"/>
              <a:cs typeface="Arial" panose="020B0604020202020204" pitchFamily="34" charset="0"/>
            </a:rPr>
            <a:t> for each vertical is typically 2 minutes, but check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in this section.  At the early study sites, details of HS deployment varied between samples and are specified in a beige-colored block added adjacent to the yellow block.</a:t>
          </a:r>
        </a:p>
        <a:p>
          <a:pPr marL="0" marR="0" indent="0" defTabSz="914400" eaLnBrk="1" fontAlgn="auto" latinLnBrk="0" hangingPunct="1">
            <a:lnSpc>
              <a:spcPct val="100000"/>
            </a:lnSpc>
            <a:spcBef>
              <a:spcPts val="0"/>
            </a:spcBef>
            <a:spcAft>
              <a:spcPts val="0"/>
            </a:spcAft>
            <a:buClrTx/>
            <a:buSzTx/>
            <a:buFontTx/>
            <a:buNone/>
            <a:tabLst/>
            <a:defRPr/>
          </a:pPr>
          <a:endParaRPr lang="en-US" sz="1100" b="1">
            <a:latin typeface="Arial" panose="020B0604020202020204" pitchFamily="34" charset="0"/>
            <a:cs typeface="Arial" panose="020B0604020202020204" pitchFamily="34" charset="0"/>
          </a:endParaRPr>
        </a:p>
      </xdr:txBody>
    </xdr:sp>
    <xdr:clientData/>
  </xdr:oneCellAnchor>
  <xdr:oneCellAnchor>
    <xdr:from>
      <xdr:col>1</xdr:col>
      <xdr:colOff>25400</xdr:colOff>
      <xdr:row>21</xdr:row>
      <xdr:rowOff>59534</xdr:rowOff>
    </xdr:from>
    <xdr:ext cx="1471748" cy="1375505"/>
    <xdr:sp macro="" textlink="">
      <xdr:nvSpPr>
        <xdr:cNvPr id="17" name="TextBox 16"/>
        <xdr:cNvSpPr txBox="1"/>
      </xdr:nvSpPr>
      <xdr:spPr>
        <a:xfrm>
          <a:off x="635000" y="3742534"/>
          <a:ext cx="1471748" cy="1375505"/>
        </a:xfrm>
        <a:prstGeom prst="rect">
          <a:avLst/>
        </a:prstGeom>
        <a:solidFill>
          <a:srgbClr val="FFCCCC"/>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rIns="9144"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2.</a:t>
          </a:r>
          <a:r>
            <a:rPr lang="en-US" sz="1200" b="1" baseline="0">
              <a:latin typeface="Arial" panose="020B0604020202020204" pitchFamily="34" charset="0"/>
              <a:cs typeface="Arial" panose="020B0604020202020204" pitchFamily="34" charset="0"/>
            </a:rPr>
            <a:t> Sample identification</a:t>
          </a:r>
          <a:endParaRPr lang="en-US" sz="1200" b="1">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a:latin typeface="Arial" panose="020B0604020202020204" pitchFamily="34" charset="0"/>
              <a:cs typeface="Arial" panose="020B0604020202020204" pitchFamily="34" charset="0"/>
            </a:rPr>
            <a:t>The</a:t>
          </a:r>
          <a:r>
            <a:rPr lang="en-US" sz="1050" baseline="0">
              <a:latin typeface="Arial" panose="020B0604020202020204" pitchFamily="34" charset="0"/>
              <a:cs typeface="Arial" panose="020B0604020202020204" pitchFamily="34" charset="0"/>
            </a:rPr>
            <a:t> pale-red section provides the </a:t>
          </a:r>
          <a:r>
            <a:rPr lang="en-US" sz="1050" b="1" baseline="0">
              <a:latin typeface="Arial" panose="020B0604020202020204" pitchFamily="34" charset="0"/>
              <a:cs typeface="Arial" panose="020B0604020202020204" pitchFamily="34" charset="0"/>
            </a:rPr>
            <a:t>Sample number</a:t>
          </a:r>
          <a:r>
            <a:rPr lang="en-US" sz="1050" baseline="0">
              <a:latin typeface="Arial" panose="020B0604020202020204" pitchFamily="34" charset="0"/>
              <a:cs typeface="Arial" panose="020B0604020202020204" pitchFamily="34" charset="0"/>
            </a:rPr>
            <a:t> (starting at 1 for a given site) and </a:t>
          </a:r>
          <a:r>
            <a:rPr lang="en-US" sz="1050" b="1" baseline="0">
              <a:latin typeface="Arial" panose="020B0604020202020204" pitchFamily="34" charset="0"/>
              <a:cs typeface="Arial" panose="020B0604020202020204" pitchFamily="34" charset="0"/>
            </a:rPr>
            <a:t>Sample date </a:t>
          </a:r>
          <a:r>
            <a:rPr lang="en-US" sz="1050" baseline="0">
              <a:latin typeface="Arial" panose="020B0604020202020204" pitchFamily="34" charset="0"/>
              <a:cs typeface="Arial" panose="020B0604020202020204" pitchFamily="34" charset="0"/>
            </a:rPr>
            <a:t>in the year of sampling.</a:t>
          </a:r>
          <a:endParaRPr lang="en-US" sz="1050">
            <a:latin typeface="Arial" panose="020B0604020202020204" pitchFamily="34" charset="0"/>
            <a:cs typeface="Arial" panose="020B0604020202020204" pitchFamily="34" charset="0"/>
          </a:endParaRPr>
        </a:p>
      </xdr:txBody>
    </xdr:sp>
    <xdr:clientData/>
  </xdr:oneCellAnchor>
  <xdr:oneCellAnchor>
    <xdr:from>
      <xdr:col>22</xdr:col>
      <xdr:colOff>788669</xdr:colOff>
      <xdr:row>24</xdr:row>
      <xdr:rowOff>143082</xdr:rowOff>
    </xdr:from>
    <xdr:ext cx="4259035" cy="818425"/>
    <xdr:sp macro="" textlink="">
      <xdr:nvSpPr>
        <xdr:cNvPr id="18" name="TextBox 17"/>
        <xdr:cNvSpPr txBox="1"/>
      </xdr:nvSpPr>
      <xdr:spPr>
        <a:xfrm>
          <a:off x="18467069" y="4321382"/>
          <a:ext cx="4259035" cy="818425"/>
        </a:xfrm>
        <a:prstGeom prst="rect">
          <a:avLst/>
        </a:prstGeom>
        <a:solidFill>
          <a:srgbClr val="92D05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5. Counted particle numbers</a:t>
          </a: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green section lists the number of particles counted in size classes &gt;4 mm.  Particles were typically not counted (= entry "nc") when there were more than about 20-100 particles (the threshold varied</a:t>
          </a:r>
          <a:r>
            <a:rPr lang="en-US" sz="1050" baseline="0">
              <a:solidFill>
                <a:schemeClr val="tx1"/>
              </a:solidFill>
              <a:effectLst/>
              <a:latin typeface="Arial" panose="020B0604020202020204" pitchFamily="34" charset="0"/>
              <a:ea typeface="+mn-ea"/>
              <a:cs typeface="Arial" panose="020B0604020202020204" pitchFamily="34" charset="0"/>
            </a:rPr>
            <a:t> among studies) </a:t>
          </a:r>
          <a:r>
            <a:rPr lang="en-US" sz="1050">
              <a:solidFill>
                <a:schemeClr val="tx1"/>
              </a:solidFill>
              <a:effectLst/>
              <a:latin typeface="Arial" panose="020B0604020202020204" pitchFamily="34" charset="0"/>
              <a:ea typeface="+mn-ea"/>
              <a:cs typeface="Arial" panose="020B0604020202020204" pitchFamily="34" charset="0"/>
            </a:rPr>
            <a:t>left on a sieve.  </a:t>
          </a:r>
        </a:p>
        <a:p>
          <a:pPr marL="0" marR="0" indent="0" defTabSz="914400" eaLnBrk="1" fontAlgn="auto" latinLnBrk="0" hangingPunct="1">
            <a:lnSpc>
              <a:spcPct val="100000"/>
            </a:lnSpc>
            <a:spcBef>
              <a:spcPts val="0"/>
            </a:spcBef>
            <a:spcAft>
              <a:spcPts val="0"/>
            </a:spcAft>
            <a:buClrTx/>
            <a:buSzTx/>
            <a:buFontTx/>
            <a:buNone/>
            <a:tabLst/>
            <a:defRPr/>
          </a:pPr>
          <a:endParaRPr lang="en-US" sz="1100">
            <a:effectLst/>
            <a:latin typeface="Arial" panose="020B0604020202020204" pitchFamily="34" charset="0"/>
            <a:cs typeface="Arial" panose="020B0604020202020204" pitchFamily="34" charset="0"/>
          </a:endParaRPr>
        </a:p>
      </xdr:txBody>
    </xdr:sp>
    <xdr:clientData/>
  </xdr:oneCellAnchor>
  <xdr:oneCellAnchor>
    <xdr:from>
      <xdr:col>32</xdr:col>
      <xdr:colOff>71966</xdr:colOff>
      <xdr:row>22</xdr:row>
      <xdr:rowOff>162555</xdr:rowOff>
    </xdr:from>
    <xdr:ext cx="8046720" cy="1096010"/>
    <xdr:sp macro="" textlink="">
      <xdr:nvSpPr>
        <xdr:cNvPr id="19" name="TextBox 18"/>
        <xdr:cNvSpPr txBox="1"/>
      </xdr:nvSpPr>
      <xdr:spPr>
        <a:xfrm>
          <a:off x="25878366" y="4010655"/>
          <a:ext cx="8046720" cy="1096010"/>
        </a:xfrm>
        <a:prstGeom prst="rect">
          <a:avLst/>
        </a:prstGeom>
        <a:solidFill>
          <a:srgbClr val="CC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6. Fractional transport rates </a:t>
          </a:r>
          <a:endParaRPr lang="en-US" sz="1200" b="1">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Fractional bedload transport rates Q</a:t>
          </a:r>
          <a:r>
            <a:rPr lang="en-US" sz="1050" baseline="-25000">
              <a:solidFill>
                <a:schemeClr val="tx1"/>
              </a:solidFill>
              <a:effectLst/>
              <a:latin typeface="Arial" panose="020B0604020202020204" pitchFamily="34" charset="0"/>
              <a:ea typeface="+mn-ea"/>
              <a:cs typeface="Arial" panose="020B0604020202020204" pitchFamily="34" charset="0"/>
            </a:rPr>
            <a:t>Bi</a:t>
          </a:r>
          <a:r>
            <a:rPr lang="en-US" sz="1050">
              <a:solidFill>
                <a:schemeClr val="tx1"/>
              </a:solidFill>
              <a:effectLst/>
              <a:latin typeface="Arial" panose="020B0604020202020204" pitchFamily="34" charset="0"/>
              <a:ea typeface="+mn-ea"/>
              <a:cs typeface="Arial" panose="020B0604020202020204" pitchFamily="34" charset="0"/>
            </a:rPr>
            <a:t> (g/s) for a Helley-Smith (or BL-84) sample are computed for each 0.5 phi size class in this turquois section.  The particle weight (g) retained on each sieve is divided by the inside width of the HS sampler (0.0762 m), the number of verticals sampled (check block </a:t>
          </a:r>
          <a:r>
            <a:rPr lang="en-US" sz="1050" b="1">
              <a:solidFill>
                <a:schemeClr val="tx1"/>
              </a:solidFill>
              <a:effectLst/>
              <a:latin typeface="Arial" panose="020B0604020202020204" pitchFamily="34" charset="0"/>
              <a:ea typeface="+mn-ea"/>
              <a:cs typeface="Arial" panose="020B0604020202020204" pitchFamily="34" charset="0"/>
            </a:rPr>
            <a:t>1 </a:t>
          </a:r>
          <a:r>
            <a:rPr lang="en-US" sz="1050" b="0">
              <a:solidFill>
                <a:schemeClr val="tx1"/>
              </a:solidFill>
              <a:effectLst/>
              <a:latin typeface="Arial" panose="020B0604020202020204" pitchFamily="34" charset="0"/>
              <a:ea typeface="+mn-ea"/>
              <a:cs typeface="Arial" panose="020B0604020202020204" pitchFamily="34" charset="0"/>
            </a:rPr>
            <a:t>in Section </a:t>
          </a:r>
          <a:r>
            <a:rPr lang="en-US" sz="1050" b="1">
              <a:solidFill>
                <a:schemeClr val="tx1"/>
              </a:solidFill>
              <a:effectLst/>
              <a:latin typeface="Arial" panose="020B0604020202020204" pitchFamily="34" charset="0"/>
              <a:ea typeface="+mn-ea"/>
              <a:cs typeface="Arial" panose="020B0604020202020204" pitchFamily="34" charset="0"/>
            </a:rPr>
            <a:t>A</a:t>
          </a:r>
          <a:r>
            <a:rPr lang="en-US" sz="1050">
              <a:solidFill>
                <a:schemeClr val="tx1"/>
              </a:solidFill>
              <a:effectLst/>
              <a:latin typeface="Arial" panose="020B0604020202020204" pitchFamily="34" charset="0"/>
              <a:ea typeface="+mn-ea"/>
              <a:cs typeface="Arial" panose="020B0604020202020204" pitchFamily="34" charset="0"/>
            </a:rPr>
            <a:t>), the sampling duration (typically 120 seconds, but check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and then multiplied by the active stream width (see red-rimmed yellow cell below or Block </a:t>
          </a:r>
          <a:r>
            <a:rPr lang="en-US" sz="1050" b="1">
              <a:solidFill>
                <a:schemeClr val="tx1"/>
              </a:solidFill>
              <a:effectLst/>
              <a:latin typeface="Arial" panose="020B0604020202020204" pitchFamily="34" charset="0"/>
              <a:ea typeface="+mn-ea"/>
              <a:cs typeface="Arial" panose="020B0604020202020204" pitchFamily="34" charset="0"/>
            </a:rPr>
            <a:t>1</a:t>
          </a:r>
          <a:r>
            <a:rPr lang="en-US" sz="1050">
              <a:solidFill>
                <a:schemeClr val="tx1"/>
              </a:solidFill>
              <a:effectLst/>
              <a:latin typeface="Arial" panose="020B0604020202020204" pitchFamily="34" charset="0"/>
              <a:ea typeface="+mn-ea"/>
              <a:cs typeface="Arial" panose="020B0604020202020204" pitchFamily="34" charset="0"/>
            </a:rPr>
            <a:t> on the worksheet </a:t>
          </a:r>
          <a:r>
            <a:rPr lang="en-US" sz="1100" b="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Data traps</a:t>
          </a:r>
          <a:r>
            <a:rPr lang="en-US" sz="1100" u="sng">
              <a:solidFill>
                <a:schemeClr val="tx1"/>
              </a:solidFill>
              <a:effectLst/>
              <a:latin typeface="+mn-lt"/>
              <a:ea typeface="+mn-ea"/>
              <a:cs typeface="+mn-cs"/>
              <a:sym typeface="Symbol"/>
            </a:rPr>
            <a:t></a:t>
          </a:r>
          <a:r>
            <a:rPr lang="en-US" sz="1050">
              <a:solidFill>
                <a:schemeClr val="tx1"/>
              </a:solidFill>
              <a:effectLst/>
              <a:latin typeface="Arial" panose="020B0604020202020204" pitchFamily="34" charset="0"/>
              <a:ea typeface="+mn-ea"/>
              <a:cs typeface="Arial" panose="020B0604020202020204" pitchFamily="34" charset="0"/>
            </a:rPr>
            <a:t>).  Computations are repeated for each size class.  </a:t>
          </a:r>
        </a:p>
      </xdr:txBody>
    </xdr:sp>
    <xdr:clientData/>
  </xdr:oneCellAnchor>
  <xdr:oneCellAnchor>
    <xdr:from>
      <xdr:col>51</xdr:col>
      <xdr:colOff>392005</xdr:colOff>
      <xdr:row>17</xdr:row>
      <xdr:rowOff>27578</xdr:rowOff>
    </xdr:from>
    <xdr:ext cx="738132" cy="2154039"/>
    <xdr:sp macro="" textlink="">
      <xdr:nvSpPr>
        <xdr:cNvPr id="20" name="TextBox 19"/>
        <xdr:cNvSpPr txBox="1"/>
      </xdr:nvSpPr>
      <xdr:spPr>
        <a:xfrm rot="17780459">
          <a:off x="40933651" y="3758132"/>
          <a:ext cx="2154039" cy="738132"/>
        </a:xfrm>
        <a:prstGeom prst="rect">
          <a:avLst/>
        </a:prstGeom>
        <a:solidFill>
          <a:srgbClr val="FFCC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9. Bedload D</a:t>
          </a:r>
          <a:r>
            <a:rPr lang="en-US" sz="1200" b="1" baseline="-25000">
              <a:latin typeface="Arial" panose="020B0604020202020204" pitchFamily="34" charset="0"/>
              <a:cs typeface="Arial" panose="020B0604020202020204" pitchFamily="34" charset="0"/>
            </a:rPr>
            <a:t>max</a:t>
          </a:r>
          <a:r>
            <a:rPr lang="en-US" sz="1200" b="1">
              <a:latin typeface="Arial" panose="020B0604020202020204" pitchFamily="34" charset="0"/>
              <a:cs typeface="Arial" panose="020B0604020202020204" pitchFamily="34" charset="0"/>
            </a:rPr>
            <a:t> size</a:t>
          </a:r>
        </a:p>
        <a:p>
          <a:pPr marL="0" marR="0" indent="0" algn="l" defTabSz="914400" eaLnBrk="1" fontAlgn="auto" latinLnBrk="0" hangingPunct="1">
            <a:lnSpc>
              <a:spcPct val="100000"/>
            </a:lnSpc>
            <a:spcBef>
              <a:spcPts val="0"/>
            </a:spcBef>
            <a:spcAft>
              <a:spcPts val="0"/>
            </a:spcAft>
            <a:buClrTx/>
            <a:buSzTx/>
            <a:buFontTx/>
            <a:buNone/>
            <a:tabLst/>
            <a:defRPr/>
          </a:pPr>
          <a:r>
            <a:rPr lang="en-US" sz="1000">
              <a:latin typeface="Arial" panose="020B0604020202020204" pitchFamily="34" charset="0"/>
              <a:cs typeface="Arial" panose="020B0604020202020204" pitchFamily="34" charset="0"/>
            </a:rPr>
            <a:t>The 0.5-phi size class of the largest bedload particle per sample is computed</a:t>
          </a:r>
          <a:r>
            <a:rPr lang="en-US" sz="1000" baseline="0">
              <a:latin typeface="Arial" panose="020B0604020202020204" pitchFamily="34" charset="0"/>
              <a:cs typeface="Arial" panose="020B0604020202020204" pitchFamily="34" charset="0"/>
            </a:rPr>
            <a:t> for each sample. </a:t>
          </a:r>
          <a:endParaRPr lang="en-US" sz="1000">
            <a:latin typeface="Arial" panose="020B0604020202020204" pitchFamily="34" charset="0"/>
            <a:cs typeface="Arial" panose="020B0604020202020204" pitchFamily="34" charset="0"/>
          </a:endParaRPr>
        </a:p>
      </xdr:txBody>
    </xdr:sp>
    <xdr:clientData/>
  </xdr:oneCellAnchor>
  <xdr:oneCellAnchor>
    <xdr:from>
      <xdr:col>46</xdr:col>
      <xdr:colOff>780505</xdr:colOff>
      <xdr:row>22</xdr:row>
      <xdr:rowOff>38101</xdr:rowOff>
    </xdr:from>
    <xdr:ext cx="2356395" cy="1207704"/>
    <xdr:sp macro="" textlink="">
      <xdr:nvSpPr>
        <xdr:cNvPr id="21" name="TextBox 20"/>
        <xdr:cNvSpPr txBox="1"/>
      </xdr:nvSpPr>
      <xdr:spPr>
        <a:xfrm>
          <a:off x="37966105" y="3886201"/>
          <a:ext cx="2356395" cy="1207704"/>
        </a:xfrm>
        <a:prstGeom prst="rect">
          <a:avLst/>
        </a:prstGeom>
        <a:solidFill>
          <a:srgbClr val="FFFF0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7. Bedload transport rates </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Bedload transport rates Q</a:t>
          </a:r>
          <a:r>
            <a:rPr lang="en-US" sz="1050"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(g/s) for various particle-size groups including sand 0.25 - &lt;2 mm, pea gravel (&gt;2 - &lt;4 mm), and gravel &gt; 4 mm are computed in this yellow section by summing the respective fractional transport rates.   </a:t>
          </a:r>
        </a:p>
      </xdr:txBody>
    </xdr:sp>
    <xdr:clientData/>
  </xdr:oneCellAnchor>
  <xdr:oneCellAnchor>
    <xdr:from>
      <xdr:col>50</xdr:col>
      <xdr:colOff>459138</xdr:colOff>
      <xdr:row>14</xdr:row>
      <xdr:rowOff>96757</xdr:rowOff>
    </xdr:from>
    <xdr:ext cx="699116" cy="2606971"/>
    <xdr:sp macro="" textlink="">
      <xdr:nvSpPr>
        <xdr:cNvPr id="22" name="TextBox 21"/>
        <xdr:cNvSpPr txBox="1"/>
      </xdr:nvSpPr>
      <xdr:spPr>
        <a:xfrm rot="17729290">
          <a:off x="39942010" y="3514485"/>
          <a:ext cx="2606971" cy="699116"/>
        </a:xfrm>
        <a:prstGeom prst="rect">
          <a:avLst/>
        </a:prstGeom>
        <a:solidFill>
          <a:srgbClr val="66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baseline="0">
              <a:latin typeface="Arial" panose="020B0604020202020204" pitchFamily="34" charset="0"/>
              <a:cs typeface="Arial" panose="020B0604020202020204" pitchFamily="34" charset="0"/>
            </a:rPr>
            <a:t>8. Unit gravel transport rates </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Division by active channel width (see red-rimmed yellow cell in block </a:t>
          </a:r>
          <a:r>
            <a:rPr lang="en-US" sz="1050" b="1">
              <a:solidFill>
                <a:schemeClr val="tx1"/>
              </a:solidFill>
              <a:effectLst/>
              <a:latin typeface="Arial" panose="020B0604020202020204" pitchFamily="34" charset="0"/>
              <a:ea typeface="+mn-ea"/>
              <a:cs typeface="Arial" panose="020B0604020202020204" pitchFamily="34" charset="0"/>
            </a:rPr>
            <a:t>6</a:t>
          </a:r>
          <a:r>
            <a:rPr lang="en-US" sz="1050">
              <a:solidFill>
                <a:schemeClr val="tx1"/>
              </a:solidFill>
              <a:effectLst/>
              <a:latin typeface="Arial" panose="020B0604020202020204" pitchFamily="34" charset="0"/>
              <a:ea typeface="+mn-ea"/>
              <a:cs typeface="Arial" panose="020B0604020202020204" pitchFamily="34" charset="0"/>
            </a:rPr>
            <a:t>) provides unit gravel transport rates q</a:t>
          </a:r>
          <a:r>
            <a:rPr lang="en-US" sz="1050"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(g/m·s).</a:t>
          </a:r>
        </a:p>
        <a:p>
          <a:pPr marL="0" marR="0" indent="0" algn="l" defTabSz="914400" eaLnBrk="1" fontAlgn="auto" latinLnBrk="0" hangingPunct="1">
            <a:lnSpc>
              <a:spcPct val="100000"/>
            </a:lnSpc>
            <a:spcBef>
              <a:spcPts val="0"/>
            </a:spcBef>
            <a:spcAft>
              <a:spcPts val="0"/>
            </a:spcAft>
            <a:buClrTx/>
            <a:buSzTx/>
            <a:buFontTx/>
            <a:buNone/>
            <a:tabLst/>
            <a:defRPr/>
          </a:pPr>
          <a:endParaRPr lang="en-US" sz="1000" baseline="0">
            <a:latin typeface="Arial" panose="020B0604020202020204" pitchFamily="34" charset="0"/>
            <a:cs typeface="Arial" panose="020B0604020202020204" pitchFamily="34" charset="0"/>
          </a:endParaRPr>
        </a:p>
      </xdr:txBody>
    </xdr:sp>
    <xdr:clientData/>
  </xdr:oneCellAnchor>
  <xdr:oneCellAnchor>
    <xdr:from>
      <xdr:col>7</xdr:col>
      <xdr:colOff>62955</xdr:colOff>
      <xdr:row>21</xdr:row>
      <xdr:rowOff>161043</xdr:rowOff>
    </xdr:from>
    <xdr:ext cx="7877175" cy="754925"/>
    <xdr:sp macro="" textlink="">
      <xdr:nvSpPr>
        <xdr:cNvPr id="23" name="TextBox 22"/>
        <xdr:cNvSpPr txBox="1"/>
      </xdr:nvSpPr>
      <xdr:spPr>
        <a:xfrm>
          <a:off x="5549355" y="3844043"/>
          <a:ext cx="7877175" cy="754925"/>
        </a:xfrm>
        <a:prstGeom prst="rect">
          <a:avLst/>
        </a:prstGeom>
        <a:solidFill>
          <a:srgbClr val="99CC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4. Weights</a:t>
          </a:r>
          <a:r>
            <a:rPr lang="en-US" sz="1200" b="1" baseline="0">
              <a:solidFill>
                <a:schemeClr val="tx1"/>
              </a:solidFill>
              <a:effectLst/>
              <a:latin typeface="Arial" panose="020B0604020202020204" pitchFamily="34" charset="0"/>
              <a:ea typeface="+mn-ea"/>
              <a:cs typeface="Arial" panose="020B0604020202020204" pitchFamily="34" charset="0"/>
            </a:rPr>
            <a:t> retained per sieve</a:t>
          </a:r>
          <a:endParaRPr lang="en-US" sz="12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The blue section pertains to sieve data and provides the </a:t>
          </a:r>
          <a:r>
            <a:rPr lang="en-US" sz="1050" b="1">
              <a:solidFill>
                <a:schemeClr val="tx1"/>
              </a:solidFill>
              <a:effectLst/>
              <a:latin typeface="Arial" panose="020B0604020202020204" pitchFamily="34" charset="0"/>
              <a:ea typeface="+mn-ea"/>
              <a:cs typeface="Arial" panose="020B0604020202020204" pitchFamily="34" charset="0"/>
            </a:rPr>
            <a:t>Weight (g)</a:t>
          </a:r>
          <a:r>
            <a:rPr lang="en-US" sz="1050">
              <a:solidFill>
                <a:schemeClr val="tx1"/>
              </a:solidFill>
              <a:effectLst/>
              <a:latin typeface="Arial" panose="020B0604020202020204" pitchFamily="34" charset="0"/>
              <a:ea typeface="+mn-ea"/>
              <a:cs typeface="Arial" panose="020B0604020202020204" pitchFamily="34" charset="0"/>
            </a:rPr>
            <a:t> of dry bedload particles retained on square-hole sieves in 0.5 phi gradation.  Nominal sieve sizes can vary slightly among manufacturers: Values of 11.2 and 11.3 mm or 22.4 and 22.6 mm etc. are treated as being identical.  </a:t>
          </a:r>
        </a:p>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oneCellAnchor>
    <xdr:from>
      <xdr:col>7</xdr:col>
      <xdr:colOff>67218</xdr:colOff>
      <xdr:row>26</xdr:row>
      <xdr:rowOff>155782</xdr:rowOff>
    </xdr:from>
    <xdr:ext cx="7877175" cy="457200"/>
    <xdr:sp macro="" textlink="">
      <xdr:nvSpPr>
        <xdr:cNvPr id="24" name="TextBox 23"/>
        <xdr:cNvSpPr txBox="1"/>
      </xdr:nvSpPr>
      <xdr:spPr>
        <a:xfrm>
          <a:off x="5553618" y="4664282"/>
          <a:ext cx="7877175" cy="457200"/>
        </a:xfrm>
        <a:prstGeom prst="rect">
          <a:avLst/>
        </a:prstGeom>
        <a:solidFill>
          <a:schemeClr val="tx2">
            <a:lumMod val="20000"/>
            <a:lumOff val="80000"/>
          </a:schemeClr>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Sediment in the pan is &lt;0.25 mm for the HS samples.  The pan sediment was not always weighed and was not further analyzed but when listed, its weight may give a qualitative indication of how much medium sand was transported.</a:t>
          </a:r>
        </a:p>
        <a:p>
          <a:pPr marL="0" marR="0" indent="0" defTabSz="914400" eaLnBrk="1" fontAlgn="auto" latinLnBrk="0" hangingPunct="1">
            <a:lnSpc>
              <a:spcPct val="100000"/>
            </a:lnSpc>
            <a:spcBef>
              <a:spcPts val="0"/>
            </a:spcBef>
            <a:spcAft>
              <a:spcPts val="0"/>
            </a:spcAft>
            <a:buClrTx/>
            <a:buSzTx/>
            <a:buFontTx/>
            <a:buNone/>
            <a:tabLst/>
            <a:defRPr/>
          </a:pPr>
          <a:endParaRPr lang="en-US" sz="1000">
            <a:latin typeface="Arial" panose="020B0604020202020204" pitchFamily="34" charset="0"/>
            <a:cs typeface="Arial" panose="020B0604020202020204" pitchFamily="34" charset="0"/>
          </a:endParaRPr>
        </a:p>
      </xdr:txBody>
    </xdr:sp>
    <xdr:clientData/>
  </xdr:oneCellAnchor>
  <xdr:oneCellAnchor>
    <xdr:from>
      <xdr:col>1</xdr:col>
      <xdr:colOff>27576</xdr:colOff>
      <xdr:row>14</xdr:row>
      <xdr:rowOff>158775</xdr:rowOff>
    </xdr:from>
    <xdr:ext cx="1524000" cy="695062"/>
    <xdr:sp macro="" textlink="">
      <xdr:nvSpPr>
        <xdr:cNvPr id="25" name="TextBox 24"/>
        <xdr:cNvSpPr txBox="1"/>
      </xdr:nvSpPr>
      <xdr:spPr>
        <a:xfrm>
          <a:off x="637176" y="2622575"/>
          <a:ext cx="1524000" cy="695062"/>
        </a:xfrm>
        <a:prstGeom prst="rect">
          <a:avLst/>
        </a:prstGeom>
        <a:solidFill>
          <a:schemeClr val="accent6">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9144" rIns="9144" bIns="0" rtlCol="0" anchor="t">
          <a:spAutoFit/>
        </a:bodyPr>
        <a:lstStyle/>
        <a:p>
          <a:r>
            <a:rPr lang="en-US" sz="1200" b="1">
              <a:latin typeface="Arial" panose="020B0604020202020204" pitchFamily="34" charset="0"/>
              <a:cs typeface="Arial" panose="020B0604020202020204" pitchFamily="34" charset="0"/>
            </a:rPr>
            <a:t>1. Sampling</a:t>
          </a:r>
          <a:r>
            <a:rPr lang="en-US" sz="1200" b="1" baseline="0">
              <a:latin typeface="Arial" panose="020B0604020202020204" pitchFamily="34" charset="0"/>
              <a:cs typeface="Arial" panose="020B0604020202020204" pitchFamily="34" charset="0"/>
            </a:rPr>
            <a:t> scheme</a:t>
          </a:r>
        </a:p>
        <a:p>
          <a:r>
            <a:rPr lang="en-US" sz="1050" baseline="0">
              <a:latin typeface="Arial" panose="020B0604020202020204" pitchFamily="34" charset="0"/>
              <a:cs typeface="Arial" panose="020B0604020202020204" pitchFamily="34" charset="0"/>
            </a:rPr>
            <a:t>No. of verticals:    8-17</a:t>
          </a:r>
        </a:p>
        <a:p>
          <a:r>
            <a:rPr lang="en-US" sz="1050" baseline="0">
              <a:latin typeface="Arial" panose="020B0604020202020204" pitchFamily="34" charset="0"/>
              <a:cs typeface="Arial" panose="020B0604020202020204" pitchFamily="34" charset="0"/>
            </a:rPr>
            <a:t>Sampling time (min.) 2</a:t>
          </a:r>
        </a:p>
        <a:p>
          <a:endParaRPr lang="en-US" sz="1100">
            <a:latin typeface="Arial" panose="020B0604020202020204" pitchFamily="34" charset="0"/>
            <a:cs typeface="Arial" panose="020B0604020202020204"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69</xdr:col>
      <xdr:colOff>0</xdr:colOff>
      <xdr:row>35</xdr:row>
      <xdr:rowOff>0</xdr:rowOff>
    </xdr:from>
    <xdr:ext cx="5391150" cy="2331279"/>
    <xdr:sp macro="" textlink="">
      <xdr:nvSpPr>
        <xdr:cNvPr id="15" name="TextBox 14"/>
        <xdr:cNvSpPr txBox="1"/>
      </xdr:nvSpPr>
      <xdr:spPr>
        <a:xfrm>
          <a:off x="32851725" y="9601199"/>
          <a:ext cx="5391150" cy="2331279"/>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Data quality asseessment </a:t>
          </a:r>
        </a:p>
        <a:p>
          <a:r>
            <a:rPr lang="en-US" sz="1100" b="0"/>
            <a:t>When transport rates and flows are very high, the</a:t>
          </a:r>
          <a:r>
            <a:rPr lang="en-US" sz="1100" b="0" baseline="0"/>
            <a:t> pressure exerted especially onto the top part of the bedload traps make tilt them backward, such that gravel bedload lodges under the opening gap between the trap and the ground plate.  This gravel wedge causes undersampling of transport rates.  </a:t>
          </a:r>
        </a:p>
        <a:p>
          <a:endParaRPr lang="en-US" sz="1100" b="0"/>
        </a:p>
        <a:p>
          <a:r>
            <a:rPr lang="en-US" sz="1100" b="0"/>
            <a:t>Analysis of the observed hysteresis patterns  can </a:t>
          </a:r>
          <a:r>
            <a:rPr lang="en-US" sz="1100" b="0" baseline="0"/>
            <a:t>help estimate a more probably transport rate in the case of known, severe undersampling .  The last sample collected on June 12 between 14: 21 and 14:57 may be estimated to be about an order of magnitude higher than actually sampled.   wh.     </a:t>
          </a:r>
        </a:p>
        <a:p>
          <a:endParaRPr lang="en-US" sz="1100" b="0" baseline="0"/>
        </a:p>
        <a:p>
          <a:endParaRPr lang="en-US" sz="1100" b="0" baseline="0"/>
        </a:p>
        <a:p>
          <a:r>
            <a:rPr lang="en-US" sz="1100" b="0" baseline="0"/>
            <a:t> </a:t>
          </a:r>
          <a:endParaRPr lang="en-US" sz="1100" b="0"/>
        </a:p>
      </xdr:txBody>
    </xdr:sp>
    <xdr:clientData/>
  </xdr:oneCellAnchor>
  <xdr:twoCellAnchor>
    <xdr:from>
      <xdr:col>21</xdr:col>
      <xdr:colOff>482600</xdr:colOff>
      <xdr:row>20</xdr:row>
      <xdr:rowOff>124884</xdr:rowOff>
    </xdr:from>
    <xdr:to>
      <xdr:col>28</xdr:col>
      <xdr:colOff>139700</xdr:colOff>
      <xdr:row>43</xdr:row>
      <xdr:rowOff>133350</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89958</xdr:colOff>
      <xdr:row>15</xdr:row>
      <xdr:rowOff>42334</xdr:rowOff>
    </xdr:from>
    <xdr:to>
      <xdr:col>28</xdr:col>
      <xdr:colOff>499533</xdr:colOff>
      <xdr:row>20</xdr:row>
      <xdr:rowOff>47625</xdr:rowOff>
    </xdr:to>
    <xdr:sp macro="" textlink="">
      <xdr:nvSpPr>
        <xdr:cNvPr id="17" name="TextBox 1"/>
        <xdr:cNvSpPr txBox="1"/>
      </xdr:nvSpPr>
      <xdr:spPr>
        <a:xfrm>
          <a:off x="17092083" y="2661709"/>
          <a:ext cx="5019675" cy="891116"/>
        </a:xfrm>
        <a:prstGeom prst="rect">
          <a:avLst/>
        </a:prstGeom>
        <a:solidFill>
          <a:srgbClr val="FFFFCC"/>
        </a:solidFill>
        <a:ln>
          <a:noFill/>
        </a:ln>
      </xdr:spPr>
      <xdr:txBody>
        <a:bodyPr wrap="square" lIns="45720" tIns="0" rIns="45720" bIns="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900"/>
            <a:t>The small </a:t>
          </a:r>
          <a:r>
            <a:rPr lang="en-US" sz="900" baseline="0"/>
            <a:t> </a:t>
          </a:r>
          <a:r>
            <a:rPr lang="en-US" sz="900"/>
            <a:t>number of measured data and the narrow range of </a:t>
          </a:r>
          <a:r>
            <a:rPr lang="en-US" sz="900" i="1"/>
            <a:t>Q</a:t>
          </a:r>
          <a:r>
            <a:rPr lang="en-US" sz="900"/>
            <a:t> makes it problematic to obtain a transport relation from a fitted regression for the lower site.  To guide the fit, a transport relation for the lower site is determined by comparison with the upper site. </a:t>
          </a:r>
        </a:p>
        <a:p>
          <a:r>
            <a:rPr lang="en-US" sz="900"/>
            <a:t> </a:t>
          </a:r>
        </a:p>
        <a:p>
          <a:r>
            <a:rPr lang="en-US" sz="900"/>
            <a:t>At low flows, gravel transport rates  are higher at the lower than at the upper site, suggesting  a slightly higher but less steep transport relation at the lower site compared to the upper site.</a:t>
          </a:r>
          <a:r>
            <a:rPr lang="en-US" sz="900" baseline="0"/>
            <a:t> </a:t>
          </a:r>
        </a:p>
      </xdr:txBody>
    </xdr:sp>
    <xdr:clientData/>
  </xdr:twoCellAnchor>
  <xdr:oneCellAnchor>
    <xdr:from>
      <xdr:col>7</xdr:col>
      <xdr:colOff>72648</xdr:colOff>
      <xdr:row>13</xdr:row>
      <xdr:rowOff>123825</xdr:rowOff>
    </xdr:from>
    <xdr:ext cx="6085116" cy="800683"/>
    <xdr:sp macro="" textlink="">
      <xdr:nvSpPr>
        <xdr:cNvPr id="9" name="TextBox 8"/>
        <xdr:cNvSpPr txBox="1"/>
      </xdr:nvSpPr>
      <xdr:spPr>
        <a:xfrm>
          <a:off x="5740023" y="2400300"/>
          <a:ext cx="6085116" cy="800683"/>
        </a:xfrm>
        <a:prstGeom prst="rect">
          <a:avLst/>
        </a:prstGeom>
        <a:solidFill>
          <a:srgbClr val="CC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1. Fractional</a:t>
          </a:r>
          <a:r>
            <a:rPr lang="en-US" sz="1200" b="1" baseline="0">
              <a:solidFill>
                <a:schemeClr val="tx1"/>
              </a:solidFill>
              <a:effectLst/>
              <a:latin typeface="Arial" panose="020B0604020202020204" pitchFamily="34" charset="0"/>
              <a:ea typeface="+mn-ea"/>
              <a:cs typeface="Arial" panose="020B0604020202020204" pitchFamily="34" charset="0"/>
            </a:rPr>
            <a:t> bedload transport rates </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Fractional bedload transport rates (g/s) that were computed for each 0.5 phi size class and summed over all width sections along the summary lines in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traps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are copied here and listed in the order of occurrence.  </a:t>
          </a:r>
        </a:p>
        <a:p>
          <a:pPr marL="0" marR="0" indent="0" algn="l" defTabSz="914400" eaLnBrk="1" fontAlgn="auto" latinLnBrk="0" hangingPunct="1">
            <a:lnSpc>
              <a:spcPct val="100000"/>
            </a:lnSpc>
            <a:spcBef>
              <a:spcPts val="0"/>
            </a:spcBef>
            <a:spcAft>
              <a:spcPts val="0"/>
            </a:spcAft>
            <a:buClrTx/>
            <a:buSzTx/>
            <a:buFontTx/>
            <a:buNone/>
            <a:tabLst/>
            <a:defRPr/>
          </a:pPr>
          <a:endParaRPr lang="en-US" sz="1100" b="1">
            <a:latin typeface="Arial" panose="020B0604020202020204" pitchFamily="34" charset="0"/>
            <a:cs typeface="Arial" panose="020B0604020202020204" pitchFamily="34" charset="0"/>
          </a:endParaRPr>
        </a:p>
      </xdr:txBody>
    </xdr:sp>
    <xdr:clientData/>
  </xdr:oneCellAnchor>
  <xdr:oneCellAnchor>
    <xdr:from>
      <xdr:col>16</xdr:col>
      <xdr:colOff>114300</xdr:colOff>
      <xdr:row>6</xdr:row>
      <xdr:rowOff>142875</xdr:rowOff>
    </xdr:from>
    <xdr:ext cx="2344288" cy="2023968"/>
    <xdr:sp macro="" textlink="">
      <xdr:nvSpPr>
        <xdr:cNvPr id="10" name="TextBox 9"/>
        <xdr:cNvSpPr txBox="1"/>
      </xdr:nvSpPr>
      <xdr:spPr>
        <a:xfrm>
          <a:off x="13068300" y="1219200"/>
          <a:ext cx="2344288" cy="2023968"/>
        </a:xfrm>
        <a:prstGeom prst="rect">
          <a:avLst/>
        </a:prstGeom>
        <a:solidFill>
          <a:srgbClr val="FFFF0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45720"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baseline="0">
              <a:solidFill>
                <a:schemeClr val="tx1"/>
              </a:solidFill>
              <a:effectLst/>
              <a:latin typeface="Arial" panose="020B0604020202020204" pitchFamily="34" charset="0"/>
              <a:ea typeface="+mn-ea"/>
              <a:cs typeface="Arial" panose="020B0604020202020204" pitchFamily="34" charset="0"/>
            </a:rPr>
            <a:t>2. Gravel transport rates </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Gravel transport rates &gt;4 mm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(g/s) that were summed over all stream sections in the yellow column of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traps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are copied here and listed in the order of occurrence.  For log-scale plotting and analysis, zero values are assigned values of 1E-4, 1E-5, or 1E-6 g/s as required to arrive at a value about 1 order of magnitude smaller than the smallest sampled transport rate.  Zero-values are omitted </a:t>
          </a:r>
          <a:r>
            <a:rPr lang="en-US" sz="1100">
              <a:solidFill>
                <a:schemeClr val="tx1"/>
              </a:solidFill>
              <a:effectLst/>
              <a:latin typeface="Arial" panose="020B0604020202020204" pitchFamily="34" charset="0"/>
              <a:ea typeface="+mn-ea"/>
              <a:cs typeface="Arial" panose="020B0604020202020204" pitchFamily="34" charset="0"/>
            </a:rPr>
            <a:t>in the last column. </a:t>
          </a:r>
          <a:endParaRPr lang="en-US" sz="1100" b="1" baseline="0">
            <a:latin typeface="Arial" panose="020B0604020202020204" pitchFamily="34" charset="0"/>
            <a:cs typeface="Arial" panose="020B0604020202020204" pitchFamily="34" charset="0"/>
          </a:endParaRPr>
        </a:p>
      </xdr:txBody>
    </xdr:sp>
    <xdr:clientData/>
  </xdr:oneCellAnchor>
  <xdr:oneCellAnchor>
    <xdr:from>
      <xdr:col>19</xdr:col>
      <xdr:colOff>583453</xdr:colOff>
      <xdr:row>5</xdr:row>
      <xdr:rowOff>133350</xdr:rowOff>
    </xdr:from>
    <xdr:ext cx="854711" cy="2199842"/>
    <xdr:sp macro="" textlink="">
      <xdr:nvSpPr>
        <xdr:cNvPr id="11" name="TextBox 10"/>
        <xdr:cNvSpPr txBox="1"/>
      </xdr:nvSpPr>
      <xdr:spPr>
        <a:xfrm rot="18006827">
          <a:off x="15293763" y="1710790"/>
          <a:ext cx="2199842" cy="854711"/>
        </a:xfrm>
        <a:prstGeom prst="rect">
          <a:avLst/>
        </a:prstGeom>
        <a:solidFill>
          <a:srgbClr val="66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baseline="0">
              <a:solidFill>
                <a:schemeClr val="tx1"/>
              </a:solidFill>
              <a:effectLst/>
              <a:latin typeface="Arial" panose="020B0604020202020204" pitchFamily="34" charset="0"/>
              <a:ea typeface="+mn-ea"/>
              <a:cs typeface="Arial" panose="020B0604020202020204" pitchFamily="34" charset="0"/>
            </a:rPr>
            <a:t>3. Gravel unit transport rates </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Gravel unit transp. rates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(g/m·s) from the turquois column in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traps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are copied here and listed sequentially</a:t>
          </a:r>
          <a:r>
            <a:rPr lang="en-US" sz="1100">
              <a:solidFill>
                <a:schemeClr val="tx1"/>
              </a:solidFill>
              <a:effectLst/>
              <a:latin typeface="+mn-lt"/>
              <a:ea typeface="+mn-ea"/>
              <a:cs typeface="+mn-cs"/>
            </a:rPr>
            <a:t>.</a:t>
          </a:r>
          <a:endParaRPr lang="en-US" sz="1000" baseline="0">
            <a:latin typeface="Arial" panose="020B0604020202020204" pitchFamily="34" charset="0"/>
            <a:cs typeface="Arial" panose="020B0604020202020204" pitchFamily="34" charset="0"/>
          </a:endParaRPr>
        </a:p>
      </xdr:txBody>
    </xdr:sp>
    <xdr:clientData/>
  </xdr:oneCellAnchor>
  <xdr:oneCellAnchor>
    <xdr:from>
      <xdr:col>4</xdr:col>
      <xdr:colOff>38100</xdr:colOff>
      <xdr:row>11</xdr:row>
      <xdr:rowOff>14192</xdr:rowOff>
    </xdr:from>
    <xdr:ext cx="2324100" cy="1209675"/>
    <xdr:sp macro="" textlink="">
      <xdr:nvSpPr>
        <xdr:cNvPr id="16" name="TextBox 15"/>
        <xdr:cNvSpPr txBox="1"/>
      </xdr:nvSpPr>
      <xdr:spPr>
        <a:xfrm>
          <a:off x="3276600" y="1947767"/>
          <a:ext cx="2324100" cy="1209675"/>
        </a:xfrm>
        <a:prstGeom prst="rect">
          <a:avLst/>
        </a:prstGeom>
        <a:solidFill>
          <a:schemeClr val="tx2">
            <a:lumMod val="20000"/>
            <a:lumOff val="80000"/>
          </a:schemeClr>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Discharge for the central time of each sample is obtained from the respective files "Stream name_year_Hydrograph" and "Stream name_year_Discharge” for this site.  Discharge is also provided as % of bankfull flow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bf</a:t>
          </a:r>
          <a:r>
            <a:rPr lang="en-US" sz="1050">
              <a:solidFill>
                <a:schemeClr val="tx1"/>
              </a:solidFill>
              <a:effectLst/>
              <a:latin typeface="Arial" panose="020B0604020202020204" pitchFamily="34" charset="0"/>
              <a:ea typeface="+mn-ea"/>
              <a:cs typeface="Arial" panose="020B0604020202020204" pitchFamily="34" charset="0"/>
            </a:rPr>
            <a:t>, typically assuming that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bf</a:t>
          </a:r>
          <a:r>
            <a:rPr lang="en-US" sz="1050">
              <a:solidFill>
                <a:schemeClr val="tx1"/>
              </a:solidFill>
              <a:effectLst/>
              <a:latin typeface="Arial" panose="020B0604020202020204" pitchFamily="34" charset="0"/>
              <a:ea typeface="+mn-ea"/>
              <a:cs typeface="Arial" panose="020B0604020202020204" pitchFamily="34" charset="0"/>
            </a:rPr>
            <a:t> =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1.5</a:t>
          </a:r>
          <a:r>
            <a:rPr lang="en-US" sz="1050">
              <a:solidFill>
                <a:schemeClr val="tx1"/>
              </a:solidFill>
              <a:effectLst/>
              <a:latin typeface="Arial" panose="020B0604020202020204" pitchFamily="34" charset="0"/>
              <a:ea typeface="+mn-ea"/>
              <a:cs typeface="Arial" panose="020B0604020202020204" pitchFamily="34" charset="0"/>
            </a:rPr>
            <a:t>.</a:t>
          </a:r>
        </a:p>
        <a:p>
          <a:pPr marL="0" marR="0" indent="0" algn="l" defTabSz="914400" eaLnBrk="1" fontAlgn="auto" latinLnBrk="0" hangingPunct="1">
            <a:lnSpc>
              <a:spcPct val="100000"/>
            </a:lnSpc>
            <a:spcBef>
              <a:spcPts val="0"/>
            </a:spcBef>
            <a:spcAft>
              <a:spcPts val="0"/>
            </a:spcAft>
            <a:buClrTx/>
            <a:buSzTx/>
            <a:buFontTx/>
            <a:buNone/>
            <a:tabLst/>
            <a:defRPr/>
          </a:pPr>
          <a:endParaRPr lang="en-US" sz="1000" baseline="0">
            <a:latin typeface="Arial" panose="020B0604020202020204" pitchFamily="34" charset="0"/>
            <a:cs typeface="Arial" panose="020B0604020202020204" pitchFamily="34" charset="0"/>
          </a:endParaRPr>
        </a:p>
      </xdr:txBody>
    </xdr:sp>
    <xdr:clientData/>
  </xdr:oneCellAnchor>
</xdr:wsDr>
</file>

<file path=xl/drawings/drawing6.xml><?xml version="1.0" encoding="utf-8"?>
<c:userShapes xmlns:c="http://schemas.openxmlformats.org/drawingml/2006/chart">
  <cdr:relSizeAnchor xmlns:cdr="http://schemas.openxmlformats.org/drawingml/2006/chartDrawing">
    <cdr:from>
      <cdr:x>0.71502</cdr:x>
      <cdr:y>0.05335</cdr:y>
    </cdr:from>
    <cdr:to>
      <cdr:x>0.71502</cdr:x>
      <cdr:y>0.85834</cdr:y>
    </cdr:to>
    <cdr:cxnSp macro="">
      <cdr:nvCxnSpPr>
        <cdr:cNvPr id="32" name="Straight Connector 2"/>
        <cdr:cNvCxnSpPr/>
      </cdr:nvCxnSpPr>
      <cdr:spPr bwMode="auto">
        <a:xfrm xmlns:a="http://schemas.openxmlformats.org/drawingml/2006/main">
          <a:off x="3051127" y="207285"/>
          <a:ext cx="0" cy="31275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B05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0.56682</cdr:x>
      <cdr:y>0.86128</cdr:y>
    </cdr:from>
    <cdr:to>
      <cdr:x>0.6997</cdr:x>
      <cdr:y>0.92077</cdr:y>
    </cdr:to>
    <cdr:sp macro="" textlink="">
      <cdr:nvSpPr>
        <cdr:cNvPr id="33" name="TextBox 11"/>
        <cdr:cNvSpPr txBox="1"/>
      </cdr:nvSpPr>
      <cdr:spPr>
        <a:xfrm xmlns:a="http://schemas.openxmlformats.org/drawingml/2006/main">
          <a:off x="2418743" y="3313391"/>
          <a:ext cx="567026" cy="228849"/>
        </a:xfrm>
        <a:prstGeom xmlns:a="http://schemas.openxmlformats.org/drawingml/2006/main" prst="rect">
          <a:avLst/>
        </a:prstGeom>
      </cdr:spPr>
      <cdr:txBody>
        <a:bodyPr xmlns:a="http://schemas.openxmlformats.org/drawingml/2006/main" vertOverflow="clip" horzOverflow="clip" wrap="none" lIns="0" tIns="0" rIns="0" bIns="0" rtlCol="0">
          <a:noAutofit/>
        </a:bodyPr>
        <a:lstStyle xmlns:a="http://schemas.openxmlformats.org/drawingml/2006/main"/>
        <a:p xmlns:a="http://schemas.openxmlformats.org/drawingml/2006/main">
          <a:r>
            <a:rPr lang="en-US" sz="1100" i="1">
              <a:solidFill>
                <a:srgbClr val="7030A0"/>
              </a:solidFill>
            </a:rPr>
            <a:t>Q</a:t>
          </a:r>
          <a:r>
            <a:rPr lang="en-US" sz="1100" i="1" baseline="-25000">
              <a:solidFill>
                <a:srgbClr val="7030A0"/>
              </a:solidFill>
            </a:rPr>
            <a:t>bf,lower site</a:t>
          </a:r>
        </a:p>
      </cdr:txBody>
    </cdr:sp>
  </cdr:relSizeAnchor>
  <cdr:relSizeAnchor xmlns:cdr="http://schemas.openxmlformats.org/drawingml/2006/chartDrawing">
    <cdr:from>
      <cdr:x>0.66431</cdr:x>
      <cdr:y>0.15315</cdr:y>
    </cdr:from>
    <cdr:to>
      <cdr:x>0.66431</cdr:x>
      <cdr:y>0.8493</cdr:y>
    </cdr:to>
    <cdr:cxnSp macro="">
      <cdr:nvCxnSpPr>
        <cdr:cNvPr id="36" name="Straight Connector 28"/>
        <cdr:cNvCxnSpPr/>
      </cdr:nvCxnSpPr>
      <cdr:spPr bwMode="auto">
        <a:xfrm xmlns:a="http://schemas.openxmlformats.org/drawingml/2006/main">
          <a:off x="2834756" y="589176"/>
          <a:ext cx="0" cy="267811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7030A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0.68696</cdr:x>
      <cdr:y>0.84731</cdr:y>
    </cdr:from>
    <cdr:to>
      <cdr:x>0.83046</cdr:x>
      <cdr:y>0.89344</cdr:y>
    </cdr:to>
    <cdr:sp macro="" textlink="">
      <cdr:nvSpPr>
        <cdr:cNvPr id="43" name="TextBox 11"/>
        <cdr:cNvSpPr txBox="1"/>
      </cdr:nvSpPr>
      <cdr:spPr>
        <a:xfrm xmlns:a="http://schemas.openxmlformats.org/drawingml/2006/main">
          <a:off x="2931393" y="3259644"/>
          <a:ext cx="612343" cy="177464"/>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solidFill>
                <a:srgbClr val="00B050"/>
              </a:solidFill>
            </a:rPr>
            <a:t>Q</a:t>
          </a:r>
          <a:r>
            <a:rPr lang="en-US" sz="1100" i="1" baseline="-25000">
              <a:solidFill>
                <a:srgbClr val="00B050"/>
              </a:solidFill>
            </a:rPr>
            <a:t>bf,upper site</a:t>
          </a:r>
        </a:p>
      </cdr:txBody>
    </cdr:sp>
  </cdr:relSizeAnchor>
</c:userShapes>
</file>

<file path=xl/drawings/drawing7.xml><?xml version="1.0" encoding="utf-8"?>
<xdr:wsDr xmlns:xdr="http://schemas.openxmlformats.org/drawingml/2006/spreadsheetDrawing" xmlns:a="http://schemas.openxmlformats.org/drawingml/2006/main">
  <xdr:twoCellAnchor>
    <xdr:from>
      <xdr:col>21</xdr:col>
      <xdr:colOff>381000</xdr:colOff>
      <xdr:row>19</xdr:row>
      <xdr:rowOff>123825</xdr:rowOff>
    </xdr:from>
    <xdr:to>
      <xdr:col>28</xdr:col>
      <xdr:colOff>361950</xdr:colOff>
      <xdr:row>42</xdr:row>
      <xdr:rowOff>37041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114299</xdr:colOff>
      <xdr:row>14</xdr:row>
      <xdr:rowOff>28575</xdr:rowOff>
    </xdr:from>
    <xdr:to>
      <xdr:col>28</xdr:col>
      <xdr:colOff>495300</xdr:colOff>
      <xdr:row>19</xdr:row>
      <xdr:rowOff>38100</xdr:rowOff>
    </xdr:to>
    <xdr:sp macro="" textlink="">
      <xdr:nvSpPr>
        <xdr:cNvPr id="9" name="TextBox 1"/>
        <xdr:cNvSpPr txBox="1"/>
      </xdr:nvSpPr>
      <xdr:spPr>
        <a:xfrm>
          <a:off x="17116424" y="2667000"/>
          <a:ext cx="4648201" cy="923925"/>
        </a:xfrm>
        <a:prstGeom prst="rect">
          <a:avLst/>
        </a:prstGeom>
        <a:solidFill>
          <a:srgbClr val="FFFFCC"/>
        </a:solidFill>
        <a:ln>
          <a:noFill/>
        </a:ln>
      </xdr:spPr>
      <xdr:txBody>
        <a:bodyPr wrap="square" lIns="45720" tIns="0" rIns="45720" bIns="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050"/>
            <a:t>The small </a:t>
          </a:r>
          <a:r>
            <a:rPr lang="en-US" sz="1050" baseline="0"/>
            <a:t> </a:t>
          </a:r>
          <a:r>
            <a:rPr lang="en-US" sz="1050"/>
            <a:t>number of measured HS data and the narrow range of </a:t>
          </a:r>
          <a:r>
            <a:rPr lang="en-US" sz="1050" i="1"/>
            <a:t>Q</a:t>
          </a:r>
          <a:r>
            <a:rPr lang="en-US" sz="1050"/>
            <a:t> makes it problematic to obtain a transport relation from a fitted regression.  The user might obtain the HS data collected by S. Ryan near the two study sites and establish a transport relation for the HS samples by comparison with the samples collected by S. Ryan (Ryan et al., 2002, 2005).</a:t>
          </a:r>
        </a:p>
        <a:p>
          <a:endParaRPr lang="en-US" sz="1050"/>
        </a:p>
      </xdr:txBody>
    </xdr:sp>
    <xdr:clientData/>
  </xdr:twoCellAnchor>
  <xdr:oneCellAnchor>
    <xdr:from>
      <xdr:col>16</xdr:col>
      <xdr:colOff>35833</xdr:colOff>
      <xdr:row>11</xdr:row>
      <xdr:rowOff>57308</xdr:rowOff>
    </xdr:from>
    <xdr:ext cx="2373085" cy="1113064"/>
    <xdr:sp macro="" textlink="">
      <xdr:nvSpPr>
        <xdr:cNvPr id="11" name="TextBox 10"/>
        <xdr:cNvSpPr txBox="1"/>
      </xdr:nvSpPr>
      <xdr:spPr>
        <a:xfrm>
          <a:off x="12989833" y="2152808"/>
          <a:ext cx="2373085" cy="1113064"/>
        </a:xfrm>
        <a:prstGeom prst="rect">
          <a:avLst/>
        </a:prstGeom>
        <a:solidFill>
          <a:srgbClr val="FFFF00"/>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Bedload</a:t>
          </a:r>
          <a:r>
            <a:rPr lang="en-US" sz="1200" b="1" baseline="0">
              <a:solidFill>
                <a:schemeClr val="tx1"/>
              </a:solidFill>
              <a:effectLst/>
              <a:latin typeface="Arial" panose="020B0604020202020204" pitchFamily="34" charset="0"/>
              <a:ea typeface="+mn-ea"/>
              <a:cs typeface="Arial" panose="020B0604020202020204" pitchFamily="34" charset="0"/>
            </a:rPr>
            <a:t> t</a:t>
          </a:r>
          <a:r>
            <a:rPr lang="en-US" sz="1200" b="1">
              <a:solidFill>
                <a:schemeClr val="tx1"/>
              </a:solidFill>
              <a:effectLst/>
              <a:latin typeface="Arial" panose="020B0604020202020204" pitchFamily="34" charset="0"/>
              <a:ea typeface="+mn-ea"/>
              <a:cs typeface="Arial" panose="020B0604020202020204" pitchFamily="34" charset="0"/>
            </a:rPr>
            <a:t>ransport rates</a:t>
          </a:r>
        </a:p>
        <a:p>
          <a:pPr marL="0" marR="0" indent="0" algn="l"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Bedload transport rates (g/s) that were computed for various particle-size groups in the worksheet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HS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are copied here.  Zero-values are typically excluded from the regression.</a:t>
          </a:r>
        </a:p>
        <a:p>
          <a:pPr marL="0" marR="0" indent="0" algn="l" defTabSz="914400" eaLnBrk="1" fontAlgn="auto" latinLnBrk="0" hangingPunct="1">
            <a:lnSpc>
              <a:spcPct val="100000"/>
            </a:lnSpc>
            <a:spcBef>
              <a:spcPts val="0"/>
            </a:spcBef>
            <a:spcAft>
              <a:spcPts val="0"/>
            </a:spcAft>
            <a:buClrTx/>
            <a:buSzTx/>
            <a:buFontTx/>
            <a:buNone/>
            <a:tabLst/>
            <a:defRPr/>
          </a:pPr>
          <a:endParaRPr lang="en-US" sz="1100" b="1">
            <a:latin typeface="Arial" panose="020B0604020202020204" pitchFamily="34" charset="0"/>
            <a:cs typeface="Arial" panose="020B0604020202020204" pitchFamily="34" charset="0"/>
          </a:endParaRPr>
        </a:p>
      </xdr:txBody>
    </xdr:sp>
    <xdr:clientData/>
  </xdr:oneCellAnchor>
  <xdr:oneCellAnchor>
    <xdr:from>
      <xdr:col>19</xdr:col>
      <xdr:colOff>531425</xdr:colOff>
      <xdr:row>3</xdr:row>
      <xdr:rowOff>200025</xdr:rowOff>
    </xdr:from>
    <xdr:ext cx="868192" cy="2572908"/>
    <xdr:sp macro="" textlink="">
      <xdr:nvSpPr>
        <xdr:cNvPr id="15" name="TextBox 14"/>
        <xdr:cNvSpPr txBox="1"/>
      </xdr:nvSpPr>
      <xdr:spPr>
        <a:xfrm rot="18006827">
          <a:off x="15061942" y="1642933"/>
          <a:ext cx="2572908" cy="868192"/>
        </a:xfrm>
        <a:prstGeom prst="rect">
          <a:avLst/>
        </a:prstGeom>
        <a:solidFill>
          <a:srgbClr val="66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 tIns="9144" rIns="9144" bIns="9144"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baseline="0">
              <a:solidFill>
                <a:schemeClr val="tx1"/>
              </a:solidFill>
              <a:effectLst/>
              <a:latin typeface="Arial" panose="020B0604020202020204" pitchFamily="34" charset="0"/>
              <a:ea typeface="+mn-ea"/>
              <a:cs typeface="Arial" panose="020B0604020202020204" pitchFamily="34" charset="0"/>
            </a:rPr>
            <a:t>Unit gravel transp. rates </a:t>
          </a:r>
          <a:r>
            <a:rPr lang="en-US" sz="1200" b="1" i="1" baseline="0">
              <a:solidFill>
                <a:schemeClr val="tx1"/>
              </a:solidFill>
              <a:effectLst/>
              <a:latin typeface="Arial" panose="020B0604020202020204" pitchFamily="34" charset="0"/>
              <a:ea typeface="+mn-ea"/>
              <a:cs typeface="Arial" panose="020B0604020202020204" pitchFamily="34" charset="0"/>
            </a:rPr>
            <a:t>q</a:t>
          </a:r>
          <a:r>
            <a:rPr lang="en-US" sz="1200" b="1" i="1" baseline="-25000">
              <a:solidFill>
                <a:schemeClr val="tx1"/>
              </a:solidFill>
              <a:effectLst/>
              <a:latin typeface="Arial" panose="020B0604020202020204" pitchFamily="34" charset="0"/>
              <a:ea typeface="+mn-ea"/>
              <a:cs typeface="Arial" panose="020B0604020202020204" pitchFamily="34" charset="0"/>
            </a:rPr>
            <a:t>B</a:t>
          </a:r>
          <a:r>
            <a:rPr lang="en-US" sz="1200" b="1" baseline="0">
              <a:solidFill>
                <a:schemeClr val="tx1"/>
              </a:solidFill>
              <a:effectLst/>
              <a:latin typeface="Arial" panose="020B0604020202020204" pitchFamily="34" charset="0"/>
              <a:ea typeface="+mn-ea"/>
              <a:cs typeface="Arial" panose="020B0604020202020204" pitchFamily="34" charset="0"/>
            </a:rPr>
            <a:t> (g/m·s) </a:t>
          </a:r>
          <a:r>
            <a:rPr lang="en-US" sz="1050">
              <a:solidFill>
                <a:schemeClr val="tx1"/>
              </a:solidFill>
              <a:effectLst/>
              <a:latin typeface="Arial" panose="020B0604020202020204" pitchFamily="34" charset="0"/>
              <a:ea typeface="+mn-ea"/>
              <a:cs typeface="Arial" panose="020B0604020202020204" pitchFamily="34" charset="0"/>
            </a:rPr>
            <a:t>Total unit transp. rates </a:t>
          </a:r>
          <a:r>
            <a:rPr lang="en-US" sz="1050" i="1">
              <a:solidFill>
                <a:schemeClr val="tx1"/>
              </a:solidFill>
              <a:effectLst/>
              <a:latin typeface="Arial" panose="020B0604020202020204" pitchFamily="34" charset="0"/>
              <a:ea typeface="+mn-ea"/>
              <a:cs typeface="Arial" panose="020B0604020202020204" pitchFamily="34" charset="0"/>
            </a:rPr>
            <a:t>q</a:t>
          </a:r>
          <a:r>
            <a:rPr lang="en-US" sz="1050" i="1" baseline="-25000">
              <a:solidFill>
                <a:schemeClr val="tx1"/>
              </a:solidFill>
              <a:effectLst/>
              <a:latin typeface="Arial" panose="020B0604020202020204" pitchFamily="34" charset="0"/>
              <a:ea typeface="+mn-ea"/>
              <a:cs typeface="Arial" panose="020B0604020202020204" pitchFamily="34" charset="0"/>
            </a:rPr>
            <a:t>B</a:t>
          </a:r>
          <a:r>
            <a:rPr lang="en-US" sz="1050">
              <a:solidFill>
                <a:schemeClr val="tx1"/>
              </a:solidFill>
              <a:effectLst/>
              <a:latin typeface="Arial" panose="020B0604020202020204" pitchFamily="34" charset="0"/>
              <a:ea typeface="+mn-ea"/>
              <a:cs typeface="Arial" panose="020B0604020202020204" pitchFamily="34" charset="0"/>
            </a:rPr>
            <a:t> (g/m·s) (from turquois column of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HS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are copied here and listed sequentially. </a:t>
          </a:r>
        </a:p>
        <a:p>
          <a:pPr marL="0" marR="0" indent="0" algn="l" defTabSz="914400" eaLnBrk="1" fontAlgn="auto" latinLnBrk="0" hangingPunct="1">
            <a:lnSpc>
              <a:spcPct val="100000"/>
            </a:lnSpc>
            <a:spcBef>
              <a:spcPts val="0"/>
            </a:spcBef>
            <a:spcAft>
              <a:spcPts val="0"/>
            </a:spcAft>
            <a:buClrTx/>
            <a:buSzTx/>
            <a:buFontTx/>
            <a:buNone/>
            <a:tabLst/>
            <a:defRPr/>
          </a:pPr>
          <a:endParaRPr lang="en-US" sz="1050" b="1"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4</xdr:col>
      <xdr:colOff>171450</xdr:colOff>
      <xdr:row>9</xdr:row>
      <xdr:rowOff>123825</xdr:rowOff>
    </xdr:from>
    <xdr:to>
      <xdr:col>6</xdr:col>
      <xdr:colOff>702673</xdr:colOff>
      <xdr:row>17</xdr:row>
      <xdr:rowOff>105476</xdr:rowOff>
    </xdr:to>
    <xdr:sp macro="" textlink="">
      <xdr:nvSpPr>
        <xdr:cNvPr id="16" name="Text Box 11"/>
        <xdr:cNvSpPr txBox="1">
          <a:spLocks noChangeArrowheads="1"/>
        </xdr:cNvSpPr>
      </xdr:nvSpPr>
      <xdr:spPr bwMode="auto">
        <a:xfrm>
          <a:off x="3409950" y="1876425"/>
          <a:ext cx="2150473" cy="1410401"/>
        </a:xfrm>
        <a:prstGeom prst="rect">
          <a:avLst/>
        </a:prstGeom>
        <a:solidFill>
          <a:srgbClr val="C6D9F1"/>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 tIns="45720" rIns="9144"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050">
              <a:effectLst/>
              <a:latin typeface="Arial" panose="020B0604020202020204" pitchFamily="34" charset="0"/>
              <a:ea typeface="+mn-ea"/>
              <a:cs typeface="Arial" panose="020B0604020202020204" pitchFamily="34" charset="0"/>
            </a:rPr>
            <a:t>Discharge for the central time of each sample is obtained from the respective files “Stream name_year_Hydrograph" and "Stream name_year_Discharge” for this site.  Discharge is also provided as % of bankfull flow </a:t>
          </a:r>
          <a:r>
            <a:rPr lang="en-US" sz="1050" i="1">
              <a:effectLst/>
              <a:latin typeface="Arial" panose="020B0604020202020204" pitchFamily="34" charset="0"/>
              <a:ea typeface="+mn-ea"/>
              <a:cs typeface="Arial" panose="020B0604020202020204" pitchFamily="34" charset="0"/>
            </a:rPr>
            <a:t>Q</a:t>
          </a:r>
          <a:r>
            <a:rPr lang="en-US" sz="1050" i="1" baseline="-25000">
              <a:effectLst/>
              <a:latin typeface="Arial" panose="020B0604020202020204" pitchFamily="34" charset="0"/>
              <a:ea typeface="+mn-ea"/>
              <a:cs typeface="Arial" panose="020B0604020202020204" pitchFamily="34" charset="0"/>
            </a:rPr>
            <a:t>bf</a:t>
          </a:r>
          <a:r>
            <a:rPr lang="en-US" sz="1050">
              <a:effectLst/>
              <a:latin typeface="Arial" panose="020B0604020202020204" pitchFamily="34" charset="0"/>
              <a:ea typeface="+mn-ea"/>
              <a:cs typeface="Arial" panose="020B0604020202020204" pitchFamily="34" charset="0"/>
            </a:rPr>
            <a:t>, typically assuming that </a:t>
          </a:r>
          <a:r>
            <a:rPr lang="en-US" sz="1050" i="1">
              <a:effectLst/>
              <a:latin typeface="Arial" panose="020B0604020202020204" pitchFamily="34" charset="0"/>
              <a:ea typeface="+mn-ea"/>
              <a:cs typeface="Arial" panose="020B0604020202020204" pitchFamily="34" charset="0"/>
            </a:rPr>
            <a:t>Q</a:t>
          </a:r>
          <a:r>
            <a:rPr lang="en-US" sz="1050" i="1" baseline="-25000">
              <a:effectLst/>
              <a:latin typeface="Arial" panose="020B0604020202020204" pitchFamily="34" charset="0"/>
              <a:ea typeface="+mn-ea"/>
              <a:cs typeface="Arial" panose="020B0604020202020204" pitchFamily="34" charset="0"/>
            </a:rPr>
            <a:t>bf</a:t>
          </a:r>
          <a:r>
            <a:rPr lang="en-US" sz="1050">
              <a:effectLst/>
              <a:latin typeface="Arial" panose="020B0604020202020204" pitchFamily="34" charset="0"/>
              <a:ea typeface="+mn-ea"/>
              <a:cs typeface="Arial" panose="020B0604020202020204" pitchFamily="34" charset="0"/>
            </a:rPr>
            <a:t> = </a:t>
          </a:r>
          <a:r>
            <a:rPr lang="en-US" sz="1050" i="1">
              <a:effectLst/>
              <a:latin typeface="Arial" panose="020B0604020202020204" pitchFamily="34" charset="0"/>
              <a:ea typeface="+mn-ea"/>
              <a:cs typeface="Arial" panose="020B0604020202020204" pitchFamily="34" charset="0"/>
            </a:rPr>
            <a:t>Q</a:t>
          </a:r>
          <a:r>
            <a:rPr lang="en-US" sz="1050" i="1" baseline="-25000">
              <a:effectLst/>
              <a:latin typeface="Arial" panose="020B0604020202020204" pitchFamily="34" charset="0"/>
              <a:ea typeface="+mn-ea"/>
              <a:cs typeface="Arial" panose="020B0604020202020204" pitchFamily="34" charset="0"/>
            </a:rPr>
            <a:t>1.5</a:t>
          </a:r>
          <a:r>
            <a:rPr lang="en-US" sz="1050">
              <a:effectLst/>
              <a:latin typeface="Arial" panose="020B0604020202020204" pitchFamily="34" charset="0"/>
              <a:ea typeface="+mn-ea"/>
              <a:cs typeface="Arial" panose="020B0604020202020204" pitchFamily="34" charset="0"/>
            </a:rPr>
            <a:t>.</a:t>
          </a: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7</xdr:col>
      <xdr:colOff>48986</xdr:colOff>
      <xdr:row>14</xdr:row>
      <xdr:rowOff>44517</xdr:rowOff>
    </xdr:from>
    <xdr:to>
      <xdr:col>13</xdr:col>
      <xdr:colOff>586196</xdr:colOff>
      <xdr:row>17</xdr:row>
      <xdr:rowOff>111192</xdr:rowOff>
    </xdr:to>
    <xdr:sp macro="" textlink="">
      <xdr:nvSpPr>
        <xdr:cNvPr id="17" name="Text Box 14"/>
        <xdr:cNvSpPr txBox="1"/>
      </xdr:nvSpPr>
      <xdr:spPr>
        <a:xfrm>
          <a:off x="5716361" y="2682942"/>
          <a:ext cx="5394960" cy="609600"/>
        </a:xfrm>
        <a:prstGeom prst="rect">
          <a:avLst/>
        </a:prstGeom>
        <a:solidFill>
          <a:srgbClr val="CCFFFF"/>
        </a:solidFill>
        <a:ln>
          <a:noFill/>
        </a:ln>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a:spcAft>
              <a:spcPts val="0"/>
            </a:spcAft>
          </a:pPr>
          <a:r>
            <a:rPr lang="en-US" sz="1200" b="1">
              <a:solidFill>
                <a:srgbClr val="000000"/>
              </a:solidFill>
              <a:effectLst/>
              <a:latin typeface="Arial"/>
              <a:ea typeface="Times New Roman"/>
            </a:rPr>
            <a:t>Fractional transport rates</a:t>
          </a: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Fractional bedload transport rates (g/s) that were computed for each 0.5 phi size class in the worksheet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HS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are copied here and listed in the order of occurrence.  </a:t>
          </a:r>
        </a:p>
        <a:p>
          <a:pPr>
            <a:spcAft>
              <a:spcPts val="0"/>
            </a:spcAft>
          </a:pPr>
          <a:endParaRPr lang="en-US" sz="1200">
            <a:effectLst/>
            <a:latin typeface="Times New Roman"/>
            <a:ea typeface="Times New Roman"/>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0.71001</cdr:x>
      <cdr:y>0.07074</cdr:y>
    </cdr:from>
    <cdr:to>
      <cdr:x>0.71001</cdr:x>
      <cdr:y>0.87573</cdr:y>
    </cdr:to>
    <cdr:cxnSp macro="">
      <cdr:nvCxnSpPr>
        <cdr:cNvPr id="32" name="Straight Connector 2"/>
        <cdr:cNvCxnSpPr/>
      </cdr:nvCxnSpPr>
      <cdr:spPr bwMode="auto">
        <a:xfrm xmlns:a="http://schemas.openxmlformats.org/drawingml/2006/main">
          <a:off x="3016245" y="272128"/>
          <a:ext cx="0" cy="30968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0.56751</cdr:x>
      <cdr:y>0.84974</cdr:y>
    </cdr:from>
    <cdr:to>
      <cdr:x>0.71101</cdr:x>
      <cdr:y>0.89375</cdr:y>
    </cdr:to>
    <cdr:sp macro="" textlink="">
      <cdr:nvSpPr>
        <cdr:cNvPr id="43" name="TextBox 11"/>
        <cdr:cNvSpPr txBox="1"/>
      </cdr:nvSpPr>
      <cdr:spPr>
        <a:xfrm xmlns:a="http://schemas.openxmlformats.org/drawingml/2006/main">
          <a:off x="2410887" y="3325656"/>
          <a:ext cx="609609" cy="172227"/>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solidFill>
                <a:schemeClr val="accent6">
                  <a:lumMod val="75000"/>
                </a:schemeClr>
              </a:solidFill>
            </a:rPr>
            <a:t>Q</a:t>
          </a:r>
          <a:r>
            <a:rPr lang="en-US" sz="1100" i="1" baseline="-25000">
              <a:solidFill>
                <a:schemeClr val="accent6">
                  <a:lumMod val="75000"/>
                </a:schemeClr>
              </a:solidFill>
            </a:rPr>
            <a:t>bf,upper site</a:t>
          </a:r>
        </a:p>
      </cdr:txBody>
    </cdr:sp>
  </cdr:relSizeAnchor>
  <cdr:relSizeAnchor xmlns:cdr="http://schemas.openxmlformats.org/drawingml/2006/chartDrawing">
    <cdr:from>
      <cdr:x>0.66355</cdr:x>
      <cdr:y>0.16388</cdr:y>
    </cdr:from>
    <cdr:to>
      <cdr:x>0.66355</cdr:x>
      <cdr:y>0.86003</cdr:y>
    </cdr:to>
    <cdr:cxnSp macro="">
      <cdr:nvCxnSpPr>
        <cdr:cNvPr id="6" name="Straight Connector 5"/>
        <cdr:cNvCxnSpPr/>
      </cdr:nvCxnSpPr>
      <cdr:spPr bwMode="auto">
        <a:xfrm xmlns:a="http://schemas.openxmlformats.org/drawingml/2006/main">
          <a:off x="2818881" y="630451"/>
          <a:ext cx="0" cy="267811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chemeClr val="accent6">
              <a:lumMod val="75000"/>
            </a:schemeClr>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0.67115</cdr:x>
      <cdr:y>0.87453</cdr:y>
    </cdr:from>
    <cdr:to>
      <cdr:x>0.80463</cdr:x>
      <cdr:y>0.91926</cdr:y>
    </cdr:to>
    <cdr:sp macro="" textlink="">
      <cdr:nvSpPr>
        <cdr:cNvPr id="5" name="TextBox 11"/>
        <cdr:cNvSpPr txBox="1"/>
      </cdr:nvSpPr>
      <cdr:spPr>
        <a:xfrm xmlns:a="http://schemas.openxmlformats.org/drawingml/2006/main">
          <a:off x="2851150" y="3422650"/>
          <a:ext cx="567026" cy="175092"/>
        </a:xfrm>
        <a:prstGeom xmlns:a="http://schemas.openxmlformats.org/drawingml/2006/main" prst="rect">
          <a:avLst/>
        </a:prstGeom>
      </cdr:spPr>
      <cdr:txBody>
        <a:bodyPr xmlns:a="http://schemas.openxmlformats.org/drawingml/2006/main" wrap="non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solidFill>
                <a:srgbClr val="0070C0"/>
              </a:solidFill>
            </a:rPr>
            <a:t>Q</a:t>
          </a:r>
          <a:r>
            <a:rPr lang="en-US" sz="1100" i="1" baseline="-25000">
              <a:solidFill>
                <a:srgbClr val="0070C0"/>
              </a:solidFill>
            </a:rPr>
            <a:t>bf,lower site</a:t>
          </a:r>
        </a:p>
      </cdr:txBody>
    </cdr:sp>
  </cdr:relSizeAnchor>
  <cdr:relSizeAnchor xmlns:cdr="http://schemas.openxmlformats.org/drawingml/2006/chartDrawing">
    <cdr:from>
      <cdr:x>0.23393</cdr:x>
      <cdr:y>0.16631</cdr:y>
    </cdr:from>
    <cdr:to>
      <cdr:x>0.72003</cdr:x>
      <cdr:y>0.37853</cdr:y>
    </cdr:to>
    <cdr:cxnSp macro="">
      <cdr:nvCxnSpPr>
        <cdr:cNvPr id="7" name="Straight Connector 6"/>
        <cdr:cNvCxnSpPr/>
      </cdr:nvCxnSpPr>
      <cdr:spPr bwMode="auto">
        <a:xfrm xmlns:a="http://schemas.openxmlformats.org/drawingml/2006/main" flipV="1">
          <a:off x="993775" y="650875"/>
          <a:ext cx="2065020" cy="8305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val="0070C0"/>
          </a:solidFill>
          <a:prstDash val="lg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0.22646</cdr:x>
      <cdr:y>0.15576</cdr:y>
    </cdr:from>
    <cdr:to>
      <cdr:x>0.68834</cdr:x>
      <cdr:y>0.42347</cdr:y>
    </cdr:to>
    <cdr:cxnSp macro="">
      <cdr:nvCxnSpPr>
        <cdr:cNvPr id="8" name="Straight Connector 7"/>
        <cdr:cNvCxnSpPr/>
      </cdr:nvCxnSpPr>
      <cdr:spPr bwMode="auto">
        <a:xfrm xmlns:a="http://schemas.openxmlformats.org/drawingml/2006/main" flipV="1">
          <a:off x="962025" y="609600"/>
          <a:ext cx="1962150" cy="104775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chemeClr val="accent6">
              <a:lumMod val="75000"/>
            </a:schemeClr>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10</xdr:col>
      <xdr:colOff>161925</xdr:colOff>
      <xdr:row>17</xdr:row>
      <xdr:rowOff>133350</xdr:rowOff>
    </xdr:from>
    <xdr:to>
      <xdr:col>17</xdr:col>
      <xdr:colOff>161925</xdr:colOff>
      <xdr:row>39</xdr:row>
      <xdr:rowOff>139911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xdr:colOff>
      <xdr:row>13</xdr:row>
      <xdr:rowOff>34290</xdr:rowOff>
    </xdr:from>
    <xdr:to>
      <xdr:col>17</xdr:col>
      <xdr:colOff>495300</xdr:colOff>
      <xdr:row>17</xdr:row>
      <xdr:rowOff>41321</xdr:rowOff>
    </xdr:to>
    <xdr:sp macro="" textlink="">
      <xdr:nvSpPr>
        <xdr:cNvPr id="4" name="TextBox 1"/>
        <xdr:cNvSpPr txBox="1"/>
      </xdr:nvSpPr>
      <xdr:spPr>
        <a:xfrm>
          <a:off x="6619875" y="2491740"/>
          <a:ext cx="5305425" cy="845231"/>
        </a:xfrm>
        <a:prstGeom prst="rect">
          <a:avLst/>
        </a:prstGeom>
        <a:solidFill>
          <a:srgbClr val="FFFF99"/>
        </a:solidFill>
      </xdr:spPr>
      <xdr:txBody>
        <a:bodyPr wrap="square" lIns="45720" tIns="0" rIns="45720" bIns="0" rtlCol="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900"/>
            <a:t>The small </a:t>
          </a:r>
          <a:r>
            <a:rPr lang="en-US" sz="900" baseline="0"/>
            <a:t> </a:t>
          </a:r>
          <a:r>
            <a:rPr lang="en-US" sz="900"/>
            <a:t>number of measured data and the narrow range of </a:t>
          </a:r>
          <a:r>
            <a:rPr lang="en-US" sz="900" i="1"/>
            <a:t>Q</a:t>
          </a:r>
          <a:r>
            <a:rPr lang="en-US" sz="900"/>
            <a:t> makes it problematic to obtain a flow competence relation from a fitted regression.  Instead, a flow competence relation for the lower site is determined by comparison with the upper site. </a:t>
          </a:r>
        </a:p>
        <a:p>
          <a:r>
            <a:rPr lang="en-US" sz="900"/>
            <a:t> </a:t>
          </a:r>
        </a:p>
        <a:p>
          <a:r>
            <a:rPr lang="en-US" sz="900"/>
            <a:t>Flow competence is slightly higher at the lower than at the upper site, esp. at the lower Q, suggesting  a slightly higher but less  steep flow competence relation at the lower site compared to the upper site.</a:t>
          </a:r>
          <a:r>
            <a:rPr lang="en-US" sz="900" baseline="0"/>
            <a:t> </a:t>
          </a:r>
        </a:p>
      </xdr:txBody>
    </xdr:sp>
    <xdr:clientData/>
  </xdr:twoCellAnchor>
  <xdr:twoCellAnchor>
    <xdr:from>
      <xdr:col>6</xdr:col>
      <xdr:colOff>19050</xdr:colOff>
      <xdr:row>9</xdr:row>
      <xdr:rowOff>38100</xdr:rowOff>
    </xdr:from>
    <xdr:to>
      <xdr:col>7</xdr:col>
      <xdr:colOff>714375</xdr:colOff>
      <xdr:row>12</xdr:row>
      <xdr:rowOff>171450</xdr:rowOff>
    </xdr:to>
    <xdr:sp macro="" textlink="">
      <xdr:nvSpPr>
        <xdr:cNvPr id="5" name="Text Box 10"/>
        <xdr:cNvSpPr txBox="1"/>
      </xdr:nvSpPr>
      <xdr:spPr>
        <a:xfrm>
          <a:off x="4343400" y="1743075"/>
          <a:ext cx="1438275" cy="676275"/>
        </a:xfrm>
        <a:prstGeom prst="rect">
          <a:avLst/>
        </a:prstGeom>
        <a:solidFill>
          <a:srgbClr val="FFCCFF"/>
        </a:solidFill>
        <a:ln>
          <a:noFill/>
        </a:ln>
      </xdr:spPr>
      <xdr:style>
        <a:lnRef idx="0">
          <a:scrgbClr r="0" g="0" b="0"/>
        </a:lnRef>
        <a:fillRef idx="0">
          <a:scrgbClr r="0" g="0" b="0"/>
        </a:fillRef>
        <a:effectRef idx="0">
          <a:scrgbClr r="0" g="0" b="0"/>
        </a:effectRef>
        <a:fontRef idx="minor">
          <a:schemeClr val="tx1"/>
        </a:fontRef>
      </xdr:style>
      <xdr:txBody>
        <a:bodyPr wrap="square" lIns="9144" tIns="9144" rIns="9144" bIns="9144"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Measured bedload </a:t>
          </a:r>
          <a:r>
            <a:rPr lang="en-US" sz="1050" i="1">
              <a:solidFill>
                <a:schemeClr val="tx1"/>
              </a:solidFill>
              <a:effectLst/>
              <a:latin typeface="Arial" panose="020B0604020202020204" pitchFamily="34" charset="0"/>
              <a:ea typeface="+mn-ea"/>
              <a:cs typeface="Arial" panose="020B0604020202020204" pitchFamily="34" charset="0"/>
            </a:rPr>
            <a:t>D</a:t>
          </a:r>
          <a:r>
            <a:rPr lang="en-US" sz="1050" i="1" baseline="-25000">
              <a:solidFill>
                <a:schemeClr val="tx1"/>
              </a:solidFill>
              <a:effectLst/>
              <a:latin typeface="Arial" panose="020B0604020202020204" pitchFamily="34" charset="0"/>
              <a:ea typeface="+mn-ea"/>
              <a:cs typeface="Arial" panose="020B0604020202020204" pitchFamily="34" charset="0"/>
            </a:rPr>
            <a:t>max</a:t>
          </a:r>
          <a:r>
            <a:rPr lang="en-US" sz="1050">
              <a:solidFill>
                <a:schemeClr val="tx1"/>
              </a:solidFill>
              <a:effectLst/>
              <a:latin typeface="Arial" panose="020B0604020202020204" pitchFamily="34" charset="0"/>
              <a:ea typeface="+mn-ea"/>
              <a:cs typeface="Arial" panose="020B0604020202020204" pitchFamily="34" charset="0"/>
            </a:rPr>
            <a:t> particle sizes (mm) are copied from the </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u="sng">
              <a:solidFill>
                <a:schemeClr val="tx1"/>
              </a:solidFill>
              <a:effectLst/>
              <a:latin typeface="Arial" panose="020B0604020202020204" pitchFamily="34" charset="0"/>
              <a:ea typeface="+mn-ea"/>
              <a:cs typeface="Arial" panose="020B0604020202020204" pitchFamily="34" charset="0"/>
            </a:rPr>
            <a:t>Data traps</a:t>
          </a:r>
          <a:r>
            <a:rPr lang="en-US" sz="1050" u="sng">
              <a:solidFill>
                <a:schemeClr val="tx1"/>
              </a:solidFill>
              <a:effectLst/>
              <a:latin typeface="Arial" panose="020B0604020202020204" pitchFamily="34" charset="0"/>
              <a:ea typeface="+mn-ea"/>
              <a:cs typeface="Arial" panose="020B0604020202020204" pitchFamily="34" charset="0"/>
              <a:sym typeface="Symbol"/>
            </a:rPr>
            <a:t></a:t>
          </a:r>
          <a:r>
            <a:rPr lang="en-US" sz="1050">
              <a:solidFill>
                <a:schemeClr val="tx1"/>
              </a:solidFill>
              <a:effectLst/>
              <a:latin typeface="Arial" panose="020B0604020202020204" pitchFamily="34" charset="0"/>
              <a:ea typeface="+mn-ea"/>
              <a:cs typeface="Arial" panose="020B0604020202020204" pitchFamily="34" charset="0"/>
            </a:rPr>
            <a:t> worksheet.  </a:t>
          </a:r>
          <a:endParaRPr lang="en-US" sz="1200">
            <a:effectLst/>
            <a:latin typeface="Times New Roman"/>
            <a:ea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PageLayoutView="60" workbookViewId="0">
      <selection activeCell="B1" sqref="B1"/>
    </sheetView>
  </sheetViews>
  <sheetFormatPr defaultColWidth="8.85546875" defaultRowHeight="15" x14ac:dyDescent="0.25"/>
  <cols>
    <col min="1" max="16384" width="8.85546875" style="42"/>
  </cols>
  <sheetData/>
  <pageMargins left="0.78749999999999998" right="0.78749999999999998" top="1.05277777777778" bottom="1.05277777777778" header="0.78749999999999998" footer="0.78749999999999998"/>
  <headerFooter>
    <oddHeader>&amp;C&amp;"Times New Roman,Regular"&amp;12&amp;A</oddHeader>
    <oddFooter>&amp;C&amp;"Times New Roman,Regular"&amp;12Page &amp;P</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1" sqref="I11"/>
    </sheetView>
  </sheetViews>
  <sheetFormatPr defaultRowHeight="12.75"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zoomScaleNormal="100" zoomScalePageLayoutView="60" workbookViewId="0">
      <selection activeCell="N7" sqref="N7"/>
    </sheetView>
  </sheetViews>
  <sheetFormatPr defaultColWidth="8.85546875" defaultRowHeight="15" x14ac:dyDescent="0.25"/>
  <cols>
    <col min="1" max="16384" width="8.85546875" style="42"/>
  </cols>
  <sheetData/>
  <pageMargins left="0.78749999999999998" right="0.78749999999999998" top="1.05277777777778" bottom="1.05277777777778" header="0.78749999999999998" footer="0.78749999999999998"/>
  <headerFooter>
    <oddHeader>&amp;C&amp;"Times New Roman,Regular"&amp;12&amp;A</oddHeader>
    <oddFooter>&amp;C&amp;"Times New Roman,Regular"&amp;12Page &amp;P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P1199"/>
  <sheetViews>
    <sheetView zoomScale="70" zoomScaleNormal="70" workbookViewId="0">
      <selection activeCell="F9" sqref="F9"/>
    </sheetView>
  </sheetViews>
  <sheetFormatPr defaultRowHeight="12.75" x14ac:dyDescent="0.2"/>
  <cols>
    <col min="2" max="2" width="11.7109375" style="2" customWidth="1"/>
    <col min="3" max="3" width="11.7109375" style="12" customWidth="1"/>
    <col min="4" max="22" width="11.7109375" style="2" customWidth="1"/>
    <col min="23" max="33" width="11.7109375" customWidth="1"/>
    <col min="34" max="34" width="11.7109375" style="2" customWidth="1"/>
    <col min="35" max="35" width="11.7109375" customWidth="1"/>
    <col min="36" max="49" width="11.7109375" style="2" customWidth="1"/>
    <col min="50" max="56" width="11.7109375" customWidth="1"/>
    <col min="125" max="276" width="8.85546875" style="2"/>
  </cols>
  <sheetData>
    <row r="1" spans="2:276" ht="18" x14ac:dyDescent="0.25">
      <c r="B1" s="37" t="s">
        <v>55</v>
      </c>
      <c r="C1" s="11"/>
      <c r="H1" s="9"/>
      <c r="J1"/>
      <c r="K1"/>
      <c r="L1"/>
      <c r="M1"/>
      <c r="N1"/>
      <c r="O1"/>
      <c r="P1"/>
      <c r="Q1"/>
      <c r="R1"/>
      <c r="S1"/>
      <c r="T1"/>
      <c r="U1"/>
      <c r="V1"/>
      <c r="AT1"/>
      <c r="AU1"/>
      <c r="AV1"/>
      <c r="AW1"/>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IG1"/>
      <c r="IH1"/>
      <c r="II1"/>
      <c r="IJ1"/>
      <c r="IK1"/>
      <c r="IL1"/>
      <c r="IM1"/>
      <c r="IN1"/>
      <c r="IO1"/>
      <c r="IP1"/>
      <c r="IQ1"/>
      <c r="IR1"/>
      <c r="IS1"/>
      <c r="IT1"/>
      <c r="IU1"/>
      <c r="IV1"/>
      <c r="IW1"/>
      <c r="IX1"/>
      <c r="IY1"/>
      <c r="IZ1"/>
      <c r="JA1"/>
      <c r="JB1"/>
      <c r="JC1"/>
      <c r="JD1"/>
      <c r="JE1"/>
      <c r="JF1"/>
      <c r="JG1"/>
      <c r="JH1"/>
      <c r="JI1"/>
      <c r="JJ1"/>
      <c r="JK1"/>
      <c r="JL1"/>
      <c r="JM1"/>
      <c r="JN1"/>
      <c r="JO1"/>
      <c r="JP1"/>
    </row>
    <row r="2" spans="2:276" x14ac:dyDescent="0.2">
      <c r="B2" s="10" t="s">
        <v>87</v>
      </c>
      <c r="C2" s="2"/>
      <c r="J2"/>
      <c r="K2"/>
      <c r="L2"/>
      <c r="M2"/>
      <c r="N2"/>
      <c r="O2"/>
      <c r="P2"/>
      <c r="Q2"/>
      <c r="R2"/>
      <c r="S2"/>
      <c r="T2"/>
      <c r="U2"/>
      <c r="V2"/>
      <c r="AT2"/>
      <c r="AU2"/>
      <c r="AV2"/>
      <c r="AW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IG2"/>
      <c r="IH2"/>
      <c r="II2"/>
      <c r="IJ2"/>
      <c r="IK2"/>
      <c r="IL2"/>
      <c r="IM2"/>
      <c r="IN2"/>
      <c r="IO2"/>
      <c r="IP2"/>
      <c r="IQ2"/>
      <c r="IR2"/>
      <c r="IS2"/>
      <c r="IT2"/>
      <c r="IU2"/>
      <c r="IV2"/>
      <c r="IW2"/>
      <c r="IX2"/>
      <c r="IY2"/>
      <c r="IZ2"/>
      <c r="JA2"/>
      <c r="JB2"/>
      <c r="JC2"/>
      <c r="JD2"/>
      <c r="JE2"/>
      <c r="JF2"/>
      <c r="JG2"/>
      <c r="JH2"/>
      <c r="JI2"/>
      <c r="JJ2"/>
      <c r="JK2"/>
      <c r="JL2"/>
      <c r="JM2"/>
      <c r="JN2"/>
      <c r="JO2"/>
      <c r="JP2"/>
    </row>
    <row r="3" spans="2:276" ht="15.75" x14ac:dyDescent="0.25">
      <c r="B3" s="96" t="s">
        <v>88</v>
      </c>
      <c r="C3" s="2"/>
      <c r="J3"/>
      <c r="K3"/>
      <c r="L3"/>
      <c r="M3"/>
      <c r="N3"/>
      <c r="O3"/>
      <c r="P3"/>
      <c r="Q3"/>
      <c r="R3"/>
      <c r="S3"/>
      <c r="T3"/>
      <c r="U3"/>
      <c r="V3"/>
      <c r="AS3"/>
      <c r="AT3"/>
      <c r="AU3"/>
      <c r="AV3"/>
      <c r="AW3"/>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IG3"/>
      <c r="IH3"/>
      <c r="II3"/>
      <c r="IJ3"/>
      <c r="IK3"/>
      <c r="IL3"/>
      <c r="IM3"/>
      <c r="IN3"/>
      <c r="IO3"/>
      <c r="IP3"/>
      <c r="IQ3"/>
      <c r="IR3"/>
      <c r="IS3"/>
      <c r="IT3"/>
      <c r="IU3"/>
      <c r="IV3"/>
      <c r="IW3"/>
      <c r="IX3"/>
      <c r="IY3"/>
      <c r="IZ3"/>
      <c r="JA3"/>
      <c r="JB3"/>
      <c r="JC3"/>
      <c r="JD3"/>
      <c r="JE3"/>
      <c r="JF3"/>
      <c r="JG3"/>
      <c r="JH3"/>
      <c r="JI3"/>
      <c r="JJ3"/>
      <c r="JK3"/>
      <c r="JL3"/>
      <c r="JM3"/>
      <c r="JN3"/>
      <c r="JO3"/>
      <c r="JP3"/>
    </row>
    <row r="4" spans="2:276" x14ac:dyDescent="0.2">
      <c r="B4" s="12"/>
      <c r="C4" s="2"/>
      <c r="J4"/>
      <c r="K4"/>
      <c r="L4"/>
      <c r="M4"/>
      <c r="N4"/>
      <c r="O4"/>
      <c r="P4"/>
      <c r="Q4"/>
      <c r="R4"/>
      <c r="S4"/>
      <c r="T4"/>
      <c r="U4"/>
      <c r="V4"/>
      <c r="AS4" s="18"/>
      <c r="AT4"/>
      <c r="AU4"/>
      <c r="AV4"/>
      <c r="AW4"/>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IG4"/>
      <c r="IH4"/>
      <c r="II4"/>
      <c r="IJ4"/>
      <c r="IK4"/>
      <c r="IL4"/>
      <c r="IM4"/>
      <c r="IN4"/>
      <c r="IO4"/>
      <c r="IP4"/>
      <c r="IQ4"/>
      <c r="IR4"/>
      <c r="IS4"/>
      <c r="IT4"/>
      <c r="IU4"/>
      <c r="IV4"/>
      <c r="IW4"/>
      <c r="IX4"/>
      <c r="IY4"/>
      <c r="IZ4"/>
      <c r="JA4"/>
      <c r="JB4"/>
      <c r="JC4"/>
      <c r="JD4"/>
      <c r="JE4"/>
      <c r="JF4"/>
      <c r="JG4"/>
      <c r="JH4"/>
      <c r="JI4"/>
      <c r="JJ4"/>
      <c r="JK4"/>
      <c r="JL4"/>
      <c r="JM4"/>
      <c r="JN4"/>
      <c r="JO4"/>
      <c r="JP4"/>
    </row>
    <row r="5" spans="2:276" x14ac:dyDescent="0.2">
      <c r="J5"/>
      <c r="K5"/>
      <c r="L5"/>
      <c r="M5"/>
      <c r="N5"/>
      <c r="O5"/>
      <c r="P5"/>
      <c r="Q5"/>
      <c r="R5"/>
      <c r="S5"/>
      <c r="T5"/>
      <c r="U5"/>
      <c r="V5"/>
      <c r="AS5" s="18"/>
      <c r="AT5"/>
      <c r="AU5"/>
      <c r="AV5"/>
      <c r="AW5"/>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IG5"/>
      <c r="IH5"/>
      <c r="II5"/>
      <c r="IJ5"/>
      <c r="IK5"/>
      <c r="IL5"/>
      <c r="IM5"/>
      <c r="IN5"/>
      <c r="IO5"/>
      <c r="IP5"/>
      <c r="IQ5"/>
      <c r="IR5"/>
      <c r="IS5"/>
      <c r="IT5"/>
      <c r="IU5"/>
      <c r="IV5"/>
      <c r="IW5"/>
      <c r="IX5"/>
      <c r="IY5"/>
      <c r="IZ5"/>
      <c r="JA5"/>
      <c r="JB5"/>
      <c r="JC5"/>
      <c r="JD5"/>
      <c r="JE5"/>
      <c r="JF5"/>
      <c r="JG5"/>
      <c r="JH5"/>
      <c r="JI5"/>
      <c r="JJ5"/>
      <c r="JK5"/>
      <c r="JL5"/>
      <c r="JM5"/>
      <c r="JN5"/>
      <c r="JO5"/>
      <c r="JP5"/>
    </row>
    <row r="6" spans="2:276" x14ac:dyDescent="0.2">
      <c r="J6"/>
      <c r="K6"/>
      <c r="L6"/>
      <c r="M6"/>
      <c r="N6"/>
      <c r="O6"/>
      <c r="P6"/>
      <c r="Q6"/>
      <c r="R6"/>
      <c r="S6"/>
      <c r="T6"/>
      <c r="U6"/>
      <c r="V6"/>
      <c r="AM6" s="14"/>
      <c r="AN6" s="14"/>
      <c r="AO6" s="14"/>
      <c r="AP6" s="14"/>
      <c r="AQ6" s="14"/>
      <c r="AS6" s="18"/>
      <c r="AT6"/>
      <c r="AU6"/>
      <c r="AV6"/>
      <c r="AW6"/>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IG6"/>
      <c r="IH6"/>
      <c r="II6"/>
      <c r="IJ6"/>
      <c r="IK6"/>
      <c r="IL6"/>
      <c r="IM6"/>
      <c r="IN6"/>
      <c r="IO6"/>
      <c r="IP6"/>
      <c r="IQ6"/>
      <c r="IR6"/>
      <c r="IS6"/>
      <c r="IT6"/>
      <c r="IU6"/>
      <c r="IV6"/>
      <c r="IW6"/>
      <c r="IX6"/>
      <c r="IY6"/>
      <c r="IZ6"/>
      <c r="JA6"/>
      <c r="JB6"/>
      <c r="JC6"/>
      <c r="JD6"/>
      <c r="JE6"/>
      <c r="JF6"/>
      <c r="JG6"/>
      <c r="JH6"/>
      <c r="JI6"/>
      <c r="JJ6"/>
      <c r="JK6"/>
      <c r="JL6"/>
      <c r="JM6"/>
      <c r="JN6"/>
      <c r="JO6"/>
      <c r="JP6"/>
    </row>
    <row r="7" spans="2:276" x14ac:dyDescent="0.2">
      <c r="J7"/>
      <c r="K7"/>
      <c r="L7"/>
      <c r="M7"/>
      <c r="N7"/>
      <c r="O7"/>
      <c r="P7"/>
      <c r="Q7"/>
      <c r="R7"/>
      <c r="S7"/>
      <c r="T7"/>
      <c r="U7"/>
      <c r="V7"/>
      <c r="AM7" s="14"/>
      <c r="AN7" s="14"/>
      <c r="AO7" s="14"/>
      <c r="AP7" s="14"/>
      <c r="AQ7" s="14"/>
      <c r="AS7" s="18"/>
      <c r="AT7"/>
      <c r="AU7"/>
      <c r="AV7"/>
      <c r="AW7"/>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IG7"/>
      <c r="IH7"/>
      <c r="II7"/>
      <c r="IJ7"/>
      <c r="IK7"/>
      <c r="IL7"/>
      <c r="IM7"/>
      <c r="IN7"/>
      <c r="IO7"/>
      <c r="IP7"/>
      <c r="IQ7"/>
      <c r="IR7"/>
      <c r="IS7"/>
      <c r="IT7"/>
      <c r="IU7"/>
      <c r="IV7"/>
      <c r="IW7"/>
      <c r="IX7"/>
      <c r="IY7"/>
      <c r="IZ7"/>
      <c r="JA7"/>
      <c r="JB7"/>
      <c r="JC7"/>
      <c r="JD7"/>
      <c r="JE7"/>
      <c r="JF7"/>
      <c r="JG7"/>
      <c r="JH7"/>
      <c r="JI7"/>
      <c r="JJ7"/>
      <c r="JK7"/>
      <c r="JL7"/>
      <c r="JM7"/>
      <c r="JN7"/>
      <c r="JO7"/>
      <c r="JP7"/>
    </row>
    <row r="8" spans="2:276" x14ac:dyDescent="0.2">
      <c r="J8"/>
      <c r="K8"/>
      <c r="L8"/>
      <c r="M8"/>
      <c r="N8"/>
      <c r="O8"/>
      <c r="P8"/>
      <c r="Q8"/>
      <c r="R8"/>
      <c r="S8"/>
      <c r="T8"/>
      <c r="U8"/>
      <c r="V8"/>
      <c r="AM8" s="14"/>
      <c r="AN8" s="14"/>
      <c r="AO8" s="14"/>
      <c r="AP8" s="14"/>
      <c r="AQ8" s="14"/>
      <c r="AR8" s="14"/>
      <c r="AS8" s="18"/>
      <c r="AT8"/>
      <c r="AU8"/>
      <c r="AV8"/>
      <c r="AW8"/>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IG8"/>
      <c r="IH8"/>
      <c r="II8"/>
      <c r="IJ8"/>
      <c r="IK8"/>
      <c r="IL8"/>
      <c r="IM8"/>
      <c r="IN8"/>
      <c r="IO8"/>
      <c r="IP8"/>
      <c r="IQ8"/>
      <c r="IR8"/>
      <c r="IS8"/>
      <c r="IT8"/>
      <c r="IU8"/>
      <c r="IV8"/>
      <c r="IW8"/>
      <c r="IX8"/>
      <c r="IY8"/>
      <c r="IZ8"/>
      <c r="JA8"/>
      <c r="JB8"/>
      <c r="JC8"/>
      <c r="JD8"/>
      <c r="JE8"/>
      <c r="JF8"/>
      <c r="JG8"/>
      <c r="JH8"/>
      <c r="JI8"/>
      <c r="JJ8"/>
      <c r="JK8"/>
      <c r="JL8"/>
      <c r="JM8"/>
      <c r="JN8"/>
      <c r="JO8"/>
      <c r="JP8"/>
    </row>
    <row r="9" spans="2:276" x14ac:dyDescent="0.2">
      <c r="J9"/>
      <c r="K9"/>
      <c r="L9"/>
      <c r="M9"/>
      <c r="N9"/>
      <c r="O9"/>
      <c r="P9"/>
      <c r="Q9"/>
      <c r="R9"/>
      <c r="S9"/>
      <c r="T9"/>
      <c r="U9"/>
      <c r="V9"/>
      <c r="AW9"/>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IG9"/>
      <c r="IH9"/>
      <c r="II9"/>
      <c r="IJ9"/>
      <c r="IK9"/>
      <c r="IL9"/>
      <c r="IM9"/>
      <c r="IN9"/>
      <c r="IO9"/>
      <c r="IP9"/>
      <c r="IQ9"/>
      <c r="IR9"/>
      <c r="IS9"/>
      <c r="IT9"/>
      <c r="IU9"/>
      <c r="IV9"/>
      <c r="IW9"/>
      <c r="IX9"/>
      <c r="IY9"/>
      <c r="IZ9"/>
      <c r="JA9"/>
      <c r="JB9"/>
      <c r="JC9"/>
      <c r="JD9"/>
      <c r="JE9"/>
      <c r="JF9"/>
      <c r="JG9"/>
      <c r="JH9"/>
      <c r="JI9"/>
      <c r="JJ9"/>
      <c r="JK9"/>
      <c r="JL9"/>
      <c r="JM9"/>
      <c r="JN9"/>
      <c r="JO9"/>
      <c r="JP9"/>
    </row>
    <row r="10" spans="2:276" x14ac:dyDescent="0.2">
      <c r="J10"/>
      <c r="K10"/>
      <c r="L10"/>
      <c r="M10"/>
      <c r="N10"/>
      <c r="O10"/>
      <c r="P10"/>
      <c r="Q10"/>
      <c r="R10"/>
      <c r="S10"/>
      <c r="T10"/>
      <c r="U10"/>
      <c r="V10"/>
      <c r="AW10"/>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row>
    <row r="11" spans="2:276" x14ac:dyDescent="0.2">
      <c r="J11"/>
      <c r="K11"/>
      <c r="L11"/>
      <c r="M11"/>
      <c r="N11"/>
      <c r="O11"/>
      <c r="P11"/>
      <c r="Q11"/>
      <c r="R11"/>
      <c r="S11"/>
      <c r="T11"/>
      <c r="U11"/>
      <c r="V11"/>
      <c r="AW11"/>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row>
    <row r="12" spans="2:276" x14ac:dyDescent="0.2">
      <c r="J12"/>
      <c r="K12"/>
      <c r="L12"/>
      <c r="M12"/>
      <c r="N12"/>
      <c r="O12"/>
      <c r="P12"/>
      <c r="Q12"/>
      <c r="R12"/>
      <c r="S12"/>
      <c r="T12"/>
      <c r="U12"/>
      <c r="V12"/>
      <c r="AW1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row>
    <row r="13" spans="2:276" x14ac:dyDescent="0.2">
      <c r="J13"/>
      <c r="K13"/>
      <c r="L13"/>
      <c r="M13"/>
      <c r="N13"/>
      <c r="O13"/>
      <c r="P13"/>
      <c r="Q13"/>
      <c r="R13"/>
      <c r="S13"/>
      <c r="T13"/>
      <c r="U13"/>
      <c r="V13"/>
      <c r="AW13"/>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row>
    <row r="14" spans="2:276" x14ac:dyDescent="0.2">
      <c r="H14" s="9"/>
      <c r="J14"/>
      <c r="K14"/>
      <c r="L14"/>
      <c r="M14"/>
      <c r="N14"/>
      <c r="O14"/>
      <c r="P14"/>
      <c r="Q14"/>
      <c r="R14"/>
      <c r="S14"/>
      <c r="T14"/>
      <c r="U14"/>
      <c r="V14"/>
      <c r="AW14"/>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row>
    <row r="15" spans="2:276" x14ac:dyDescent="0.2">
      <c r="H15" s="9"/>
      <c r="J15"/>
      <c r="K15"/>
      <c r="L15"/>
      <c r="M15"/>
      <c r="N15"/>
      <c r="O15"/>
      <c r="P15"/>
      <c r="Q15"/>
      <c r="R15"/>
      <c r="S15"/>
      <c r="T15"/>
      <c r="U15"/>
      <c r="V15"/>
      <c r="AW15"/>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row>
    <row r="16" spans="2:276" x14ac:dyDescent="0.2">
      <c r="H16" s="4"/>
      <c r="J16"/>
      <c r="K16"/>
      <c r="L16"/>
      <c r="M16"/>
      <c r="N16"/>
      <c r="O16"/>
      <c r="P16"/>
      <c r="Q16"/>
      <c r="R16"/>
      <c r="S16"/>
      <c r="T16"/>
      <c r="U16"/>
      <c r="V16"/>
      <c r="AW16"/>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row>
    <row r="17" spans="2:276" ht="13.5" thickBot="1" x14ac:dyDescent="0.25">
      <c r="H17" s="4"/>
      <c r="J17"/>
      <c r="K17"/>
      <c r="L17"/>
      <c r="M17"/>
      <c r="N17"/>
      <c r="O17"/>
      <c r="P17"/>
      <c r="Q17"/>
      <c r="R17"/>
      <c r="S17"/>
      <c r="T17"/>
      <c r="U17"/>
      <c r="V17"/>
      <c r="AW17"/>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row>
    <row r="18" spans="2:276" ht="18" x14ac:dyDescent="0.25">
      <c r="B18" s="177" t="s">
        <v>128</v>
      </c>
      <c r="C18" s="178"/>
      <c r="D18" s="179"/>
      <c r="E18" s="182"/>
      <c r="F18" s="182"/>
      <c r="G18" s="182"/>
      <c r="H18" s="183"/>
      <c r="I18" s="184"/>
      <c r="J18"/>
      <c r="K18"/>
      <c r="L18"/>
      <c r="M18"/>
      <c r="N18"/>
      <c r="O18"/>
      <c r="P18"/>
      <c r="Q18"/>
      <c r="R18"/>
      <c r="S18"/>
      <c r="T18"/>
      <c r="U18"/>
      <c r="V18"/>
      <c r="AW18"/>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row>
    <row r="19" spans="2:276" ht="15.75" x14ac:dyDescent="0.25">
      <c r="B19" s="201" t="s">
        <v>127</v>
      </c>
      <c r="C19" s="167"/>
      <c r="D19" s="168"/>
      <c r="E19" s="164" t="s">
        <v>120</v>
      </c>
      <c r="F19" s="164" t="s">
        <v>121</v>
      </c>
      <c r="G19" s="181"/>
      <c r="H19" s="186"/>
      <c r="I19" s="187"/>
      <c r="J19"/>
      <c r="K19"/>
      <c r="L19"/>
      <c r="M19"/>
      <c r="N19"/>
      <c r="O19"/>
      <c r="P19"/>
      <c r="Q19"/>
      <c r="R19"/>
      <c r="S19"/>
      <c r="T19"/>
      <c r="U19"/>
      <c r="V19"/>
      <c r="AW19"/>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row>
    <row r="20" spans="2:276" ht="13.5" thickBot="1" x14ac:dyDescent="0.25">
      <c r="B20" s="202"/>
      <c r="C20" s="168"/>
      <c r="D20" s="163" t="s">
        <v>120</v>
      </c>
      <c r="E20" s="164" t="s">
        <v>123</v>
      </c>
      <c r="F20" s="164" t="s">
        <v>124</v>
      </c>
      <c r="G20" s="181"/>
      <c r="H20" s="186"/>
      <c r="I20" s="187"/>
      <c r="J20"/>
      <c r="K20"/>
      <c r="L20"/>
      <c r="M20"/>
      <c r="N20"/>
      <c r="O20"/>
      <c r="P20"/>
      <c r="Q20"/>
      <c r="R20"/>
      <c r="S20"/>
      <c r="T20"/>
      <c r="U20"/>
      <c r="V20"/>
      <c r="AW20"/>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row>
    <row r="21" spans="2:276" ht="18" x14ac:dyDescent="0.25">
      <c r="B21" s="203"/>
      <c r="C21" s="169"/>
      <c r="D21" s="176" t="s">
        <v>122</v>
      </c>
      <c r="E21" s="165" t="s">
        <v>125</v>
      </c>
      <c r="F21" s="166" t="s">
        <v>126</v>
      </c>
      <c r="G21" s="181"/>
      <c r="H21" s="186"/>
      <c r="I21" s="187"/>
      <c r="J21" s="177" t="s">
        <v>130</v>
      </c>
      <c r="K21" s="179"/>
      <c r="L21" s="179"/>
      <c r="M21" s="182"/>
      <c r="N21" s="182"/>
      <c r="O21" s="182"/>
      <c r="P21" s="182"/>
      <c r="Q21" s="182"/>
      <c r="R21" s="182"/>
      <c r="S21" s="182"/>
      <c r="T21" s="182"/>
      <c r="U21" s="182"/>
      <c r="V21" s="182"/>
      <c r="W21" s="182"/>
      <c r="X21" s="182"/>
      <c r="Y21" s="182"/>
      <c r="Z21" s="182"/>
      <c r="AA21" s="182"/>
      <c r="AB21" s="182"/>
      <c r="AC21" s="182"/>
      <c r="AD21" s="184"/>
      <c r="AW21"/>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row>
    <row r="22" spans="2:276" x14ac:dyDescent="0.2">
      <c r="B22" s="204"/>
      <c r="C22" s="167" t="s">
        <v>46</v>
      </c>
      <c r="D22" s="170">
        <v>0</v>
      </c>
      <c r="E22" s="168"/>
      <c r="F22" s="168"/>
      <c r="G22" s="181"/>
      <c r="H22" s="190"/>
      <c r="I22" s="187"/>
      <c r="J22" s="220"/>
      <c r="K22" s="221"/>
      <c r="L22" s="221"/>
      <c r="M22" s="181"/>
      <c r="N22" s="181"/>
      <c r="O22" s="181"/>
      <c r="P22" s="181"/>
      <c r="Q22" s="181"/>
      <c r="R22" s="181"/>
      <c r="S22" s="181"/>
      <c r="T22" s="181"/>
      <c r="AD22" s="187"/>
      <c r="AW2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row>
    <row r="23" spans="2:276" ht="15.75" x14ac:dyDescent="0.25">
      <c r="B23" s="204"/>
      <c r="C23" s="167"/>
      <c r="D23" s="171"/>
      <c r="E23" s="168"/>
      <c r="F23" s="168"/>
      <c r="G23" s="181"/>
      <c r="H23" s="190"/>
      <c r="I23" s="187"/>
      <c r="J23" s="189"/>
      <c r="K23" s="181"/>
      <c r="L23" s="181"/>
      <c r="M23" s="181"/>
      <c r="N23" s="181"/>
      <c r="O23" s="181"/>
      <c r="P23" s="181"/>
      <c r="Q23" s="181"/>
      <c r="R23" s="181"/>
      <c r="S23" s="181"/>
      <c r="T23" s="181"/>
      <c r="U23" s="227" t="s">
        <v>129</v>
      </c>
      <c r="V23" s="228"/>
      <c r="W23" s="228"/>
      <c r="X23" s="228"/>
      <c r="Y23" s="228"/>
      <c r="Z23" s="228"/>
      <c r="AA23" s="229"/>
      <c r="AB23" s="230"/>
      <c r="AC23" s="230"/>
      <c r="AD23" s="187"/>
      <c r="AW23"/>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row>
    <row r="24" spans="2:276" ht="15.75" x14ac:dyDescent="0.25">
      <c r="B24" s="204" t="s">
        <v>17</v>
      </c>
      <c r="C24" s="167" t="s">
        <v>36</v>
      </c>
      <c r="D24" s="171">
        <v>2.84</v>
      </c>
      <c r="E24" s="168">
        <f>D25-D24</f>
        <v>0.9700000000000002</v>
      </c>
      <c r="F24" s="205">
        <f>(D25+D24)/2-D22</f>
        <v>3.3250000000000002</v>
      </c>
      <c r="G24" s="181"/>
      <c r="H24" s="190"/>
      <c r="I24" s="187"/>
      <c r="J24" s="189"/>
      <c r="K24" s="181"/>
      <c r="L24" s="181"/>
      <c r="M24" s="181"/>
      <c r="N24" s="181"/>
      <c r="O24" s="181"/>
      <c r="P24" s="181"/>
      <c r="Q24" s="181"/>
      <c r="R24" s="181"/>
      <c r="S24" s="181"/>
      <c r="T24" s="181"/>
      <c r="U24" s="227" t="s">
        <v>79</v>
      </c>
      <c r="V24" s="227"/>
      <c r="W24" s="227"/>
      <c r="X24" s="227"/>
      <c r="Y24" s="227"/>
      <c r="Z24" s="228"/>
      <c r="AA24" s="229"/>
      <c r="AB24" s="230"/>
      <c r="AC24" s="230"/>
      <c r="AD24" s="187"/>
      <c r="AW24"/>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row>
    <row r="25" spans="2:276" x14ac:dyDescent="0.2">
      <c r="B25" s="204"/>
      <c r="C25" s="167" t="s">
        <v>37</v>
      </c>
      <c r="D25" s="171">
        <v>3.81</v>
      </c>
      <c r="E25" s="168">
        <f>D26-D25</f>
        <v>1.52</v>
      </c>
      <c r="F25" s="205">
        <f>((D26+D25)/2)-((D24+D25)/2)</f>
        <v>1.2450000000000001</v>
      </c>
      <c r="G25" s="181"/>
      <c r="H25" s="190"/>
      <c r="I25" s="187"/>
      <c r="J25" s="189"/>
      <c r="K25" s="181"/>
      <c r="L25" s="181"/>
      <c r="M25" s="181"/>
      <c r="N25" s="181"/>
      <c r="O25" s="181"/>
      <c r="P25" s="181"/>
      <c r="Q25" s="181"/>
      <c r="R25" s="181"/>
      <c r="S25" s="181"/>
      <c r="T25" s="181"/>
      <c r="U25" s="229" t="s">
        <v>141</v>
      </c>
      <c r="V25" s="229" t="s">
        <v>78</v>
      </c>
      <c r="W25" s="229" t="s">
        <v>78</v>
      </c>
      <c r="X25" s="229"/>
      <c r="Y25" s="229" t="s">
        <v>25</v>
      </c>
      <c r="Z25" s="229" t="s">
        <v>25</v>
      </c>
      <c r="AA25" s="229"/>
      <c r="AB25" s="230"/>
      <c r="AC25" s="230"/>
      <c r="AD25" s="187"/>
      <c r="AW25"/>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row>
    <row r="26" spans="2:276" ht="13.5" thickBot="1" x14ac:dyDescent="0.25">
      <c r="B26" s="204"/>
      <c r="C26" s="167" t="s">
        <v>38</v>
      </c>
      <c r="D26" s="171">
        <v>5.33</v>
      </c>
      <c r="E26" s="168">
        <f>D27-D26</f>
        <v>1.67</v>
      </c>
      <c r="F26" s="205">
        <f>((D27+D26)/2)-((D25+D26)/2)</f>
        <v>1.5949999999999998</v>
      </c>
      <c r="G26" s="181"/>
      <c r="H26" s="181"/>
      <c r="I26" s="191"/>
      <c r="J26" s="223"/>
      <c r="K26" s="224"/>
      <c r="L26" s="181"/>
      <c r="M26" s="181"/>
      <c r="N26" s="181"/>
      <c r="O26" s="181"/>
      <c r="P26" s="181"/>
      <c r="Q26" s="181"/>
      <c r="R26" s="181"/>
      <c r="S26" s="181"/>
      <c r="T26" s="181"/>
      <c r="U26" s="229" t="s">
        <v>41</v>
      </c>
      <c r="V26" s="229" t="s">
        <v>77</v>
      </c>
      <c r="W26" s="229" t="s">
        <v>74</v>
      </c>
      <c r="X26" s="229" t="s">
        <v>74</v>
      </c>
      <c r="Y26" s="229" t="s">
        <v>42</v>
      </c>
      <c r="Z26" s="229" t="s">
        <v>42</v>
      </c>
      <c r="AA26" s="229"/>
      <c r="AB26" s="230"/>
      <c r="AC26" s="230"/>
      <c r="AD26" s="187"/>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IN26"/>
      <c r="IO26"/>
      <c r="IP26"/>
      <c r="IQ26"/>
      <c r="IR26"/>
      <c r="IS26"/>
      <c r="IT26"/>
      <c r="IU26"/>
      <c r="IV26"/>
      <c r="IW26"/>
      <c r="IX26"/>
      <c r="IY26"/>
      <c r="IZ26"/>
      <c r="JA26"/>
      <c r="JB26"/>
      <c r="JC26"/>
      <c r="JD26"/>
      <c r="JE26"/>
      <c r="JF26"/>
      <c r="JG26"/>
      <c r="JH26"/>
      <c r="JI26"/>
      <c r="JJ26"/>
      <c r="JK26"/>
      <c r="JL26"/>
      <c r="JM26"/>
      <c r="JN26"/>
      <c r="JO26"/>
      <c r="JP26"/>
    </row>
    <row r="27" spans="2:276" ht="18" x14ac:dyDescent="0.25">
      <c r="B27" s="204"/>
      <c r="C27" s="167" t="s">
        <v>39</v>
      </c>
      <c r="D27" s="171">
        <v>7</v>
      </c>
      <c r="E27" s="168"/>
      <c r="F27" s="205">
        <f>D30-((D26+D27)/2)</f>
        <v>2.3693999999999997</v>
      </c>
      <c r="G27" s="181"/>
      <c r="H27" s="181"/>
      <c r="I27" s="187"/>
      <c r="J27" s="189"/>
      <c r="K27" s="181"/>
      <c r="L27" s="181"/>
      <c r="M27" s="181"/>
      <c r="N27" s="181"/>
      <c r="O27" s="181"/>
      <c r="P27" s="181"/>
      <c r="Q27" s="181"/>
      <c r="R27" s="181"/>
      <c r="S27" s="181"/>
      <c r="T27" s="181"/>
      <c r="U27" s="427" t="s">
        <v>65</v>
      </c>
      <c r="V27" s="427" t="s">
        <v>76</v>
      </c>
      <c r="W27" s="427" t="s">
        <v>76</v>
      </c>
      <c r="X27" s="427" t="s">
        <v>78</v>
      </c>
      <c r="Y27" s="427" t="s">
        <v>72</v>
      </c>
      <c r="Z27" s="427" t="s">
        <v>73</v>
      </c>
      <c r="AA27" s="229"/>
      <c r="AB27" s="230"/>
      <c r="AC27" s="230"/>
      <c r="AD27" s="187"/>
      <c r="AE27" s="177" t="s">
        <v>131</v>
      </c>
      <c r="AF27" s="179"/>
      <c r="AG27" s="179"/>
      <c r="AH27" s="179"/>
      <c r="AI27" s="179"/>
      <c r="AJ27" s="179"/>
      <c r="AK27" s="179"/>
      <c r="AL27" s="179"/>
      <c r="AM27" s="179"/>
      <c r="AN27" s="179"/>
      <c r="AO27" s="179"/>
      <c r="AP27" s="182"/>
      <c r="AQ27" s="182"/>
      <c r="AR27" s="182"/>
      <c r="AS27" s="182"/>
      <c r="AT27" s="182"/>
      <c r="AU27" s="182"/>
      <c r="AV27" s="182"/>
      <c r="AW27" s="182"/>
      <c r="AX27" s="182"/>
      <c r="AY27" s="182"/>
      <c r="AZ27" s="247"/>
      <c r="BA27" s="182"/>
      <c r="BB27" s="182"/>
      <c r="BC27" s="182"/>
      <c r="BD27" s="184"/>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IN27"/>
      <c r="IO27"/>
      <c r="IP27"/>
      <c r="IQ27"/>
      <c r="IR27"/>
      <c r="IS27"/>
      <c r="IT27"/>
      <c r="IU27"/>
      <c r="IV27"/>
      <c r="IW27"/>
      <c r="IX27"/>
      <c r="IY27"/>
      <c r="IZ27"/>
      <c r="JA27"/>
      <c r="JB27"/>
      <c r="JC27"/>
      <c r="JD27"/>
      <c r="JE27"/>
      <c r="JF27"/>
      <c r="JG27"/>
      <c r="JH27"/>
      <c r="JI27"/>
      <c r="JJ27"/>
      <c r="JK27"/>
      <c r="JL27"/>
      <c r="JM27"/>
      <c r="JN27"/>
      <c r="JO27"/>
      <c r="JP27"/>
    </row>
    <row r="28" spans="2:276" x14ac:dyDescent="0.2">
      <c r="B28" s="204"/>
      <c r="C28" s="167"/>
      <c r="D28" s="171"/>
      <c r="E28" s="168"/>
      <c r="F28" s="205"/>
      <c r="G28" s="181"/>
      <c r="H28" s="181"/>
      <c r="I28" s="187"/>
      <c r="J28" s="189"/>
      <c r="K28" s="181"/>
      <c r="L28" s="181"/>
      <c r="M28" s="181"/>
      <c r="N28" s="181"/>
      <c r="O28" s="181"/>
      <c r="P28" s="181"/>
      <c r="Q28" s="181"/>
      <c r="R28" s="181"/>
      <c r="S28" s="181"/>
      <c r="T28" s="181"/>
      <c r="U28" s="230">
        <v>2</v>
      </c>
      <c r="V28" s="230">
        <f>204+288+86</f>
        <v>578</v>
      </c>
      <c r="W28" s="230">
        <f>4.3+6+1.9</f>
        <v>12.200000000000001</v>
      </c>
      <c r="X28" s="231">
        <f t="shared" ref="X28:X34" si="0">W28/V28</f>
        <v>2.110726643598616E-2</v>
      </c>
      <c r="Y28" s="231">
        <f t="shared" ref="Y28:Y29" si="1">U28^2.99*0.00272</f>
        <v>2.1609692700709903E-2</v>
      </c>
      <c r="Z28" s="231">
        <f t="shared" ref="Z28:Z31" si="2">U28^3.067*0.00237</f>
        <v>1.9861284969812161E-2</v>
      </c>
      <c r="AA28" s="232"/>
      <c r="AB28" s="230"/>
      <c r="AC28" s="230"/>
      <c r="AD28" s="187"/>
      <c r="AE28" s="189"/>
      <c r="AF28" s="181"/>
      <c r="AG28" s="181"/>
      <c r="AH28" s="181"/>
      <c r="AI28" s="181"/>
      <c r="AJ28" s="181"/>
      <c r="AK28" s="181"/>
      <c r="AL28" s="181"/>
      <c r="AM28" s="181"/>
      <c r="AN28" s="181"/>
      <c r="AO28" s="181"/>
      <c r="AP28" s="181"/>
      <c r="AQ28" s="181"/>
      <c r="AR28" s="181"/>
      <c r="AS28" s="181"/>
      <c r="AT28" s="181"/>
      <c r="AU28" s="181"/>
      <c r="AV28" s="181"/>
      <c r="AW28" s="181"/>
      <c r="AX28" s="181"/>
      <c r="AY28" s="181"/>
      <c r="AZ28" s="246"/>
      <c r="BA28" s="181"/>
      <c r="BB28" s="181"/>
      <c r="BC28" s="181"/>
      <c r="BD28" s="187"/>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IN28"/>
      <c r="IO28"/>
      <c r="IP28"/>
      <c r="IQ28"/>
      <c r="IR28"/>
      <c r="IS28"/>
      <c r="IT28"/>
      <c r="IU28"/>
      <c r="IV28"/>
      <c r="IW28"/>
      <c r="IX28"/>
      <c r="IY28"/>
      <c r="IZ28"/>
      <c r="JA28"/>
      <c r="JB28"/>
      <c r="JC28"/>
      <c r="JD28"/>
      <c r="JE28"/>
      <c r="JF28"/>
      <c r="JG28"/>
      <c r="JH28"/>
      <c r="JI28"/>
      <c r="JJ28"/>
      <c r="JK28"/>
      <c r="JL28"/>
      <c r="JM28"/>
      <c r="JN28"/>
      <c r="JO28"/>
      <c r="JP28"/>
    </row>
    <row r="29" spans="2:276" x14ac:dyDescent="0.2">
      <c r="B29" s="204"/>
      <c r="C29" s="167"/>
      <c r="D29" s="171"/>
      <c r="E29" s="168"/>
      <c r="F29" s="205"/>
      <c r="G29" s="181"/>
      <c r="H29" s="181"/>
      <c r="I29" s="187"/>
      <c r="J29" s="189"/>
      <c r="K29" s="181"/>
      <c r="L29" s="181"/>
      <c r="M29" s="181"/>
      <c r="N29" s="181"/>
      <c r="O29" s="181"/>
      <c r="P29" s="181"/>
      <c r="Q29" s="181"/>
      <c r="R29" s="181"/>
      <c r="S29" s="181"/>
      <c r="T29" s="181"/>
      <c r="U29" s="230">
        <v>2.8</v>
      </c>
      <c r="V29" s="230">
        <f>51+91+35</f>
        <v>177</v>
      </c>
      <c r="W29" s="230">
        <f>3+5.1+2.3</f>
        <v>10.399999999999999</v>
      </c>
      <c r="X29" s="231">
        <f t="shared" si="0"/>
        <v>5.875706214689265E-2</v>
      </c>
      <c r="Y29" s="231">
        <f t="shared" si="1"/>
        <v>5.9097814124534687E-2</v>
      </c>
      <c r="Z29" s="231">
        <f t="shared" si="2"/>
        <v>5.5741933408197247E-2</v>
      </c>
      <c r="AA29" s="232"/>
      <c r="AB29" s="230"/>
      <c r="AC29" s="230"/>
      <c r="AD29" s="187"/>
      <c r="AE29" s="189"/>
      <c r="AF29" s="181"/>
      <c r="AG29" s="181"/>
      <c r="AH29" s="181"/>
      <c r="AI29" s="181"/>
      <c r="AJ29" s="181"/>
      <c r="AK29" s="181"/>
      <c r="AL29" s="181"/>
      <c r="AM29" s="181"/>
      <c r="AN29" s="181"/>
      <c r="AO29" s="181"/>
      <c r="AP29" s="181"/>
      <c r="AQ29" s="181"/>
      <c r="AR29" s="181"/>
      <c r="AS29" s="181"/>
      <c r="AT29" s="181"/>
      <c r="AU29" s="181"/>
      <c r="AV29" s="181"/>
      <c r="AW29" s="181"/>
      <c r="AX29" s="181"/>
      <c r="AY29" s="181"/>
      <c r="AZ29" s="246"/>
      <c r="BA29" s="181"/>
      <c r="BB29" s="181"/>
      <c r="BC29" s="181"/>
      <c r="BD29" s="187"/>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IN29"/>
      <c r="IO29"/>
      <c r="IP29"/>
      <c r="IQ29"/>
      <c r="IR29"/>
      <c r="IS29"/>
      <c r="IT29"/>
      <c r="IU29"/>
      <c r="IV29"/>
      <c r="IW29"/>
      <c r="IX29"/>
      <c r="IY29"/>
      <c r="IZ29"/>
      <c r="JA29"/>
      <c r="JB29"/>
      <c r="JC29"/>
      <c r="JD29"/>
      <c r="JE29"/>
      <c r="JF29"/>
      <c r="JG29"/>
      <c r="JH29"/>
      <c r="JI29"/>
      <c r="JJ29"/>
      <c r="JK29"/>
      <c r="JL29"/>
      <c r="JM29"/>
      <c r="JN29"/>
      <c r="JO29"/>
      <c r="JP29"/>
    </row>
    <row r="30" spans="2:276" x14ac:dyDescent="0.2">
      <c r="B30" s="204" t="s">
        <v>20</v>
      </c>
      <c r="C30" s="167"/>
      <c r="D30" s="170">
        <f>(31.5-3.5)*0.3048</f>
        <v>8.5343999999999998</v>
      </c>
      <c r="E30" s="168"/>
      <c r="F30" s="168"/>
      <c r="G30" s="181"/>
      <c r="H30" s="181"/>
      <c r="I30" s="187"/>
      <c r="J30" s="189"/>
      <c r="K30" s="181"/>
      <c r="L30" s="181"/>
      <c r="M30" s="181"/>
      <c r="N30" s="181"/>
      <c r="O30" s="181"/>
      <c r="P30" s="181"/>
      <c r="Q30" s="181"/>
      <c r="R30" s="181"/>
      <c r="S30" s="181"/>
      <c r="T30" s="181"/>
      <c r="U30" s="233">
        <v>4</v>
      </c>
      <c r="V30" s="233">
        <v>1766</v>
      </c>
      <c r="W30" s="234">
        <v>289.57525083797304</v>
      </c>
      <c r="X30" s="231">
        <f t="shared" si="0"/>
        <v>0.16397239571799152</v>
      </c>
      <c r="Y30" s="231">
        <f>U30^2.99*0.00272</f>
        <v>0.17168338919820397</v>
      </c>
      <c r="Z30" s="231">
        <f t="shared" si="2"/>
        <v>0.16644330829201959</v>
      </c>
      <c r="AA30" s="232"/>
      <c r="AB30" s="230"/>
      <c r="AC30" s="230"/>
      <c r="AD30" s="187"/>
      <c r="AE30" s="189"/>
      <c r="AF30" s="181"/>
      <c r="AG30" s="181"/>
      <c r="AH30" s="181"/>
      <c r="AI30" s="181"/>
      <c r="AJ30" s="181"/>
      <c r="AK30" s="181"/>
      <c r="AL30" s="181"/>
      <c r="AM30" s="181"/>
      <c r="AN30" s="181"/>
      <c r="AO30" s="181"/>
      <c r="AP30" s="181"/>
      <c r="AQ30" s="181"/>
      <c r="AR30" s="181"/>
      <c r="AS30" s="181"/>
      <c r="AT30" s="181"/>
      <c r="AU30" s="181"/>
      <c r="AV30" s="181"/>
      <c r="AW30" s="181"/>
      <c r="AX30" s="181"/>
      <c r="AY30" s="181"/>
      <c r="AZ30" s="246"/>
      <c r="BA30" s="181"/>
      <c r="BB30" s="181"/>
      <c r="BC30" s="181"/>
      <c r="BD30" s="187"/>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IN30"/>
      <c r="IO30"/>
      <c r="IP30"/>
      <c r="IQ30"/>
      <c r="IR30"/>
      <c r="IS30"/>
      <c r="IT30"/>
      <c r="IU30"/>
      <c r="IV30"/>
      <c r="IW30"/>
      <c r="IX30"/>
      <c r="IY30"/>
      <c r="IZ30"/>
      <c r="JA30"/>
      <c r="JB30"/>
      <c r="JC30"/>
      <c r="JD30"/>
      <c r="JE30"/>
      <c r="JF30"/>
      <c r="JG30"/>
      <c r="JH30"/>
      <c r="JI30"/>
      <c r="JJ30"/>
      <c r="JK30"/>
      <c r="JL30"/>
      <c r="JM30"/>
      <c r="JN30"/>
      <c r="JO30"/>
      <c r="JP30"/>
    </row>
    <row r="31" spans="2:276" x14ac:dyDescent="0.2">
      <c r="B31" s="204" t="s">
        <v>19</v>
      </c>
      <c r="C31" s="167"/>
      <c r="D31" s="171"/>
      <c r="E31" s="168"/>
      <c r="F31" s="205">
        <f>D30-D22</f>
        <v>8.5343999999999998</v>
      </c>
      <c r="G31" s="181"/>
      <c r="H31" s="181"/>
      <c r="I31" s="187"/>
      <c r="J31" s="189"/>
      <c r="K31" s="181"/>
      <c r="L31" s="181"/>
      <c r="M31" s="181"/>
      <c r="N31" s="181"/>
      <c r="O31" s="181"/>
      <c r="P31" s="181"/>
      <c r="Q31" s="181"/>
      <c r="R31" s="181"/>
      <c r="S31" s="181"/>
      <c r="T31" s="181"/>
      <c r="U31" s="233">
        <v>5.6</v>
      </c>
      <c r="V31" s="233">
        <v>621</v>
      </c>
      <c r="W31" s="234">
        <v>280.50855029689131</v>
      </c>
      <c r="X31" s="231">
        <f t="shared" si="0"/>
        <v>0.45170458985006651</v>
      </c>
      <c r="Y31" s="231">
        <f t="shared" ref="Y31:Y37" si="3">U31^2.99*0.00272</f>
        <v>0.46951676563046624</v>
      </c>
      <c r="Z31" s="231">
        <f t="shared" si="2"/>
        <v>0.46713351231582229</v>
      </c>
      <c r="AA31" s="232"/>
      <c r="AB31" s="230"/>
      <c r="AC31" s="230"/>
      <c r="AD31" s="187"/>
      <c r="AE31" s="189"/>
      <c r="AF31" s="181"/>
      <c r="AG31" s="181"/>
      <c r="AH31" s="181"/>
      <c r="AI31" s="181"/>
      <c r="AJ31" s="181"/>
      <c r="AK31" s="181"/>
      <c r="AL31" s="181"/>
      <c r="AM31" s="181"/>
      <c r="AN31" s="181"/>
      <c r="AO31" s="181"/>
      <c r="AP31" s="181"/>
      <c r="AQ31" s="181"/>
      <c r="AR31" s="181"/>
      <c r="AS31" s="181"/>
      <c r="AT31" s="181"/>
      <c r="AU31" s="181"/>
      <c r="AV31" s="181"/>
      <c r="AW31" s="181"/>
      <c r="AX31" s="181"/>
      <c r="AY31" s="181"/>
      <c r="AZ31" s="246"/>
      <c r="BA31" s="181"/>
      <c r="BB31" s="181"/>
      <c r="BC31" s="181"/>
      <c r="BD31" s="187"/>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IN31"/>
      <c r="IO31"/>
      <c r="IP31"/>
      <c r="IQ31"/>
      <c r="IR31"/>
      <c r="IS31"/>
      <c r="IT31"/>
      <c r="IU31"/>
      <c r="IV31"/>
      <c r="IW31"/>
      <c r="IX31"/>
      <c r="IY31"/>
      <c r="IZ31"/>
      <c r="JA31"/>
      <c r="JB31"/>
      <c r="JC31"/>
      <c r="JD31"/>
      <c r="JE31"/>
      <c r="JF31"/>
      <c r="JG31"/>
      <c r="JH31"/>
      <c r="JI31"/>
      <c r="JJ31"/>
      <c r="JK31"/>
      <c r="JL31"/>
      <c r="JM31"/>
      <c r="JN31"/>
      <c r="JO31"/>
      <c r="JP31"/>
    </row>
    <row r="32" spans="2:276" x14ac:dyDescent="0.2">
      <c r="B32" s="189"/>
      <c r="C32" s="181"/>
      <c r="D32" s="180"/>
      <c r="E32" s="181"/>
      <c r="F32" s="181"/>
      <c r="G32" s="181"/>
      <c r="H32" s="181"/>
      <c r="I32" s="187"/>
      <c r="J32" s="189"/>
      <c r="K32" s="181"/>
      <c r="L32" s="181"/>
      <c r="M32" s="181"/>
      <c r="N32" s="181"/>
      <c r="O32" s="181"/>
      <c r="P32" s="181"/>
      <c r="Q32" s="181"/>
      <c r="R32" s="181"/>
      <c r="S32" s="181"/>
      <c r="T32" s="181"/>
      <c r="U32" s="233">
        <v>8</v>
      </c>
      <c r="V32" s="233">
        <v>171</v>
      </c>
      <c r="W32" s="234">
        <v>218.52795976646291</v>
      </c>
      <c r="X32" s="232">
        <f t="shared" si="0"/>
        <v>1.2779412851839937</v>
      </c>
      <c r="Y32" s="232">
        <f t="shared" si="3"/>
        <v>1.3639798832314578</v>
      </c>
      <c r="Z32" s="232">
        <f t="shared" ref="Z32:Z33" si="4">U32^3.067*0.00237</f>
        <v>1.3948430283991988</v>
      </c>
      <c r="AA32" s="232"/>
      <c r="AB32" s="230"/>
      <c r="AC32" s="230"/>
      <c r="AD32" s="187"/>
      <c r="AE32" s="189"/>
      <c r="AF32" s="181"/>
      <c r="AG32" s="181"/>
      <c r="AH32" s="181"/>
      <c r="AI32" s="181"/>
      <c r="AJ32" s="181"/>
      <c r="AK32" s="181"/>
      <c r="AL32" s="181"/>
      <c r="AM32" s="181"/>
      <c r="AN32" s="181"/>
      <c r="AO32" s="181"/>
      <c r="AP32" s="181"/>
      <c r="AQ32" s="181"/>
      <c r="AR32" s="181"/>
      <c r="AS32" s="181"/>
      <c r="AT32" s="181"/>
      <c r="AU32" s="181"/>
      <c r="AV32" s="181"/>
      <c r="AW32" s="181"/>
      <c r="AX32" s="181"/>
      <c r="AY32" s="181"/>
      <c r="AZ32" s="246"/>
      <c r="BA32" s="181"/>
      <c r="BB32" s="181"/>
      <c r="BC32" s="181"/>
      <c r="BD32" s="187"/>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IN32"/>
      <c r="IO32"/>
      <c r="IP32"/>
      <c r="IQ32"/>
      <c r="IR32"/>
      <c r="IS32"/>
      <c r="IT32"/>
      <c r="IU32"/>
      <c r="IV32"/>
      <c r="IW32"/>
      <c r="IX32"/>
      <c r="IY32"/>
      <c r="IZ32"/>
      <c r="JA32"/>
      <c r="JB32"/>
      <c r="JC32"/>
      <c r="JD32"/>
      <c r="JE32"/>
      <c r="JF32"/>
      <c r="JG32"/>
      <c r="JH32"/>
      <c r="JI32"/>
      <c r="JJ32"/>
      <c r="JK32"/>
      <c r="JL32"/>
      <c r="JM32"/>
      <c r="JN32"/>
      <c r="JO32"/>
      <c r="JP32"/>
    </row>
    <row r="33" spans="2:276" x14ac:dyDescent="0.2">
      <c r="B33" s="189"/>
      <c r="C33" s="181"/>
      <c r="D33" s="180"/>
      <c r="E33" s="181"/>
      <c r="F33" s="181"/>
      <c r="G33" s="181"/>
      <c r="H33" s="181"/>
      <c r="I33" s="187"/>
      <c r="J33" s="189"/>
      <c r="K33" s="181"/>
      <c r="L33" s="181"/>
      <c r="M33" s="181"/>
      <c r="N33" s="181"/>
      <c r="O33" s="181"/>
      <c r="P33" s="181"/>
      <c r="Q33" s="181"/>
      <c r="R33" s="181"/>
      <c r="S33" s="181"/>
      <c r="T33" s="181"/>
      <c r="U33" s="233">
        <v>11.2</v>
      </c>
      <c r="V33" s="230">
        <v>52</v>
      </c>
      <c r="W33" s="235">
        <v>177.19056583430762</v>
      </c>
      <c r="X33" s="232">
        <f t="shared" si="0"/>
        <v>3.4075108814289927</v>
      </c>
      <c r="Y33" s="232">
        <f t="shared" si="3"/>
        <v>3.730188611435882</v>
      </c>
      <c r="Z33" s="232">
        <f t="shared" si="4"/>
        <v>3.9147138426387338</v>
      </c>
      <c r="AA33" s="232"/>
      <c r="AB33" s="230"/>
      <c r="AC33" s="230"/>
      <c r="AD33" s="187"/>
      <c r="AE33" s="189"/>
      <c r="AF33" s="181"/>
      <c r="AG33" s="181"/>
      <c r="AH33" s="181"/>
      <c r="AI33" s="181"/>
      <c r="AJ33" s="181"/>
      <c r="AK33" s="181"/>
      <c r="AL33" s="181"/>
      <c r="AM33" s="181"/>
      <c r="AN33" s="181"/>
      <c r="AO33" s="181"/>
      <c r="AP33" s="181"/>
      <c r="AQ33" s="181"/>
      <c r="AR33" s="181"/>
      <c r="AS33" s="181"/>
      <c r="AT33" s="181"/>
      <c r="AU33" s="181"/>
      <c r="AV33" s="181"/>
      <c r="AW33" s="181"/>
      <c r="AX33" s="181"/>
      <c r="AY33" s="181"/>
      <c r="AZ33" s="246"/>
      <c r="BA33" s="181"/>
      <c r="BB33" s="181"/>
      <c r="BC33" s="181"/>
      <c r="BD33" s="187"/>
      <c r="BH33" s="2"/>
      <c r="BI33" s="2"/>
      <c r="BJ33" s="2"/>
      <c r="BK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IN33"/>
      <c r="IO33"/>
      <c r="IP33"/>
      <c r="IQ33"/>
      <c r="IR33"/>
      <c r="IS33"/>
      <c r="IT33"/>
      <c r="IU33"/>
      <c r="IV33"/>
      <c r="IW33"/>
      <c r="IX33"/>
      <c r="IY33"/>
      <c r="IZ33"/>
      <c r="JA33"/>
      <c r="JB33"/>
      <c r="JC33"/>
      <c r="JD33"/>
      <c r="JE33"/>
      <c r="JF33"/>
      <c r="JG33"/>
      <c r="JH33"/>
      <c r="JI33"/>
      <c r="JJ33"/>
      <c r="JK33"/>
      <c r="JL33"/>
      <c r="JM33"/>
      <c r="JN33"/>
      <c r="JO33"/>
      <c r="JP33"/>
    </row>
    <row r="34" spans="2:276" x14ac:dyDescent="0.2">
      <c r="B34" s="189"/>
      <c r="C34" s="181"/>
      <c r="D34" s="180"/>
      <c r="E34" s="181"/>
      <c r="F34" s="181"/>
      <c r="G34" s="181"/>
      <c r="H34" s="181"/>
      <c r="I34" s="187"/>
      <c r="J34" s="189"/>
      <c r="K34" s="181"/>
      <c r="L34" s="181"/>
      <c r="M34" s="181"/>
      <c r="N34" s="181"/>
      <c r="O34" s="181"/>
      <c r="P34" s="181"/>
      <c r="Q34" s="181"/>
      <c r="R34" s="181"/>
      <c r="S34" s="181"/>
      <c r="T34" s="181"/>
      <c r="U34" s="233">
        <v>16</v>
      </c>
      <c r="V34" s="230">
        <v>13</v>
      </c>
      <c r="W34" s="235">
        <v>150.53646548771397</v>
      </c>
      <c r="X34" s="232">
        <f t="shared" si="0"/>
        <v>11.579728114439536</v>
      </c>
      <c r="Y34" s="235">
        <f t="shared" si="3"/>
        <v>10.836465487713964</v>
      </c>
      <c r="Z34" s="235">
        <f>U34^3.067*0.00237</f>
        <v>11.68918771105159</v>
      </c>
      <c r="AA34" s="232"/>
      <c r="AB34" s="230"/>
      <c r="AC34" s="230"/>
      <c r="AD34" s="187"/>
      <c r="AE34" s="189"/>
      <c r="AF34" s="181"/>
      <c r="AG34" s="181"/>
      <c r="AH34" s="181"/>
      <c r="AI34" s="181"/>
      <c r="AJ34" s="181"/>
      <c r="AK34" s="181"/>
      <c r="AL34" s="181"/>
      <c r="AM34" s="181"/>
      <c r="AN34" s="181"/>
      <c r="AO34" s="181"/>
      <c r="AP34" s="181"/>
      <c r="AQ34" s="181"/>
      <c r="AR34" s="181"/>
      <c r="AS34" s="181"/>
      <c r="AT34" s="181"/>
      <c r="AU34" s="181"/>
      <c r="AV34" s="181"/>
      <c r="AW34" s="181"/>
      <c r="AX34" s="181"/>
      <c r="AY34" s="181"/>
      <c r="AZ34" s="246"/>
      <c r="BA34" s="181"/>
      <c r="BB34" s="181"/>
      <c r="BC34" s="181"/>
      <c r="BD34" s="187"/>
      <c r="BH34" s="2"/>
      <c r="BI34" s="2"/>
      <c r="BJ34" s="2"/>
      <c r="BK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IN34"/>
      <c r="IO34"/>
      <c r="IP34"/>
      <c r="IQ34"/>
      <c r="IR34"/>
      <c r="IS34"/>
      <c r="IT34"/>
      <c r="IU34"/>
      <c r="IV34"/>
      <c r="IW34"/>
      <c r="IX34"/>
      <c r="IY34"/>
      <c r="IZ34"/>
      <c r="JA34"/>
      <c r="JB34"/>
      <c r="JC34"/>
      <c r="JD34"/>
      <c r="JE34"/>
      <c r="JF34"/>
      <c r="JG34"/>
      <c r="JH34"/>
      <c r="JI34"/>
      <c r="JJ34"/>
      <c r="JK34"/>
      <c r="JL34"/>
      <c r="JM34"/>
      <c r="JN34"/>
      <c r="JO34"/>
      <c r="JP34"/>
    </row>
    <row r="35" spans="2:276" x14ac:dyDescent="0.2">
      <c r="B35" s="189"/>
      <c r="C35" s="181"/>
      <c r="D35" s="180"/>
      <c r="E35" s="181"/>
      <c r="F35" s="181"/>
      <c r="G35" s="181"/>
      <c r="H35" s="181"/>
      <c r="I35" s="187"/>
      <c r="J35" s="189"/>
      <c r="K35" s="181"/>
      <c r="L35" s="181"/>
      <c r="M35" s="181"/>
      <c r="N35" s="181"/>
      <c r="O35" s="181"/>
      <c r="P35" s="181"/>
      <c r="Q35" s="181"/>
      <c r="R35" s="181"/>
      <c r="S35" s="181"/>
      <c r="T35" s="181"/>
      <c r="U35" s="233">
        <v>22.6</v>
      </c>
      <c r="V35" s="230"/>
      <c r="W35" s="230"/>
      <c r="X35" s="230"/>
      <c r="Y35" s="235">
        <f t="shared" si="3"/>
        <v>30.433586605605544</v>
      </c>
      <c r="Z35" s="235">
        <f t="shared" ref="Z35:Z37" si="5">U35^3.067*0.00237</f>
        <v>33.713118638628131</v>
      </c>
      <c r="AA35" s="232"/>
      <c r="AB35" s="230"/>
      <c r="AC35" s="230"/>
      <c r="AD35" s="187"/>
      <c r="AE35" s="189"/>
      <c r="AF35" s="181"/>
      <c r="AG35" s="181"/>
      <c r="AH35" s="181"/>
      <c r="AI35" s="181"/>
      <c r="AJ35" s="181"/>
      <c r="AK35" s="181"/>
      <c r="AL35" s="181"/>
      <c r="AM35" s="181"/>
      <c r="AN35" s="181"/>
      <c r="AO35" s="181"/>
      <c r="AP35" s="181"/>
      <c r="AQ35" s="181"/>
      <c r="AR35" s="181"/>
      <c r="AS35" s="181"/>
      <c r="AT35" s="181"/>
      <c r="AU35" s="181"/>
      <c r="AV35" s="181"/>
      <c r="AW35" s="181"/>
      <c r="AX35" s="181"/>
      <c r="AY35" s="181"/>
      <c r="AZ35" s="246"/>
      <c r="BA35" s="181"/>
      <c r="BB35" s="181"/>
      <c r="BC35" s="181"/>
      <c r="BD35" s="187"/>
      <c r="BH35" s="2"/>
      <c r="BI35" s="2"/>
      <c r="BJ35" s="2"/>
      <c r="BK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IN35"/>
      <c r="IO35"/>
      <c r="IP35"/>
      <c r="IQ35"/>
      <c r="IR35"/>
      <c r="IS35"/>
      <c r="IT35"/>
      <c r="IU35"/>
      <c r="IV35"/>
      <c r="IW35"/>
      <c r="IX35"/>
      <c r="IY35"/>
      <c r="IZ35"/>
      <c r="JA35"/>
      <c r="JB35"/>
      <c r="JC35"/>
      <c r="JD35"/>
      <c r="JE35"/>
      <c r="JF35"/>
      <c r="JG35"/>
      <c r="JH35"/>
      <c r="JI35"/>
      <c r="JJ35"/>
      <c r="JK35"/>
      <c r="JL35"/>
      <c r="JM35"/>
      <c r="JN35"/>
      <c r="JO35"/>
      <c r="JP35"/>
    </row>
    <row r="36" spans="2:276" x14ac:dyDescent="0.2">
      <c r="B36" s="189"/>
      <c r="C36" s="181"/>
      <c r="D36" s="180"/>
      <c r="E36" s="181"/>
      <c r="F36" s="181"/>
      <c r="G36" s="181"/>
      <c r="H36" s="181"/>
      <c r="I36" s="187"/>
      <c r="J36" s="189"/>
      <c r="K36" s="181"/>
      <c r="L36" s="181"/>
      <c r="M36" s="181"/>
      <c r="N36" s="181"/>
      <c r="O36" s="181"/>
      <c r="P36" s="181"/>
      <c r="Q36" s="181"/>
      <c r="R36" s="181"/>
      <c r="S36" s="181"/>
      <c r="T36" s="181"/>
      <c r="U36" s="233">
        <v>32</v>
      </c>
      <c r="V36" s="230"/>
      <c r="W36" s="230"/>
      <c r="X36" s="230"/>
      <c r="Y36" s="235">
        <f t="shared" si="3"/>
        <v>86.092900423289478</v>
      </c>
      <c r="Z36" s="235">
        <f t="shared" si="5"/>
        <v>97.958771390220363</v>
      </c>
      <c r="AA36" s="232"/>
      <c r="AB36" s="230"/>
      <c r="AC36" s="230"/>
      <c r="AD36" s="187"/>
      <c r="AE36" s="189"/>
      <c r="AF36" s="181"/>
      <c r="AG36" s="181"/>
      <c r="AH36" s="181"/>
      <c r="AI36" s="181"/>
      <c r="AJ36" s="181"/>
      <c r="AK36" s="181"/>
      <c r="AL36" s="181"/>
      <c r="AM36" s="181"/>
      <c r="AN36" s="181"/>
      <c r="AO36" s="181"/>
      <c r="AP36" s="181"/>
      <c r="AQ36" s="181"/>
      <c r="AR36" s="181"/>
      <c r="AS36" s="181"/>
      <c r="AT36" s="181"/>
      <c r="AU36" s="181"/>
      <c r="AV36" s="181"/>
      <c r="AW36" s="181"/>
      <c r="AX36" s="181"/>
      <c r="AY36" s="181"/>
      <c r="AZ36" s="181"/>
      <c r="BA36" s="181"/>
      <c r="BB36" s="181"/>
      <c r="BC36" s="181"/>
      <c r="BD36" s="187"/>
      <c r="BJ36" s="19"/>
      <c r="BK36" s="16"/>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IN36"/>
      <c r="IO36"/>
      <c r="IP36"/>
      <c r="IQ36"/>
      <c r="IR36"/>
      <c r="IS36"/>
      <c r="IT36"/>
      <c r="IU36"/>
      <c r="IV36"/>
      <c r="IW36"/>
      <c r="IX36"/>
      <c r="IY36"/>
      <c r="IZ36"/>
      <c r="JA36"/>
      <c r="JB36"/>
      <c r="JC36"/>
      <c r="JD36"/>
      <c r="JE36"/>
      <c r="JF36"/>
      <c r="JG36"/>
      <c r="JH36"/>
      <c r="JI36"/>
      <c r="JJ36"/>
      <c r="JK36"/>
      <c r="JL36"/>
      <c r="JM36"/>
      <c r="JN36"/>
      <c r="JO36"/>
      <c r="JP36"/>
    </row>
    <row r="37" spans="2:276" x14ac:dyDescent="0.2">
      <c r="B37" s="189"/>
      <c r="C37" s="181"/>
      <c r="D37" s="180"/>
      <c r="E37" s="192"/>
      <c r="F37" s="181"/>
      <c r="G37" s="181"/>
      <c r="H37" s="181"/>
      <c r="I37" s="187"/>
      <c r="J37" s="189"/>
      <c r="K37" s="181"/>
      <c r="L37" s="181"/>
      <c r="M37" s="181"/>
      <c r="N37" s="181"/>
      <c r="O37" s="181"/>
      <c r="P37" s="181"/>
      <c r="Q37" s="181"/>
      <c r="R37" s="181"/>
      <c r="S37" s="181"/>
      <c r="T37" s="181"/>
      <c r="U37" s="233">
        <v>45</v>
      </c>
      <c r="V37" s="230"/>
      <c r="W37" s="230"/>
      <c r="X37" s="230"/>
      <c r="Y37" s="236">
        <f t="shared" si="3"/>
        <v>238.60213215707162</v>
      </c>
      <c r="Z37" s="236">
        <f t="shared" si="5"/>
        <v>278.70908515565395</v>
      </c>
      <c r="AA37" s="237"/>
      <c r="AB37" s="230"/>
      <c r="AC37" s="230"/>
      <c r="AD37" s="187"/>
      <c r="AE37" s="189"/>
      <c r="AF37" s="181"/>
      <c r="AG37" s="181"/>
      <c r="AH37" s="181"/>
      <c r="AI37" s="181"/>
      <c r="AJ37" s="181"/>
      <c r="AK37" s="181"/>
      <c r="AL37" s="181"/>
      <c r="AM37" s="181"/>
      <c r="AN37" s="181"/>
      <c r="AO37" s="181"/>
      <c r="AP37" s="181"/>
      <c r="AQ37" s="181"/>
      <c r="AR37" s="181"/>
      <c r="AS37" s="181"/>
      <c r="AT37" s="181"/>
      <c r="AU37" s="181"/>
      <c r="AV37" s="181"/>
      <c r="AW37" s="181"/>
      <c r="AX37" s="181"/>
      <c r="AY37" s="181"/>
      <c r="AZ37" s="181"/>
      <c r="BA37" s="181"/>
      <c r="BB37" s="181"/>
      <c r="BC37" s="181"/>
      <c r="BD37" s="187"/>
      <c r="BE37" s="2"/>
      <c r="BF37" s="2"/>
      <c r="BG37" s="2"/>
      <c r="BH37" s="2"/>
      <c r="BI37" s="2"/>
      <c r="BJ37" s="16"/>
      <c r="BK37" s="16"/>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IN37"/>
      <c r="IO37"/>
      <c r="IP37"/>
      <c r="IQ37"/>
      <c r="IR37"/>
      <c r="IS37"/>
      <c r="IT37"/>
      <c r="IU37"/>
      <c r="IV37"/>
      <c r="IW37"/>
      <c r="IX37"/>
      <c r="IY37"/>
      <c r="IZ37"/>
      <c r="JA37"/>
      <c r="JB37"/>
      <c r="JC37"/>
      <c r="JD37"/>
      <c r="JE37"/>
      <c r="JF37"/>
      <c r="JG37"/>
      <c r="JH37"/>
      <c r="JI37"/>
      <c r="JJ37"/>
      <c r="JK37"/>
      <c r="JL37"/>
      <c r="JM37"/>
      <c r="JN37"/>
      <c r="JO37"/>
      <c r="JP37"/>
    </row>
    <row r="38" spans="2:276" x14ac:dyDescent="0.2">
      <c r="B38" s="189"/>
      <c r="C38" s="193"/>
      <c r="D38" s="192"/>
      <c r="E38" s="181"/>
      <c r="F38" s="181"/>
      <c r="G38" s="194"/>
      <c r="H38" s="194"/>
      <c r="I38" s="187"/>
      <c r="J38" s="189"/>
      <c r="K38" s="181"/>
      <c r="L38" s="181"/>
      <c r="M38" s="181"/>
      <c r="N38" s="181"/>
      <c r="O38" s="221"/>
      <c r="P38" s="226"/>
      <c r="Q38" s="226"/>
      <c r="R38" s="226"/>
      <c r="S38" s="221"/>
      <c r="T38" s="221"/>
      <c r="U38" s="233">
        <v>64</v>
      </c>
      <c r="V38" s="230"/>
      <c r="W38" s="230"/>
      <c r="X38" s="230"/>
      <c r="Y38" s="236">
        <f>U38^2.99*0.00272</f>
        <v>683.98570656621371</v>
      </c>
      <c r="Z38" s="236">
        <f>U38^3.067*0.00237</f>
        <v>820.92281598052648</v>
      </c>
      <c r="AA38" s="237"/>
      <c r="AB38" s="230"/>
      <c r="AC38" s="230"/>
      <c r="AD38" s="187"/>
      <c r="AE38" s="189"/>
      <c r="AF38" s="181"/>
      <c r="AG38" s="181"/>
      <c r="AH38" s="181"/>
      <c r="AI38" s="181"/>
      <c r="AJ38" s="181"/>
      <c r="AK38" s="181"/>
      <c r="AL38" s="181"/>
      <c r="AM38" s="181"/>
      <c r="AN38" s="181"/>
      <c r="AO38" s="181"/>
      <c r="AP38" s="181"/>
      <c r="AQ38" s="181"/>
      <c r="AR38" s="181"/>
      <c r="AS38" s="190"/>
      <c r="AT38" s="181"/>
      <c r="AU38" s="181"/>
      <c r="AV38" s="181"/>
      <c r="AW38" s="181"/>
      <c r="AX38" s="181"/>
      <c r="AY38" s="181"/>
      <c r="AZ38" s="181"/>
      <c r="BA38" s="181"/>
      <c r="BB38" s="181"/>
      <c r="BC38" s="181"/>
      <c r="BD38" s="187"/>
      <c r="BE38" s="2"/>
      <c r="BF38" s="2"/>
      <c r="BG38" s="2"/>
      <c r="BH38" s="2"/>
      <c r="BI38" s="2"/>
      <c r="BJ38" s="16"/>
      <c r="BK38" s="44"/>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IN38"/>
      <c r="IO38"/>
      <c r="IP38"/>
      <c r="IQ38"/>
      <c r="IR38"/>
      <c r="IS38"/>
      <c r="IT38"/>
      <c r="IU38"/>
      <c r="IV38"/>
      <c r="IW38"/>
      <c r="IX38"/>
      <c r="IY38"/>
      <c r="IZ38"/>
      <c r="JA38"/>
      <c r="JB38"/>
      <c r="JC38"/>
      <c r="JD38"/>
      <c r="JE38"/>
      <c r="JF38"/>
      <c r="JG38"/>
      <c r="JH38"/>
      <c r="JI38"/>
      <c r="JJ38"/>
      <c r="JK38"/>
      <c r="JL38"/>
      <c r="JM38"/>
      <c r="JN38"/>
      <c r="JO38"/>
      <c r="JP38"/>
    </row>
    <row r="39" spans="2:276" x14ac:dyDescent="0.2">
      <c r="B39" s="189"/>
      <c r="C39" s="193"/>
      <c r="D39" s="192"/>
      <c r="E39" s="181"/>
      <c r="F39" s="181"/>
      <c r="G39" s="194"/>
      <c r="H39" s="194"/>
      <c r="I39" s="187"/>
      <c r="J39" s="189"/>
      <c r="K39" s="181"/>
      <c r="L39" s="181"/>
      <c r="M39" s="181"/>
      <c r="N39" s="181"/>
      <c r="O39" s="181"/>
      <c r="P39" s="181"/>
      <c r="Q39" s="181"/>
      <c r="R39" s="181"/>
      <c r="S39" s="181"/>
      <c r="T39" s="181"/>
      <c r="U39" s="181"/>
      <c r="V39" s="181"/>
      <c r="W39" s="181"/>
      <c r="X39" s="181"/>
      <c r="Y39" s="181"/>
      <c r="Z39" s="181"/>
      <c r="AA39" s="181"/>
      <c r="AB39" s="181"/>
      <c r="AC39" s="181"/>
      <c r="AD39" s="187"/>
      <c r="AE39" s="189"/>
      <c r="AF39" s="181"/>
      <c r="AG39" s="181"/>
      <c r="AH39" s="181"/>
      <c r="AI39" s="181"/>
      <c r="AJ39" s="181"/>
      <c r="AK39" s="181"/>
      <c r="AL39" s="181"/>
      <c r="AM39" s="181"/>
      <c r="AN39" s="181"/>
      <c r="AO39" s="181"/>
      <c r="AP39" s="181"/>
      <c r="AQ39" s="181"/>
      <c r="AR39" s="181"/>
      <c r="AS39" s="190"/>
      <c r="AT39" s="181"/>
      <c r="AU39" s="181"/>
      <c r="AV39" s="181"/>
      <c r="AW39" s="181"/>
      <c r="AX39" s="181"/>
      <c r="AY39" s="181"/>
      <c r="AZ39" s="181"/>
      <c r="BA39" s="181"/>
      <c r="BB39" s="181"/>
      <c r="BC39" s="181"/>
      <c r="BD39" s="187"/>
      <c r="BE39" s="2"/>
      <c r="BF39" s="2"/>
      <c r="BG39" s="2"/>
      <c r="BH39" s="2"/>
      <c r="BI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IN39"/>
      <c r="IO39"/>
      <c r="IP39"/>
      <c r="IQ39"/>
      <c r="IR39"/>
      <c r="IS39"/>
      <c r="IT39"/>
      <c r="IU39"/>
      <c r="IV39"/>
      <c r="IW39"/>
      <c r="IX39"/>
      <c r="IY39"/>
      <c r="IZ39"/>
      <c r="JA39"/>
      <c r="JB39"/>
      <c r="JC39"/>
      <c r="JD39"/>
      <c r="JE39"/>
      <c r="JF39"/>
      <c r="JG39"/>
      <c r="JH39"/>
      <c r="JI39"/>
      <c r="JJ39"/>
      <c r="JK39"/>
      <c r="JL39"/>
      <c r="JM39"/>
      <c r="JN39"/>
      <c r="JO39"/>
      <c r="JP39"/>
    </row>
    <row r="40" spans="2:276" x14ac:dyDescent="0.2">
      <c r="B40" s="189"/>
      <c r="C40" s="181"/>
      <c r="D40" s="180"/>
      <c r="E40" s="181"/>
      <c r="F40" s="190"/>
      <c r="G40" s="181"/>
      <c r="H40" s="181"/>
      <c r="I40" s="195"/>
      <c r="J40" s="189"/>
      <c r="K40" s="181"/>
      <c r="L40" s="181"/>
      <c r="M40" s="181"/>
      <c r="N40" s="181"/>
      <c r="O40" s="181"/>
      <c r="P40" s="181"/>
      <c r="Q40" s="181"/>
      <c r="R40" s="181"/>
      <c r="S40" s="181"/>
      <c r="T40" s="181"/>
      <c r="U40" s="181"/>
      <c r="V40" s="181"/>
      <c r="W40" s="181"/>
      <c r="X40" s="181"/>
      <c r="Y40" s="181"/>
      <c r="Z40" s="181"/>
      <c r="AA40" s="181"/>
      <c r="AB40" s="181"/>
      <c r="AC40" s="181"/>
      <c r="AD40" s="187"/>
      <c r="AE40" s="189"/>
      <c r="AF40" s="181"/>
      <c r="AG40" s="181"/>
      <c r="AH40" s="181"/>
      <c r="AI40" s="181"/>
      <c r="AJ40" s="181"/>
      <c r="AK40" s="181"/>
      <c r="AL40" s="181"/>
      <c r="AM40" s="181"/>
      <c r="AN40" s="181"/>
      <c r="AO40" s="181"/>
      <c r="AP40" s="181"/>
      <c r="AQ40" s="181"/>
      <c r="AR40" s="181"/>
      <c r="AS40" s="181"/>
      <c r="AT40" s="224"/>
      <c r="AU40" s="181"/>
      <c r="AV40" s="181"/>
      <c r="AW40" s="181"/>
      <c r="AX40" s="225"/>
      <c r="AY40" s="225"/>
      <c r="AZ40" s="222"/>
      <c r="BA40" s="181"/>
      <c r="BB40" s="181"/>
      <c r="BC40" s="181"/>
      <c r="BD40" s="187"/>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IN40"/>
      <c r="IO40"/>
      <c r="IP40"/>
      <c r="IQ40"/>
      <c r="IR40"/>
      <c r="IS40"/>
      <c r="IT40"/>
      <c r="IU40"/>
      <c r="IV40"/>
      <c r="IW40"/>
      <c r="IX40"/>
      <c r="IY40"/>
      <c r="IZ40"/>
      <c r="JA40"/>
      <c r="JB40"/>
      <c r="JC40"/>
      <c r="JD40"/>
      <c r="JE40"/>
      <c r="JF40"/>
      <c r="JG40"/>
      <c r="JH40"/>
      <c r="JI40"/>
      <c r="JJ40"/>
      <c r="JK40"/>
      <c r="JL40"/>
      <c r="JM40"/>
      <c r="JN40"/>
      <c r="JO40"/>
      <c r="JP40"/>
    </row>
    <row r="41" spans="2:276" x14ac:dyDescent="0.2">
      <c r="B41" s="189"/>
      <c r="C41" s="181"/>
      <c r="D41" s="180"/>
      <c r="E41" s="181"/>
      <c r="F41" s="190"/>
      <c r="G41" s="181"/>
      <c r="H41" s="181"/>
      <c r="I41" s="195"/>
      <c r="J41" s="189"/>
      <c r="K41" s="181"/>
      <c r="L41" s="181"/>
      <c r="M41" s="181"/>
      <c r="N41" s="181"/>
      <c r="O41" s="181"/>
      <c r="P41" s="181"/>
      <c r="Q41" s="181"/>
      <c r="R41" s="181"/>
      <c r="S41" s="181"/>
      <c r="T41" s="181"/>
      <c r="U41" s="181"/>
      <c r="V41" s="181"/>
      <c r="W41" s="181"/>
      <c r="X41" s="181"/>
      <c r="Y41" s="181"/>
      <c r="Z41" s="181"/>
      <c r="AA41" s="181"/>
      <c r="AB41" s="181"/>
      <c r="AC41" s="181"/>
      <c r="AD41" s="187"/>
      <c r="AE41" s="189"/>
      <c r="AF41" s="181"/>
      <c r="AG41" s="181"/>
      <c r="AH41" s="181"/>
      <c r="AI41" s="181"/>
      <c r="AJ41" s="181"/>
      <c r="AK41" s="181"/>
      <c r="AL41" s="181"/>
      <c r="AM41" s="181"/>
      <c r="AN41" s="181"/>
      <c r="AO41" s="181"/>
      <c r="AP41" s="181"/>
      <c r="AQ41" s="181"/>
      <c r="AR41" s="181"/>
      <c r="AS41" s="181"/>
      <c r="AT41" s="224"/>
      <c r="AU41" s="181"/>
      <c r="AV41" s="181"/>
      <c r="AW41" s="181"/>
      <c r="AX41" s="225"/>
      <c r="AY41" s="225"/>
      <c r="AZ41" s="222"/>
      <c r="BA41" s="181"/>
      <c r="BB41" s="181"/>
      <c r="BC41" s="181"/>
      <c r="BD41" s="187"/>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IN41"/>
      <c r="IO41"/>
      <c r="IP41"/>
      <c r="IQ41"/>
      <c r="IR41"/>
      <c r="IS41"/>
      <c r="IT41"/>
      <c r="IU41"/>
      <c r="IV41"/>
      <c r="IW41"/>
      <c r="IX41"/>
      <c r="IY41"/>
      <c r="IZ41"/>
      <c r="JA41"/>
      <c r="JB41"/>
      <c r="JC41"/>
      <c r="JD41"/>
      <c r="JE41"/>
      <c r="JF41"/>
      <c r="JG41"/>
      <c r="JH41"/>
      <c r="JI41"/>
      <c r="JJ41"/>
      <c r="JK41"/>
      <c r="JL41"/>
      <c r="JM41"/>
      <c r="JN41"/>
      <c r="JO41"/>
      <c r="JP41"/>
    </row>
    <row r="42" spans="2:276" x14ac:dyDescent="0.2">
      <c r="B42" s="189"/>
      <c r="C42" s="181"/>
      <c r="D42" s="181"/>
      <c r="E42" s="190"/>
      <c r="F42" s="181"/>
      <c r="G42" s="181"/>
      <c r="H42" s="190"/>
      <c r="I42" s="187"/>
      <c r="J42" s="189"/>
      <c r="K42" s="181"/>
      <c r="L42" s="181"/>
      <c r="M42" s="181"/>
      <c r="N42" s="181"/>
      <c r="O42" s="181"/>
      <c r="P42" s="181"/>
      <c r="Q42" s="181"/>
      <c r="R42" s="181"/>
      <c r="S42" s="181"/>
      <c r="T42" s="181"/>
      <c r="U42" s="181"/>
      <c r="V42" s="181"/>
      <c r="W42" s="181"/>
      <c r="X42" s="181"/>
      <c r="Y42" s="181"/>
      <c r="Z42" s="181"/>
      <c r="AA42" s="181"/>
      <c r="AB42" s="181"/>
      <c r="AC42" s="181"/>
      <c r="AD42" s="187"/>
      <c r="AE42" s="189"/>
      <c r="AF42" s="181"/>
      <c r="AG42" s="181"/>
      <c r="AH42" s="181"/>
      <c r="AI42" s="181"/>
      <c r="AJ42" s="181"/>
      <c r="AK42" s="181"/>
      <c r="AL42" s="181"/>
      <c r="AM42" s="181"/>
      <c r="AN42" s="181"/>
      <c r="AO42" s="181"/>
      <c r="AP42" s="181"/>
      <c r="AQ42" s="181"/>
      <c r="AR42" s="181"/>
      <c r="AS42" s="224"/>
      <c r="AT42" s="181"/>
      <c r="AU42" s="181"/>
      <c r="AV42" s="181"/>
      <c r="AW42" s="225"/>
      <c r="AX42" s="225"/>
      <c r="AY42" s="222"/>
      <c r="AZ42" s="181"/>
      <c r="BA42" s="181"/>
      <c r="BB42" s="181"/>
      <c r="BC42" s="181"/>
      <c r="BD42" s="187"/>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IM42"/>
      <c r="IN42"/>
      <c r="IO42"/>
      <c r="IP42"/>
      <c r="IQ42"/>
      <c r="IR42"/>
      <c r="IS42"/>
      <c r="IT42"/>
      <c r="IU42"/>
      <c r="IV42"/>
      <c r="IW42"/>
      <c r="IX42"/>
      <c r="IY42"/>
      <c r="IZ42"/>
      <c r="JA42"/>
      <c r="JB42"/>
      <c r="JC42"/>
      <c r="JD42"/>
      <c r="JE42"/>
      <c r="JF42"/>
      <c r="JG42"/>
      <c r="JH42"/>
      <c r="JI42"/>
      <c r="JJ42"/>
      <c r="JK42"/>
      <c r="JL42"/>
      <c r="JM42"/>
      <c r="JN42"/>
      <c r="JO42"/>
      <c r="JP42"/>
    </row>
    <row r="43" spans="2:276" x14ac:dyDescent="0.2">
      <c r="B43" s="189"/>
      <c r="C43" s="181"/>
      <c r="D43" s="181"/>
      <c r="E43" s="181"/>
      <c r="F43" s="181"/>
      <c r="G43" s="181"/>
      <c r="H43" s="181"/>
      <c r="I43" s="187"/>
      <c r="J43" s="189"/>
      <c r="K43" s="181"/>
      <c r="L43" s="181"/>
      <c r="M43" s="181"/>
      <c r="N43" s="181"/>
      <c r="O43" s="181"/>
      <c r="P43" s="181"/>
      <c r="Q43" s="181"/>
      <c r="R43" s="181"/>
      <c r="S43" s="181"/>
      <c r="T43" s="181"/>
      <c r="U43" s="181"/>
      <c r="V43" s="181"/>
      <c r="W43" s="181"/>
      <c r="X43" s="181"/>
      <c r="Y43" s="181"/>
      <c r="Z43" s="181"/>
      <c r="AA43" s="181"/>
      <c r="AB43" s="181"/>
      <c r="AC43" s="181"/>
      <c r="AD43" s="187"/>
      <c r="AE43" s="189"/>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7"/>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row>
    <row r="44" spans="2:276" x14ac:dyDescent="0.2">
      <c r="B44" s="189"/>
      <c r="C44" s="181"/>
      <c r="D44" s="192"/>
      <c r="E44" s="181"/>
      <c r="F44" s="181"/>
      <c r="G44" s="181"/>
      <c r="H44" s="181"/>
      <c r="I44" s="187"/>
      <c r="J44" s="189"/>
      <c r="K44" s="181"/>
      <c r="L44" s="181"/>
      <c r="M44" s="181"/>
      <c r="N44" s="181"/>
      <c r="O44" s="181"/>
      <c r="P44" s="181"/>
      <c r="Q44" s="181"/>
      <c r="R44" s="181"/>
      <c r="S44" s="181"/>
      <c r="T44" s="181"/>
      <c r="U44" s="181"/>
      <c r="V44" s="181"/>
      <c r="W44" s="181"/>
      <c r="X44" s="181"/>
      <c r="Y44" s="181"/>
      <c r="Z44" s="181"/>
      <c r="AA44" s="181"/>
      <c r="AB44" s="181"/>
      <c r="AC44" s="181"/>
      <c r="AD44" s="187"/>
      <c r="AE44" s="189"/>
      <c r="AF44" s="181"/>
      <c r="AG44" s="181"/>
      <c r="AH44" s="181"/>
      <c r="AI44" s="181"/>
      <c r="AJ44" s="181"/>
      <c r="AK44" s="181"/>
      <c r="AL44" s="181"/>
      <c r="AM44" s="181"/>
      <c r="AN44" s="181"/>
      <c r="AO44" s="181"/>
      <c r="AP44" s="181"/>
      <c r="AQ44" s="181"/>
      <c r="AR44" s="181"/>
      <c r="AS44" s="181"/>
      <c r="AT44" s="181"/>
      <c r="AU44" s="181"/>
      <c r="AV44" s="181"/>
      <c r="AW44" s="181"/>
      <c r="AX44" s="181"/>
      <c r="AY44" s="181"/>
      <c r="AZ44" s="181"/>
      <c r="BA44" s="181"/>
      <c r="BB44" s="181"/>
      <c r="BC44" s="181"/>
      <c r="BD44" s="187"/>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row>
    <row r="45" spans="2:276" x14ac:dyDescent="0.2">
      <c r="B45" s="189"/>
      <c r="C45" s="193"/>
      <c r="D45" s="181"/>
      <c r="E45" s="181"/>
      <c r="F45" s="194"/>
      <c r="G45" s="194"/>
      <c r="H45" s="181"/>
      <c r="I45" s="187"/>
      <c r="J45" s="189"/>
      <c r="K45" s="181"/>
      <c r="L45" s="181"/>
      <c r="M45" s="181"/>
      <c r="N45" s="181"/>
      <c r="O45" s="181"/>
      <c r="P45" s="181"/>
      <c r="Q45" s="181"/>
      <c r="R45" s="181"/>
      <c r="S45" s="181"/>
      <c r="T45" s="181"/>
      <c r="U45" s="181"/>
      <c r="V45" s="181"/>
      <c r="W45" s="181"/>
      <c r="X45" s="181"/>
      <c r="Y45" s="181"/>
      <c r="Z45" s="181"/>
      <c r="AA45" s="181"/>
      <c r="AB45" s="181"/>
      <c r="AC45" s="181"/>
      <c r="AD45" s="187"/>
      <c r="AE45" s="189"/>
      <c r="AF45" s="181"/>
      <c r="AG45" s="181"/>
      <c r="AH45" s="181"/>
      <c r="AI45" s="181"/>
      <c r="AJ45" s="181"/>
      <c r="AK45" s="181"/>
      <c r="AL45" s="181"/>
      <c r="AM45" s="181"/>
      <c r="AN45" s="181"/>
      <c r="AO45" s="181"/>
      <c r="AP45" s="181"/>
      <c r="AQ45" s="181"/>
      <c r="AR45" s="190"/>
      <c r="AS45" s="181"/>
      <c r="AT45" s="181"/>
      <c r="AU45" s="181"/>
      <c r="AV45" s="181"/>
      <c r="AW45" s="181"/>
      <c r="AX45" s="181"/>
      <c r="AY45" s="181"/>
      <c r="AZ45" s="181"/>
      <c r="BA45" s="181"/>
      <c r="BB45" s="181"/>
      <c r="BC45" s="181"/>
      <c r="BD45" s="187"/>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row>
    <row r="46" spans="2:276" ht="13.5" thickBot="1" x14ac:dyDescent="0.25">
      <c r="B46" s="196"/>
      <c r="C46" s="197"/>
      <c r="D46" s="198"/>
      <c r="E46" s="198"/>
      <c r="F46" s="199"/>
      <c r="G46" s="199"/>
      <c r="H46" s="198"/>
      <c r="I46" s="200"/>
      <c r="J46" s="196"/>
      <c r="K46" s="198"/>
      <c r="L46" s="198"/>
      <c r="M46" s="198"/>
      <c r="N46" s="198"/>
      <c r="O46" s="198"/>
      <c r="P46" s="198"/>
      <c r="Q46" s="198"/>
      <c r="R46" s="198"/>
      <c r="S46" s="198"/>
      <c r="T46" s="198"/>
      <c r="U46" s="198"/>
      <c r="V46" s="198"/>
      <c r="W46" s="198"/>
      <c r="X46" s="198"/>
      <c r="Y46" s="198"/>
      <c r="Z46" s="198"/>
      <c r="AA46" s="198"/>
      <c r="AB46" s="198"/>
      <c r="AC46" s="198"/>
      <c r="AD46" s="200"/>
      <c r="AE46" s="196"/>
      <c r="AF46" s="198"/>
      <c r="AG46" s="198"/>
      <c r="AH46" s="198"/>
      <c r="AI46" s="198"/>
      <c r="AJ46" s="198"/>
      <c r="AK46" s="198"/>
      <c r="AL46" s="198"/>
      <c r="AM46" s="198"/>
      <c r="AN46" s="198"/>
      <c r="AO46" s="198"/>
      <c r="AP46" s="198"/>
      <c r="AQ46" s="198"/>
      <c r="AR46" s="248"/>
      <c r="AS46" s="198"/>
      <c r="AT46" s="198"/>
      <c r="AU46" s="198"/>
      <c r="AV46" s="198"/>
      <c r="AW46" s="198"/>
      <c r="AX46" s="198"/>
      <c r="AY46" s="198"/>
      <c r="AZ46" s="198"/>
      <c r="BA46" s="198"/>
      <c r="BB46" s="198"/>
      <c r="BC46" s="198"/>
      <c r="BD46" s="200"/>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row>
    <row r="47" spans="2:276" ht="14.25" x14ac:dyDescent="0.25">
      <c r="B47" s="260"/>
      <c r="C47" s="172"/>
      <c r="D47" s="45"/>
      <c r="E47" s="429" t="s">
        <v>142</v>
      </c>
      <c r="F47" s="45" t="s">
        <v>143</v>
      </c>
      <c r="G47" s="45" t="s">
        <v>143</v>
      </c>
      <c r="H47" s="45" t="s">
        <v>90</v>
      </c>
      <c r="I47" s="261" t="s">
        <v>144</v>
      </c>
      <c r="J47" s="206"/>
      <c r="K47" s="206"/>
      <c r="L47" s="206"/>
      <c r="M47" s="206"/>
      <c r="N47" s="206"/>
      <c r="O47" s="206"/>
      <c r="P47" s="206"/>
      <c r="Q47" s="206"/>
      <c r="R47" s="206"/>
      <c r="S47" s="206"/>
      <c r="T47" s="206"/>
      <c r="U47" s="215"/>
      <c r="V47" s="215"/>
      <c r="W47" s="215"/>
      <c r="X47" s="215"/>
      <c r="Y47" s="215"/>
      <c r="Z47" s="215"/>
      <c r="AA47" s="215"/>
      <c r="AB47" s="215"/>
      <c r="AC47" s="215"/>
      <c r="AD47" s="215"/>
      <c r="AE47" s="50"/>
      <c r="AF47" s="51"/>
      <c r="AG47" s="51"/>
      <c r="AH47" s="51"/>
      <c r="AI47" s="51"/>
      <c r="AJ47" s="51"/>
      <c r="AK47" s="51"/>
      <c r="AL47" s="51"/>
      <c r="AM47" s="51"/>
      <c r="AN47" s="51"/>
      <c r="AO47" s="75"/>
      <c r="AP47" s="70" t="s">
        <v>83</v>
      </c>
      <c r="AQ47" s="238" t="s">
        <v>84</v>
      </c>
      <c r="AR47" s="56"/>
      <c r="AS47" s="57"/>
      <c r="AT47" s="57"/>
      <c r="AU47" s="57"/>
      <c r="AV47" s="57"/>
      <c r="AW47" s="57"/>
      <c r="AX47" s="57"/>
      <c r="AY47" s="57"/>
      <c r="AZ47" s="57"/>
      <c r="BA47" s="57"/>
      <c r="BB47" s="57"/>
      <c r="BC47" s="89"/>
      <c r="BD47" s="87"/>
      <c r="BE47" s="2"/>
      <c r="BF47" s="2"/>
      <c r="BG47" s="2"/>
      <c r="BH47" s="2"/>
      <c r="BI47" s="2"/>
      <c r="BJ47" s="2"/>
      <c r="BK47" s="2"/>
      <c r="BL47" s="2"/>
      <c r="BM47" s="2"/>
      <c r="BN47" s="2"/>
      <c r="BO47" s="2"/>
      <c r="BP47" s="2"/>
      <c r="BQ47" s="2"/>
      <c r="BR47" s="9"/>
      <c r="BS47" s="2"/>
      <c r="BT47" s="2"/>
      <c r="BU47" s="2"/>
      <c r="BV47" s="2"/>
      <c r="BW47" s="2"/>
      <c r="BX47" s="2"/>
      <c r="BY47" s="2"/>
      <c r="BZ47" s="2"/>
      <c r="CA47" s="10"/>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IX47"/>
      <c r="IY47"/>
      <c r="IZ47"/>
      <c r="JA47"/>
      <c r="JB47"/>
      <c r="JC47"/>
      <c r="JD47"/>
      <c r="JE47"/>
      <c r="JF47"/>
      <c r="JG47"/>
      <c r="JH47"/>
      <c r="JI47"/>
      <c r="JJ47"/>
      <c r="JK47"/>
      <c r="JL47"/>
      <c r="JM47"/>
      <c r="JN47"/>
      <c r="JO47"/>
      <c r="JP47"/>
    </row>
    <row r="48" spans="2:276" x14ac:dyDescent="0.2">
      <c r="B48" s="262" t="s">
        <v>27</v>
      </c>
      <c r="C48" s="173" t="s">
        <v>27</v>
      </c>
      <c r="D48" s="47" t="s">
        <v>143</v>
      </c>
      <c r="E48" s="47" t="s">
        <v>145</v>
      </c>
      <c r="F48" s="47" t="s">
        <v>33</v>
      </c>
      <c r="G48" s="47" t="s">
        <v>34</v>
      </c>
      <c r="H48" s="47" t="s">
        <v>80</v>
      </c>
      <c r="I48" s="263" t="s">
        <v>150</v>
      </c>
      <c r="J48" s="207" t="s">
        <v>44</v>
      </c>
      <c r="K48" s="207"/>
      <c r="L48" s="207"/>
      <c r="M48" s="207"/>
      <c r="N48" s="207"/>
      <c r="O48" s="211"/>
      <c r="P48" s="207"/>
      <c r="Q48" s="207"/>
      <c r="R48" s="207"/>
      <c r="S48" s="207"/>
      <c r="T48" s="207"/>
      <c r="U48" s="216" t="s">
        <v>45</v>
      </c>
      <c r="V48" s="216"/>
      <c r="W48" s="216"/>
      <c r="X48" s="216"/>
      <c r="Y48" s="216"/>
      <c r="Z48" s="216"/>
      <c r="AA48" s="216"/>
      <c r="AB48" s="216"/>
      <c r="AC48" s="216"/>
      <c r="AD48" s="217"/>
      <c r="AE48" s="40"/>
      <c r="AF48" s="52" t="s">
        <v>75</v>
      </c>
      <c r="AG48" s="53"/>
      <c r="AH48" s="53"/>
      <c r="AI48" s="53"/>
      <c r="AJ48" s="52"/>
      <c r="AK48" s="53"/>
      <c r="AL48" s="53"/>
      <c r="AM48" s="53"/>
      <c r="AN48" s="53"/>
      <c r="AO48" s="76"/>
      <c r="AP48" s="58" t="s">
        <v>15</v>
      </c>
      <c r="AQ48" s="239" t="s">
        <v>15</v>
      </c>
      <c r="AR48" s="59"/>
      <c r="AS48" s="60" t="s">
        <v>85</v>
      </c>
      <c r="AT48" s="61"/>
      <c r="AU48" s="61"/>
      <c r="AV48" s="61"/>
      <c r="AW48" s="61"/>
      <c r="AX48" s="60"/>
      <c r="AY48" s="61"/>
      <c r="AZ48" s="61"/>
      <c r="BA48" s="61"/>
      <c r="BB48" s="61"/>
      <c r="BC48" s="442"/>
      <c r="BD48" s="443" t="s">
        <v>86</v>
      </c>
      <c r="BE48" s="10"/>
      <c r="BF48" s="2"/>
      <c r="BG48" s="9"/>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IJ48"/>
      <c r="IK48"/>
      <c r="IL48"/>
      <c r="IM48"/>
      <c r="IN48"/>
      <c r="IO48"/>
      <c r="IP48"/>
      <c r="IQ48"/>
      <c r="IR48"/>
      <c r="IS48"/>
      <c r="IT48"/>
      <c r="IU48"/>
      <c r="IV48"/>
      <c r="IW48"/>
      <c r="IX48"/>
      <c r="IY48"/>
      <c r="IZ48"/>
      <c r="JA48"/>
      <c r="JB48"/>
      <c r="JC48"/>
      <c r="JD48"/>
      <c r="JE48"/>
      <c r="JF48"/>
      <c r="JG48"/>
      <c r="JH48"/>
      <c r="JI48"/>
      <c r="JJ48"/>
      <c r="JK48"/>
      <c r="JL48"/>
      <c r="JM48"/>
      <c r="JN48"/>
      <c r="JO48"/>
      <c r="JP48"/>
    </row>
    <row r="49" spans="2:276" ht="14.25" x14ac:dyDescent="0.25">
      <c r="B49" s="262" t="s">
        <v>22</v>
      </c>
      <c r="C49" s="173" t="s">
        <v>81</v>
      </c>
      <c r="D49" s="47" t="s">
        <v>22</v>
      </c>
      <c r="E49" s="47" t="s">
        <v>29</v>
      </c>
      <c r="F49" s="47"/>
      <c r="G49" s="47"/>
      <c r="H49" s="47" t="s">
        <v>32</v>
      </c>
      <c r="I49" s="263" t="s">
        <v>2</v>
      </c>
      <c r="J49" s="208" t="s">
        <v>23</v>
      </c>
      <c r="K49" s="207" t="s">
        <v>7</v>
      </c>
      <c r="L49" s="207" t="s">
        <v>10</v>
      </c>
      <c r="M49" s="207" t="s">
        <v>12</v>
      </c>
      <c r="N49" s="207" t="s">
        <v>3</v>
      </c>
      <c r="O49" s="207" t="s">
        <v>4</v>
      </c>
      <c r="P49" s="207" t="s">
        <v>5</v>
      </c>
      <c r="Q49" s="207" t="s">
        <v>6</v>
      </c>
      <c r="R49" s="207" t="s">
        <v>8</v>
      </c>
      <c r="S49" s="207" t="s">
        <v>11</v>
      </c>
      <c r="T49" s="207" t="s">
        <v>13</v>
      </c>
      <c r="U49" s="216" t="s">
        <v>7</v>
      </c>
      <c r="V49" s="216" t="s">
        <v>10</v>
      </c>
      <c r="W49" s="216" t="s">
        <v>12</v>
      </c>
      <c r="X49" s="216" t="s">
        <v>3</v>
      </c>
      <c r="Y49" s="216" t="s">
        <v>4</v>
      </c>
      <c r="Z49" s="216" t="s">
        <v>5</v>
      </c>
      <c r="AA49" s="216" t="s">
        <v>6</v>
      </c>
      <c r="AB49" s="216" t="s">
        <v>9</v>
      </c>
      <c r="AC49" s="216" t="s">
        <v>11</v>
      </c>
      <c r="AD49" s="216" t="s">
        <v>13</v>
      </c>
      <c r="AE49" s="94" t="s">
        <v>35</v>
      </c>
      <c r="AF49" s="52" t="s">
        <v>7</v>
      </c>
      <c r="AG49" s="52" t="s">
        <v>10</v>
      </c>
      <c r="AH49" s="52" t="s">
        <v>12</v>
      </c>
      <c r="AI49" s="52" t="s">
        <v>3</v>
      </c>
      <c r="AJ49" s="52" t="s">
        <v>4</v>
      </c>
      <c r="AK49" s="52" t="s">
        <v>5</v>
      </c>
      <c r="AL49" s="52" t="s">
        <v>6</v>
      </c>
      <c r="AM49" s="52" t="s">
        <v>8</v>
      </c>
      <c r="AN49" s="52" t="s">
        <v>11</v>
      </c>
      <c r="AO49" s="95" t="s">
        <v>13</v>
      </c>
      <c r="AP49" s="58" t="s">
        <v>1</v>
      </c>
      <c r="AQ49" s="239" t="s">
        <v>0</v>
      </c>
      <c r="AR49" s="59" t="s">
        <v>35</v>
      </c>
      <c r="AS49" s="61" t="s">
        <v>7</v>
      </c>
      <c r="AT49" s="61" t="s">
        <v>10</v>
      </c>
      <c r="AU49" s="61" t="s">
        <v>12</v>
      </c>
      <c r="AV49" s="61" t="s">
        <v>3</v>
      </c>
      <c r="AW49" s="61" t="s">
        <v>4</v>
      </c>
      <c r="AX49" s="61" t="s">
        <v>5</v>
      </c>
      <c r="AY49" s="61" t="s">
        <v>6</v>
      </c>
      <c r="AZ49" s="61" t="s">
        <v>8</v>
      </c>
      <c r="BA49" s="61" t="s">
        <v>11</v>
      </c>
      <c r="BB49" s="61" t="s">
        <v>13</v>
      </c>
      <c r="BC49" s="442" t="s">
        <v>149</v>
      </c>
      <c r="BD49" s="443" t="s">
        <v>99</v>
      </c>
      <c r="BE49" s="2"/>
      <c r="BF49" s="2"/>
      <c r="BG49" s="9"/>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IJ49"/>
      <c r="IK49"/>
      <c r="IL49"/>
      <c r="IM49"/>
      <c r="IN49"/>
      <c r="IO49"/>
      <c r="IP49"/>
      <c r="IQ49"/>
      <c r="IR49"/>
      <c r="IS49"/>
      <c r="IT49"/>
      <c r="IU49"/>
      <c r="IV49"/>
      <c r="IW49"/>
      <c r="IX49"/>
      <c r="IY49"/>
      <c r="IZ49"/>
      <c r="JA49"/>
      <c r="JB49"/>
      <c r="JC49"/>
      <c r="JD49"/>
      <c r="JE49"/>
      <c r="JF49"/>
      <c r="JG49"/>
      <c r="JH49"/>
      <c r="JI49"/>
      <c r="JJ49"/>
      <c r="JK49"/>
      <c r="JL49"/>
      <c r="JM49"/>
      <c r="JN49"/>
      <c r="JO49"/>
      <c r="JP49"/>
    </row>
    <row r="50" spans="2:276" ht="15" thickBot="1" x14ac:dyDescent="0.3">
      <c r="B50" s="264"/>
      <c r="C50" s="174"/>
      <c r="D50" s="48"/>
      <c r="E50" s="49" t="s">
        <v>82</v>
      </c>
      <c r="F50" s="48"/>
      <c r="G50" s="48"/>
      <c r="H50" s="48"/>
      <c r="I50" s="265"/>
      <c r="J50" s="209"/>
      <c r="K50" s="212"/>
      <c r="L50" s="212"/>
      <c r="M50" s="212"/>
      <c r="N50" s="212"/>
      <c r="O50" s="212"/>
      <c r="P50" s="212"/>
      <c r="Q50" s="212"/>
      <c r="R50" s="212"/>
      <c r="S50" s="212"/>
      <c r="T50" s="212"/>
      <c r="U50" s="218"/>
      <c r="V50" s="218"/>
      <c r="W50" s="218"/>
      <c r="X50" s="218"/>
      <c r="Y50" s="218"/>
      <c r="Z50" s="218"/>
      <c r="AA50" s="218"/>
      <c r="AB50" s="218"/>
      <c r="AC50" s="218"/>
      <c r="AD50" s="218"/>
      <c r="AE50" s="54"/>
      <c r="AF50" s="55"/>
      <c r="AG50" s="55"/>
      <c r="AH50" s="55"/>
      <c r="AI50" s="55"/>
      <c r="AJ50" s="55"/>
      <c r="AK50" s="55"/>
      <c r="AL50" s="55"/>
      <c r="AM50" s="55"/>
      <c r="AN50" s="55"/>
      <c r="AO50" s="77"/>
      <c r="AP50" s="62"/>
      <c r="AQ50" s="240"/>
      <c r="AR50" s="63"/>
      <c r="AS50" s="64"/>
      <c r="AT50" s="64"/>
      <c r="AU50" s="64"/>
      <c r="AV50" s="64"/>
      <c r="AW50" s="64"/>
      <c r="AX50" s="64"/>
      <c r="AY50" s="64"/>
      <c r="AZ50" s="64"/>
      <c r="BA50" s="64"/>
      <c r="BB50" s="64"/>
      <c r="BC50" s="442" t="s">
        <v>24</v>
      </c>
      <c r="BD50" s="443" t="s">
        <v>21</v>
      </c>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II50"/>
      <c r="IJ50"/>
      <c r="IK50"/>
      <c r="IL50"/>
      <c r="IM50"/>
      <c r="IN50"/>
      <c r="IO50"/>
      <c r="IP50"/>
      <c r="IQ50"/>
      <c r="IR50"/>
      <c r="IS50"/>
      <c r="IT50"/>
      <c r="IU50"/>
      <c r="IV50"/>
      <c r="IW50"/>
      <c r="IX50"/>
      <c r="IY50"/>
      <c r="IZ50"/>
      <c r="JA50"/>
      <c r="JB50"/>
      <c r="JC50"/>
      <c r="JD50"/>
      <c r="JE50"/>
      <c r="JF50"/>
      <c r="JG50"/>
      <c r="JH50"/>
      <c r="JI50"/>
      <c r="JJ50"/>
      <c r="JK50"/>
      <c r="JL50"/>
      <c r="JM50"/>
      <c r="JN50"/>
      <c r="JO50"/>
      <c r="JP50"/>
    </row>
    <row r="51" spans="2:276" x14ac:dyDescent="0.2">
      <c r="B51" s="266">
        <v>3</v>
      </c>
      <c r="C51" s="267">
        <v>42540</v>
      </c>
      <c r="D51" s="250">
        <v>1</v>
      </c>
      <c r="E51" s="251">
        <f>$F$24</f>
        <v>3.3250000000000002</v>
      </c>
      <c r="F51" s="252">
        <v>0.82638888888888884</v>
      </c>
      <c r="G51" s="252">
        <v>0.86458333333333337</v>
      </c>
      <c r="H51" s="252"/>
      <c r="I51" s="268">
        <f t="shared" ref="I51:I54" si="6">(G51-F51)*24*60</f>
        <v>55.000000000000128</v>
      </c>
      <c r="J51" s="210"/>
      <c r="K51" s="213">
        <v>0</v>
      </c>
      <c r="L51" s="213">
        <v>0</v>
      </c>
      <c r="M51" s="214">
        <f>W51*$Y$32</f>
        <v>1.3639798832314578</v>
      </c>
      <c r="N51" s="213">
        <v>0</v>
      </c>
      <c r="O51" s="213">
        <v>0</v>
      </c>
      <c r="P51" s="213">
        <v>0</v>
      </c>
      <c r="Q51" s="213">
        <v>0</v>
      </c>
      <c r="R51" s="213">
        <v>0</v>
      </c>
      <c r="S51" s="213">
        <v>0</v>
      </c>
      <c r="T51" s="213">
        <v>0</v>
      </c>
      <c r="U51" s="219">
        <v>0</v>
      </c>
      <c r="V51" s="219">
        <v>0</v>
      </c>
      <c r="W51" s="219">
        <v>1</v>
      </c>
      <c r="X51" s="219">
        <v>0</v>
      </c>
      <c r="Y51" s="219">
        <v>0</v>
      </c>
      <c r="Z51" s="219">
        <v>0</v>
      </c>
      <c r="AA51" s="219">
        <v>0</v>
      </c>
      <c r="AB51" s="219">
        <v>0</v>
      </c>
      <c r="AC51" s="219">
        <v>0</v>
      </c>
      <c r="AD51" s="219">
        <v>0</v>
      </c>
      <c r="AE51" s="66">
        <v>1</v>
      </c>
      <c r="AF51" s="51">
        <f t="shared" ref="AF51:AO51" si="7">(K51)/0.3/$I51/60*$F$24</f>
        <v>0</v>
      </c>
      <c r="AG51" s="51">
        <f t="shared" si="7"/>
        <v>0</v>
      </c>
      <c r="AH51" s="51">
        <f t="shared" si="7"/>
        <v>4.5810435472167553E-3</v>
      </c>
      <c r="AI51" s="51">
        <f t="shared" si="7"/>
        <v>0</v>
      </c>
      <c r="AJ51" s="51">
        <f t="shared" si="7"/>
        <v>0</v>
      </c>
      <c r="AK51" s="51">
        <f t="shared" si="7"/>
        <v>0</v>
      </c>
      <c r="AL51" s="51">
        <f t="shared" si="7"/>
        <v>0</v>
      </c>
      <c r="AM51" s="51">
        <f t="shared" si="7"/>
        <v>0</v>
      </c>
      <c r="AN51" s="51">
        <f t="shared" si="7"/>
        <v>0</v>
      </c>
      <c r="AO51" s="75">
        <f t="shared" si="7"/>
        <v>0</v>
      </c>
      <c r="AP51" s="71">
        <f>SUM(AF51:AO51)</f>
        <v>4.5810435472167553E-3</v>
      </c>
      <c r="AQ51" s="241"/>
      <c r="AR51" s="56">
        <v>1</v>
      </c>
      <c r="AS51" s="57">
        <f>IF(U51="&gt;100",(K51/$Y$30)/0.3/$I51*$F$24,U51/0.3/$I51*$F$24)</f>
        <v>0</v>
      </c>
      <c r="AT51" s="57">
        <f>IF(V51="&gt;100",(L51/$Y$31)/0.3/$I51*$F$24,V51/0.3/$I51*$F$24)</f>
        <v>0</v>
      </c>
      <c r="AU51" s="57">
        <f>IF(W51="&gt;100",(M51/$Y$32)/0.3/$I51*$F$24,W51/0.3/$I51*$F$24)</f>
        <v>0.20151515151515106</v>
      </c>
      <c r="AV51" s="57">
        <f>IF(X51="&gt;100",(N51/$Y$33)/0.3/$I51*$F$24,X51/0.3/$I51*$F$24)</f>
        <v>0</v>
      </c>
      <c r="AW51" s="57">
        <f t="shared" ref="AW51:BB51" si="8">Y51/0.3/$I51*$F$24</f>
        <v>0</v>
      </c>
      <c r="AX51" s="57">
        <f t="shared" si="8"/>
        <v>0</v>
      </c>
      <c r="AY51" s="57">
        <f t="shared" si="8"/>
        <v>0</v>
      </c>
      <c r="AZ51" s="57">
        <f t="shared" si="8"/>
        <v>0</v>
      </c>
      <c r="BA51" s="57">
        <f t="shared" si="8"/>
        <v>0</v>
      </c>
      <c r="BB51" s="57">
        <f t="shared" si="8"/>
        <v>0</v>
      </c>
      <c r="BC51" s="90">
        <f>AP51*100/$AP$57</f>
        <v>100</v>
      </c>
      <c r="BD51" s="83">
        <f t="shared" ref="BD51:BD54" si="9">IF(AC51&gt;=1,64,IF(AB51&gt;=1,45,IF(AA51&gt;=1,32,IF(Z51&gt;=1,22.6,IF(Y51&gt;=1,16,IF(X51&gt;=1,11.3,IF(W51&gt;=1,8,IF(V51&gt;=1,5.6,IF(U51&gt;=1,4,0)))))))))</f>
        <v>8</v>
      </c>
      <c r="BE51" s="34"/>
      <c r="BF51" s="6"/>
      <c r="BG51" s="2"/>
      <c r="BH51" s="2"/>
      <c r="BI51" s="2"/>
      <c r="BJ51" s="2"/>
      <c r="BK51" s="2"/>
      <c r="BL51" s="2"/>
      <c r="BM51" s="2"/>
      <c r="BN51" s="2"/>
      <c r="BO51" s="7"/>
      <c r="BP51" s="7"/>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II51"/>
      <c r="IJ51"/>
      <c r="IK51"/>
      <c r="IL51"/>
      <c r="IM51"/>
      <c r="IN51"/>
      <c r="IO51"/>
      <c r="IP51"/>
      <c r="IQ51"/>
      <c r="IR51"/>
      <c r="IS51"/>
      <c r="IT51"/>
      <c r="IU51"/>
      <c r="IV51"/>
      <c r="IW51"/>
      <c r="IX51"/>
      <c r="IY51"/>
      <c r="IZ51"/>
      <c r="JA51"/>
      <c r="JB51"/>
      <c r="JC51"/>
      <c r="JD51"/>
      <c r="JE51"/>
      <c r="JF51"/>
      <c r="JG51"/>
      <c r="JH51"/>
      <c r="JI51"/>
      <c r="JJ51"/>
      <c r="JK51"/>
      <c r="JL51"/>
      <c r="JM51"/>
      <c r="JN51"/>
      <c r="JO51"/>
      <c r="JP51"/>
    </row>
    <row r="52" spans="2:276" x14ac:dyDescent="0.2">
      <c r="B52" s="266"/>
      <c r="C52" s="249"/>
      <c r="D52" s="250">
        <v>2</v>
      </c>
      <c r="E52" s="251">
        <f>$F$25</f>
        <v>1.2450000000000001</v>
      </c>
      <c r="F52" s="252">
        <v>0.82638888888888884</v>
      </c>
      <c r="G52" s="252">
        <v>0.86458333333333337</v>
      </c>
      <c r="H52" s="252"/>
      <c r="I52" s="268">
        <f t="shared" si="6"/>
        <v>55.000000000000128</v>
      </c>
      <c r="J52" s="210"/>
      <c r="K52" s="213">
        <v>0</v>
      </c>
      <c r="L52" s="213">
        <v>0</v>
      </c>
      <c r="M52" s="213">
        <v>0</v>
      </c>
      <c r="N52" s="213">
        <v>0</v>
      </c>
      <c r="O52" s="213">
        <v>0</v>
      </c>
      <c r="P52" s="213">
        <v>0</v>
      </c>
      <c r="Q52" s="213">
        <v>0</v>
      </c>
      <c r="R52" s="213">
        <v>0</v>
      </c>
      <c r="S52" s="213">
        <v>0</v>
      </c>
      <c r="T52" s="213">
        <v>0</v>
      </c>
      <c r="U52" s="219">
        <v>0</v>
      </c>
      <c r="V52" s="219">
        <v>0</v>
      </c>
      <c r="W52" s="219">
        <v>0</v>
      </c>
      <c r="X52" s="219">
        <v>0</v>
      </c>
      <c r="Y52" s="219">
        <v>0</v>
      </c>
      <c r="Z52" s="219">
        <v>0</v>
      </c>
      <c r="AA52" s="219">
        <v>0</v>
      </c>
      <c r="AB52" s="219">
        <v>0</v>
      </c>
      <c r="AC52" s="219">
        <v>0</v>
      </c>
      <c r="AD52" s="219">
        <v>0</v>
      </c>
      <c r="AE52" s="67">
        <v>2</v>
      </c>
      <c r="AF52" s="53">
        <f t="shared" ref="AF52:AO52" si="10">(K52)/0.3/$I52/60*$F$25</f>
        <v>0</v>
      </c>
      <c r="AG52" s="53">
        <f t="shared" si="10"/>
        <v>0</v>
      </c>
      <c r="AH52" s="53">
        <f t="shared" si="10"/>
        <v>0</v>
      </c>
      <c r="AI52" s="53">
        <f t="shared" si="10"/>
        <v>0</v>
      </c>
      <c r="AJ52" s="53">
        <f t="shared" si="10"/>
        <v>0</v>
      </c>
      <c r="AK52" s="53">
        <f t="shared" si="10"/>
        <v>0</v>
      </c>
      <c r="AL52" s="53">
        <f t="shared" si="10"/>
        <v>0</v>
      </c>
      <c r="AM52" s="53">
        <f t="shared" si="10"/>
        <v>0</v>
      </c>
      <c r="AN52" s="53">
        <f t="shared" si="10"/>
        <v>0</v>
      </c>
      <c r="AO52" s="76">
        <f t="shared" si="10"/>
        <v>0</v>
      </c>
      <c r="AP52" s="72">
        <f t="shared" ref="AP52:AP57" si="11">SUM(AF52:AO52)</f>
        <v>0</v>
      </c>
      <c r="AQ52" s="242"/>
      <c r="AR52" s="59">
        <v>2</v>
      </c>
      <c r="AS52" s="61">
        <f>IF(U52="&gt;100",(K52/$Y$30)/0.3/$I52*$F$25,U52/0.3/$I52*$F$25)</f>
        <v>0</v>
      </c>
      <c r="AT52" s="61">
        <f>IF(V52="&gt;100",(L52/$Y$31)/0.3/$I52*$F$25,V52/0.3/$I52*$F$25)</f>
        <v>0</v>
      </c>
      <c r="AU52" s="61">
        <f>IF(W52="&gt;100",(M52/$Y$32)/0.3/$I52*$F$25,W52/0.3/$I52*$F$25)</f>
        <v>0</v>
      </c>
      <c r="AV52" s="61">
        <f>IF(X52="&gt;100",(N52/$Y$33)/0.3/$I52*$F$25,X52/0.3/$I52*$F$25)</f>
        <v>0</v>
      </c>
      <c r="AW52" s="61">
        <f t="shared" ref="AW52:BB52" si="12">Y52/0.3/$I52*$F$25</f>
        <v>0</v>
      </c>
      <c r="AX52" s="61">
        <f t="shared" si="12"/>
        <v>0</v>
      </c>
      <c r="AY52" s="61">
        <f t="shared" si="12"/>
        <v>0</v>
      </c>
      <c r="AZ52" s="61">
        <f t="shared" si="12"/>
        <v>0</v>
      </c>
      <c r="BA52" s="61">
        <f t="shared" si="12"/>
        <v>0</v>
      </c>
      <c r="BB52" s="61">
        <f t="shared" si="12"/>
        <v>0</v>
      </c>
      <c r="BC52" s="91">
        <f>AP52*100/$AP$57</f>
        <v>0</v>
      </c>
      <c r="BD52" s="84">
        <f t="shared" si="9"/>
        <v>0</v>
      </c>
      <c r="BE52" s="34"/>
      <c r="BF52" s="6"/>
      <c r="BG52" s="2"/>
      <c r="BH52" s="2"/>
      <c r="BI52" s="2"/>
      <c r="BJ52" s="2"/>
      <c r="BK52" s="2"/>
      <c r="BL52" s="2"/>
      <c r="BM52" s="2"/>
      <c r="BN52" s="2"/>
      <c r="BO52" s="7"/>
      <c r="BP52" s="7"/>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II52"/>
      <c r="IJ52"/>
      <c r="IK52"/>
      <c r="IL52"/>
      <c r="IM52"/>
      <c r="IN52"/>
      <c r="IO52"/>
      <c r="IP52"/>
      <c r="IQ52"/>
      <c r="IR52"/>
      <c r="IS52"/>
      <c r="IT52"/>
      <c r="IU52"/>
      <c r="IV52"/>
      <c r="IW52"/>
      <c r="IX52"/>
      <c r="IY52"/>
      <c r="IZ52"/>
      <c r="JA52"/>
      <c r="JB52"/>
      <c r="JC52"/>
      <c r="JD52"/>
      <c r="JE52"/>
      <c r="JF52"/>
      <c r="JG52"/>
      <c r="JH52"/>
      <c r="JI52"/>
      <c r="JJ52"/>
      <c r="JK52"/>
      <c r="JL52"/>
      <c r="JM52"/>
      <c r="JN52"/>
      <c r="JO52"/>
      <c r="JP52"/>
    </row>
    <row r="53" spans="2:276" x14ac:dyDescent="0.2">
      <c r="B53" s="266"/>
      <c r="C53" s="249"/>
      <c r="D53" s="250">
        <v>3</v>
      </c>
      <c r="E53" s="250">
        <f>$F$26</f>
        <v>1.5949999999999998</v>
      </c>
      <c r="F53" s="252">
        <v>0.82638888888888884</v>
      </c>
      <c r="G53" s="252">
        <v>0.86458333333333337</v>
      </c>
      <c r="H53" s="252"/>
      <c r="I53" s="268">
        <f t="shared" si="6"/>
        <v>55.000000000000128</v>
      </c>
      <c r="J53" s="210"/>
      <c r="K53" s="213">
        <v>0</v>
      </c>
      <c r="L53" s="213">
        <v>0</v>
      </c>
      <c r="M53" s="213">
        <v>0</v>
      </c>
      <c r="N53" s="213">
        <v>0</v>
      </c>
      <c r="O53" s="213">
        <v>0</v>
      </c>
      <c r="P53" s="213">
        <v>0</v>
      </c>
      <c r="Q53" s="213">
        <v>0</v>
      </c>
      <c r="R53" s="213">
        <v>0</v>
      </c>
      <c r="S53" s="213">
        <v>0</v>
      </c>
      <c r="T53" s="213">
        <v>0</v>
      </c>
      <c r="U53" s="219">
        <v>0</v>
      </c>
      <c r="V53" s="219">
        <v>0</v>
      </c>
      <c r="W53" s="219">
        <v>0</v>
      </c>
      <c r="X53" s="219">
        <v>0</v>
      </c>
      <c r="Y53" s="219">
        <v>0</v>
      </c>
      <c r="Z53" s="219">
        <v>0</v>
      </c>
      <c r="AA53" s="219">
        <v>0</v>
      </c>
      <c r="AB53" s="219">
        <v>0</v>
      </c>
      <c r="AC53" s="219">
        <v>0</v>
      </c>
      <c r="AD53" s="219">
        <v>0</v>
      </c>
      <c r="AE53" s="67">
        <v>3</v>
      </c>
      <c r="AF53" s="53">
        <f t="shared" ref="AF53:AO53" si="13">(K53)/0.3/$I53/60*$F$26</f>
        <v>0</v>
      </c>
      <c r="AG53" s="53">
        <f t="shared" si="13"/>
        <v>0</v>
      </c>
      <c r="AH53" s="53">
        <f t="shared" si="13"/>
        <v>0</v>
      </c>
      <c r="AI53" s="53">
        <f t="shared" si="13"/>
        <v>0</v>
      </c>
      <c r="AJ53" s="53">
        <f t="shared" si="13"/>
        <v>0</v>
      </c>
      <c r="AK53" s="53">
        <f t="shared" si="13"/>
        <v>0</v>
      </c>
      <c r="AL53" s="53">
        <f t="shared" si="13"/>
        <v>0</v>
      </c>
      <c r="AM53" s="53">
        <f t="shared" si="13"/>
        <v>0</v>
      </c>
      <c r="AN53" s="53">
        <f t="shared" si="13"/>
        <v>0</v>
      </c>
      <c r="AO53" s="76">
        <f t="shared" si="13"/>
        <v>0</v>
      </c>
      <c r="AP53" s="72">
        <f t="shared" si="11"/>
        <v>0</v>
      </c>
      <c r="AQ53" s="242"/>
      <c r="AR53" s="59">
        <v>3</v>
      </c>
      <c r="AS53" s="61">
        <f>IF(U53="&gt;100",(K53/$Y$30)/0.3/$I53*$F$26,U53/0.3/$I53*$F$26)</f>
        <v>0</v>
      </c>
      <c r="AT53" s="61">
        <f>IF(V53="&gt;100",(L53/$Y$31)/0.3/$I53*$F$26,V53/0.3/$I53*$F$26)</f>
        <v>0</v>
      </c>
      <c r="AU53" s="61">
        <f>IF(W53="&gt;100",(M53/$Y$32)/0.3/$I53*$F$26,W53/0.3/$I53*$F$26)</f>
        <v>0</v>
      </c>
      <c r="AV53" s="61">
        <f>IF(X53="&gt;100",(N53/$Y$33)/0.3/$I53*$F$26,X53/0.3/$I53*$F$26)</f>
        <v>0</v>
      </c>
      <c r="AW53" s="61">
        <f t="shared" ref="AW53:BB53" si="14">Y53/0.3/$I53*$F$26</f>
        <v>0</v>
      </c>
      <c r="AX53" s="61">
        <f t="shared" si="14"/>
        <v>0</v>
      </c>
      <c r="AY53" s="61">
        <f t="shared" si="14"/>
        <v>0</v>
      </c>
      <c r="AZ53" s="61">
        <f t="shared" si="14"/>
        <v>0</v>
      </c>
      <c r="BA53" s="61">
        <f t="shared" si="14"/>
        <v>0</v>
      </c>
      <c r="BB53" s="61">
        <f t="shared" si="14"/>
        <v>0</v>
      </c>
      <c r="BC53" s="91">
        <f>AP53*100/$AP$57</f>
        <v>0</v>
      </c>
      <c r="BD53" s="84">
        <f t="shared" si="9"/>
        <v>0</v>
      </c>
      <c r="BE53" s="34"/>
      <c r="BF53" s="6"/>
      <c r="BG53" s="2"/>
      <c r="BH53" s="2"/>
      <c r="BI53" s="2"/>
      <c r="BJ53" s="2"/>
      <c r="BK53" s="2"/>
      <c r="BL53" s="2"/>
      <c r="BM53" s="2"/>
      <c r="BN53" s="2"/>
      <c r="BO53" s="7"/>
      <c r="BP53" s="7"/>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II53"/>
      <c r="IJ53"/>
      <c r="IK53"/>
      <c r="IL53"/>
      <c r="IM53"/>
      <c r="IN53"/>
      <c r="IO53"/>
      <c r="IP53"/>
      <c r="IQ53"/>
      <c r="IR53"/>
      <c r="IS53"/>
      <c r="IT53"/>
      <c r="IU53"/>
      <c r="IV53"/>
      <c r="IW53"/>
      <c r="IX53"/>
      <c r="IY53"/>
      <c r="IZ53"/>
      <c r="JA53"/>
      <c r="JB53"/>
      <c r="JC53"/>
      <c r="JD53"/>
      <c r="JE53"/>
      <c r="JF53"/>
      <c r="JG53"/>
      <c r="JH53"/>
      <c r="JI53"/>
      <c r="JJ53"/>
      <c r="JK53"/>
      <c r="JL53"/>
      <c r="JM53"/>
      <c r="JN53"/>
      <c r="JO53"/>
      <c r="JP53"/>
    </row>
    <row r="54" spans="2:276" x14ac:dyDescent="0.2">
      <c r="B54" s="266"/>
      <c r="C54" s="249"/>
      <c r="D54" s="250">
        <v>4</v>
      </c>
      <c r="E54" s="250">
        <f>$F$27</f>
        <v>2.3693999999999997</v>
      </c>
      <c r="F54" s="252">
        <v>0.82638888888888884</v>
      </c>
      <c r="G54" s="252">
        <v>0.86458333333333337</v>
      </c>
      <c r="H54" s="252"/>
      <c r="I54" s="268">
        <f t="shared" si="6"/>
        <v>55.000000000000128</v>
      </c>
      <c r="J54" s="210"/>
      <c r="K54" s="213">
        <v>0</v>
      </c>
      <c r="L54" s="213">
        <v>0</v>
      </c>
      <c r="M54" s="213">
        <v>0</v>
      </c>
      <c r="N54" s="213">
        <v>0</v>
      </c>
      <c r="O54" s="213">
        <v>0</v>
      </c>
      <c r="P54" s="213">
        <v>0</v>
      </c>
      <c r="Q54" s="213">
        <v>0</v>
      </c>
      <c r="R54" s="213">
        <v>0</v>
      </c>
      <c r="S54" s="213">
        <v>0</v>
      </c>
      <c r="T54" s="213">
        <v>0</v>
      </c>
      <c r="U54" s="219">
        <v>0</v>
      </c>
      <c r="V54" s="219">
        <v>0</v>
      </c>
      <c r="W54" s="219">
        <v>0</v>
      </c>
      <c r="X54" s="219">
        <v>0</v>
      </c>
      <c r="Y54" s="219">
        <v>0</v>
      </c>
      <c r="Z54" s="219">
        <v>0</v>
      </c>
      <c r="AA54" s="219">
        <v>0</v>
      </c>
      <c r="AB54" s="219">
        <v>0</v>
      </c>
      <c r="AC54" s="219">
        <v>0</v>
      </c>
      <c r="AD54" s="219">
        <v>0</v>
      </c>
      <c r="AE54" s="67">
        <v>4</v>
      </c>
      <c r="AF54" s="53">
        <f t="shared" ref="AF54:AO54" si="15">(K54)/0.3/$I54/60*$F$27</f>
        <v>0</v>
      </c>
      <c r="AG54" s="53">
        <f t="shared" si="15"/>
        <v>0</v>
      </c>
      <c r="AH54" s="53">
        <f t="shared" si="15"/>
        <v>0</v>
      </c>
      <c r="AI54" s="53">
        <f t="shared" si="15"/>
        <v>0</v>
      </c>
      <c r="AJ54" s="53">
        <f t="shared" si="15"/>
        <v>0</v>
      </c>
      <c r="AK54" s="53">
        <f t="shared" si="15"/>
        <v>0</v>
      </c>
      <c r="AL54" s="53">
        <f t="shared" si="15"/>
        <v>0</v>
      </c>
      <c r="AM54" s="53">
        <f t="shared" si="15"/>
        <v>0</v>
      </c>
      <c r="AN54" s="53">
        <f t="shared" si="15"/>
        <v>0</v>
      </c>
      <c r="AO54" s="76">
        <f t="shared" si="15"/>
        <v>0</v>
      </c>
      <c r="AP54" s="72">
        <f t="shared" si="11"/>
        <v>0</v>
      </c>
      <c r="AQ54" s="242"/>
      <c r="AR54" s="59">
        <v>4</v>
      </c>
      <c r="AS54" s="61">
        <f>IF(U54="&gt;100",(K54/$Y$30)/0.3/$I54*$F$27,U54/0.3/$I54*$F$27)</f>
        <v>0</v>
      </c>
      <c r="AT54" s="61">
        <f>IF(V54="&gt;100",(L54/$Y$31)/0.3/$I54*$F$27,V54/0.3/$I54*$F$27)</f>
        <v>0</v>
      </c>
      <c r="AU54" s="61">
        <f>IF(W54="&gt;100",(M54/$Y$32)/0.3/$I54*$F$27,W54/0.3/$I54*$F$27)</f>
        <v>0</v>
      </c>
      <c r="AV54" s="61">
        <f>IF(X54="&gt;100",(N54/$Y$33)/0.3/$I54*$F$27,X54/0.3/$I54*$F$27)</f>
        <v>0</v>
      </c>
      <c r="AW54" s="61">
        <f t="shared" ref="AW54:BB54" si="16">Y54/0.3/$I54*$F$27</f>
        <v>0</v>
      </c>
      <c r="AX54" s="61">
        <f t="shared" si="16"/>
        <v>0</v>
      </c>
      <c r="AY54" s="61">
        <f t="shared" si="16"/>
        <v>0</v>
      </c>
      <c r="AZ54" s="61">
        <f t="shared" si="16"/>
        <v>0</v>
      </c>
      <c r="BA54" s="61">
        <f t="shared" si="16"/>
        <v>0</v>
      </c>
      <c r="BB54" s="61">
        <f t="shared" si="16"/>
        <v>0</v>
      </c>
      <c r="BC54" s="91">
        <f>AP54*100/$AP$57</f>
        <v>0</v>
      </c>
      <c r="BD54" s="84">
        <f t="shared" si="9"/>
        <v>0</v>
      </c>
      <c r="BE54" s="34"/>
      <c r="BF54" s="6"/>
      <c r="BG54" s="2"/>
      <c r="BH54" s="2"/>
      <c r="BI54" s="2"/>
      <c r="BJ54" s="2"/>
      <c r="BK54" s="2"/>
      <c r="BL54" s="2"/>
      <c r="BM54" s="2"/>
      <c r="BN54" s="2"/>
      <c r="BO54" s="7"/>
      <c r="BP54" s="7"/>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II54"/>
      <c r="IJ54"/>
      <c r="IK54"/>
      <c r="IL54"/>
      <c r="IM54"/>
      <c r="IN54"/>
      <c r="IO54"/>
      <c r="IP54"/>
      <c r="IQ54"/>
      <c r="IR54"/>
      <c r="IS54"/>
      <c r="IT54"/>
      <c r="IU54"/>
      <c r="IV54"/>
      <c r="IW54"/>
      <c r="IX54"/>
      <c r="IY54"/>
      <c r="IZ54"/>
      <c r="JA54"/>
      <c r="JB54"/>
      <c r="JC54"/>
      <c r="JD54"/>
      <c r="JE54"/>
      <c r="JF54"/>
      <c r="JG54"/>
      <c r="JH54"/>
      <c r="JI54"/>
      <c r="JJ54"/>
      <c r="JK54"/>
      <c r="JL54"/>
      <c r="JM54"/>
      <c r="JN54"/>
      <c r="JO54"/>
      <c r="JP54"/>
    </row>
    <row r="55" spans="2:276" x14ac:dyDescent="0.2">
      <c r="B55" s="266"/>
      <c r="C55" s="249"/>
      <c r="D55" s="250"/>
      <c r="E55" s="251"/>
      <c r="F55" s="252"/>
      <c r="G55" s="252"/>
      <c r="H55" s="252"/>
      <c r="I55" s="268"/>
      <c r="J55" s="210"/>
      <c r="K55" s="213"/>
      <c r="L55" s="213"/>
      <c r="M55" s="213"/>
      <c r="N55" s="213"/>
      <c r="O55" s="213"/>
      <c r="P55" s="213"/>
      <c r="Q55" s="213"/>
      <c r="R55" s="213"/>
      <c r="S55" s="213"/>
      <c r="T55" s="213"/>
      <c r="U55" s="219"/>
      <c r="V55" s="219"/>
      <c r="W55" s="219"/>
      <c r="X55" s="219"/>
      <c r="Y55" s="219"/>
      <c r="Z55" s="219"/>
      <c r="AA55" s="219"/>
      <c r="AB55" s="219"/>
      <c r="AC55" s="219"/>
      <c r="AD55" s="219"/>
      <c r="AE55" s="67"/>
      <c r="AF55" s="53"/>
      <c r="AG55" s="53"/>
      <c r="AH55" s="53"/>
      <c r="AI55" s="53"/>
      <c r="AJ55" s="53"/>
      <c r="AK55" s="53"/>
      <c r="AL55" s="53"/>
      <c r="AM55" s="53"/>
      <c r="AN55" s="53"/>
      <c r="AO55" s="76"/>
      <c r="AP55" s="72"/>
      <c r="AQ55" s="242"/>
      <c r="AR55" s="59"/>
      <c r="AS55" s="61"/>
      <c r="AT55" s="61"/>
      <c r="AU55" s="61"/>
      <c r="AV55" s="61"/>
      <c r="AW55" s="61"/>
      <c r="AX55" s="61"/>
      <c r="AY55" s="61"/>
      <c r="AZ55" s="61"/>
      <c r="BA55" s="61"/>
      <c r="BB55" s="61"/>
      <c r="BC55" s="91"/>
      <c r="BD55" s="84"/>
      <c r="BE55" s="34"/>
      <c r="BF55" s="6"/>
      <c r="BG55" s="2"/>
      <c r="BH55" s="2"/>
      <c r="BI55" s="2"/>
      <c r="BJ55" s="2"/>
      <c r="BK55" s="2"/>
      <c r="BL55" s="2"/>
      <c r="BM55" s="2"/>
      <c r="BN55" s="2"/>
      <c r="BO55" s="7"/>
      <c r="BP55" s="7"/>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II55"/>
      <c r="IJ55"/>
      <c r="IK55"/>
      <c r="IL55"/>
      <c r="IM55"/>
      <c r="IN55"/>
      <c r="IO55"/>
      <c r="IP55"/>
      <c r="IQ55"/>
      <c r="IR55"/>
      <c r="IS55"/>
      <c r="IT55"/>
      <c r="IU55"/>
      <c r="IV55"/>
      <c r="IW55"/>
      <c r="IX55"/>
      <c r="IY55"/>
      <c r="IZ55"/>
      <c r="JA55"/>
      <c r="JB55"/>
      <c r="JC55"/>
      <c r="JD55"/>
      <c r="JE55"/>
      <c r="JF55"/>
      <c r="JG55"/>
      <c r="JH55"/>
      <c r="JI55"/>
      <c r="JJ55"/>
      <c r="JK55"/>
      <c r="JL55"/>
      <c r="JM55"/>
      <c r="JN55"/>
      <c r="JO55"/>
      <c r="JP55"/>
    </row>
    <row r="56" spans="2:276" x14ac:dyDescent="0.2">
      <c r="B56" s="266"/>
      <c r="C56" s="249"/>
      <c r="D56" s="250"/>
      <c r="E56" s="250"/>
      <c r="F56" s="252"/>
      <c r="G56" s="252"/>
      <c r="H56" s="252"/>
      <c r="I56" s="268"/>
      <c r="J56" s="210"/>
      <c r="K56" s="213"/>
      <c r="L56" s="213"/>
      <c r="M56" s="213"/>
      <c r="N56" s="213"/>
      <c r="O56" s="213"/>
      <c r="P56" s="213"/>
      <c r="Q56" s="213"/>
      <c r="R56" s="213"/>
      <c r="S56" s="213"/>
      <c r="T56" s="213"/>
      <c r="U56" s="219"/>
      <c r="V56" s="219"/>
      <c r="W56" s="219"/>
      <c r="X56" s="219"/>
      <c r="Y56" s="219"/>
      <c r="Z56" s="219"/>
      <c r="AA56" s="219"/>
      <c r="AB56" s="219"/>
      <c r="AC56" s="219"/>
      <c r="AD56" s="219"/>
      <c r="AE56" s="67"/>
      <c r="AF56" s="53"/>
      <c r="AG56" s="53"/>
      <c r="AH56" s="53"/>
      <c r="AI56" s="53"/>
      <c r="AJ56" s="53"/>
      <c r="AK56" s="53"/>
      <c r="AL56" s="53"/>
      <c r="AM56" s="53"/>
      <c r="AN56" s="53"/>
      <c r="AO56" s="76"/>
      <c r="AP56" s="72"/>
      <c r="AQ56" s="242"/>
      <c r="AR56" s="59"/>
      <c r="AS56" s="61"/>
      <c r="AT56" s="61"/>
      <c r="AU56" s="61"/>
      <c r="AV56" s="61"/>
      <c r="AW56" s="61"/>
      <c r="AX56" s="61"/>
      <c r="AY56" s="61"/>
      <c r="AZ56" s="61"/>
      <c r="BA56" s="61"/>
      <c r="BB56" s="61"/>
      <c r="BC56" s="91"/>
      <c r="BD56" s="84"/>
      <c r="BE56" s="34"/>
      <c r="BF56" s="6"/>
      <c r="BG56" s="2"/>
      <c r="BH56" s="2"/>
      <c r="BI56" s="2"/>
      <c r="BJ56" s="2"/>
      <c r="BK56" s="2"/>
      <c r="BL56" s="2"/>
      <c r="BM56" s="2"/>
      <c r="BN56" s="2"/>
      <c r="BO56" s="7"/>
      <c r="BP56" s="7"/>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II56"/>
      <c r="IJ56"/>
      <c r="IK56"/>
      <c r="IL56"/>
      <c r="IM56"/>
      <c r="IN56"/>
      <c r="IO56"/>
      <c r="IP56"/>
      <c r="IQ56"/>
      <c r="IR56"/>
      <c r="IS56"/>
      <c r="IT56"/>
      <c r="IU56"/>
      <c r="IV56"/>
      <c r="IW56"/>
      <c r="IX56"/>
      <c r="IY56"/>
      <c r="IZ56"/>
      <c r="JA56"/>
      <c r="JB56"/>
      <c r="JC56"/>
      <c r="JD56"/>
      <c r="JE56"/>
      <c r="JF56"/>
      <c r="JG56"/>
      <c r="JH56"/>
      <c r="JI56"/>
      <c r="JJ56"/>
      <c r="JK56"/>
      <c r="JL56"/>
      <c r="JM56"/>
      <c r="JN56"/>
      <c r="JO56"/>
      <c r="JP56"/>
    </row>
    <row r="57" spans="2:276" ht="13.5" thickBot="1" x14ac:dyDescent="0.25">
      <c r="B57" s="266"/>
      <c r="C57" s="249"/>
      <c r="D57" s="47" t="s">
        <v>16</v>
      </c>
      <c r="E57" s="269"/>
      <c r="F57" s="252"/>
      <c r="G57" s="252"/>
      <c r="H57" s="252">
        <f>(F51+G54)/2</f>
        <v>0.84548611111111116</v>
      </c>
      <c r="I57" s="268"/>
      <c r="J57" s="210"/>
      <c r="K57" s="213"/>
      <c r="L57" s="213"/>
      <c r="M57" s="213"/>
      <c r="N57" s="213"/>
      <c r="O57" s="213"/>
      <c r="P57" s="213"/>
      <c r="Q57" s="213"/>
      <c r="R57" s="213"/>
      <c r="S57" s="213"/>
      <c r="T57" s="213"/>
      <c r="U57" s="219"/>
      <c r="V57" s="219"/>
      <c r="W57" s="219"/>
      <c r="X57" s="219"/>
      <c r="Y57" s="219"/>
      <c r="Z57" s="219"/>
      <c r="AA57" s="219"/>
      <c r="AB57" s="219"/>
      <c r="AC57" s="219"/>
      <c r="AD57" s="219"/>
      <c r="AE57" s="68" t="s">
        <v>14</v>
      </c>
      <c r="AF57" s="69">
        <f t="shared" ref="AF57:AO57" si="17">SUM(AF51:AF56)</f>
        <v>0</v>
      </c>
      <c r="AG57" s="69">
        <f t="shared" si="17"/>
        <v>0</v>
      </c>
      <c r="AH57" s="69">
        <f t="shared" si="17"/>
        <v>4.5810435472167553E-3</v>
      </c>
      <c r="AI57" s="69">
        <f t="shared" si="17"/>
        <v>0</v>
      </c>
      <c r="AJ57" s="69">
        <f t="shared" si="17"/>
        <v>0</v>
      </c>
      <c r="AK57" s="69">
        <f t="shared" si="17"/>
        <v>0</v>
      </c>
      <c r="AL57" s="69">
        <f t="shared" si="17"/>
        <v>0</v>
      </c>
      <c r="AM57" s="69">
        <f t="shared" si="17"/>
        <v>0</v>
      </c>
      <c r="AN57" s="69">
        <f t="shared" si="17"/>
        <v>0</v>
      </c>
      <c r="AO57" s="78">
        <f t="shared" si="17"/>
        <v>0</v>
      </c>
      <c r="AP57" s="73">
        <f t="shared" si="11"/>
        <v>4.5810435472167553E-3</v>
      </c>
      <c r="AQ57" s="243">
        <f>AP57/$F$31</f>
        <v>5.3677394394647019E-4</v>
      </c>
      <c r="AR57" s="79" t="s">
        <v>14</v>
      </c>
      <c r="AS57" s="80">
        <f t="shared" ref="AS57:BB57" si="18">SUM(AS51:AS56)</f>
        <v>0</v>
      </c>
      <c r="AT57" s="80">
        <f t="shared" si="18"/>
        <v>0</v>
      </c>
      <c r="AU57" s="80">
        <f t="shared" si="18"/>
        <v>0.20151515151515106</v>
      </c>
      <c r="AV57" s="80">
        <f t="shared" si="18"/>
        <v>0</v>
      </c>
      <c r="AW57" s="80">
        <f t="shared" si="18"/>
        <v>0</v>
      </c>
      <c r="AX57" s="80">
        <f t="shared" si="18"/>
        <v>0</v>
      </c>
      <c r="AY57" s="80">
        <f t="shared" si="18"/>
        <v>0</v>
      </c>
      <c r="AZ57" s="80">
        <f t="shared" si="18"/>
        <v>0</v>
      </c>
      <c r="BA57" s="80">
        <f t="shared" si="18"/>
        <v>0</v>
      </c>
      <c r="BB57" s="80">
        <f t="shared" si="18"/>
        <v>0</v>
      </c>
      <c r="BC57" s="92"/>
      <c r="BD57" s="85">
        <f>MAX(BD51:BD56)</f>
        <v>8</v>
      </c>
      <c r="BE57" s="35"/>
      <c r="BF57" s="5"/>
      <c r="BG57" s="10"/>
      <c r="BH57" s="10"/>
      <c r="BI57" s="10"/>
      <c r="BJ57" s="10"/>
      <c r="BK57" s="10"/>
      <c r="BL57" s="10"/>
      <c r="BM57" s="2"/>
      <c r="BN57" s="2"/>
      <c r="BO57" s="7"/>
      <c r="BP57" s="7"/>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II57"/>
      <c r="IJ57"/>
      <c r="IK57"/>
      <c r="IL57"/>
      <c r="IM57"/>
      <c r="IN57"/>
      <c r="IO57"/>
      <c r="IP57"/>
      <c r="IQ57"/>
      <c r="IR57"/>
      <c r="IS57"/>
      <c r="IT57"/>
      <c r="IU57"/>
      <c r="IV57"/>
      <c r="IW57"/>
      <c r="IX57"/>
      <c r="IY57"/>
      <c r="IZ57"/>
      <c r="JA57"/>
      <c r="JB57"/>
      <c r="JC57"/>
      <c r="JD57"/>
      <c r="JE57"/>
      <c r="JF57"/>
      <c r="JG57"/>
      <c r="JH57"/>
      <c r="JI57"/>
      <c r="JJ57"/>
      <c r="JK57"/>
      <c r="JL57"/>
      <c r="JM57"/>
      <c r="JN57"/>
      <c r="JO57"/>
      <c r="JP57"/>
    </row>
    <row r="58" spans="2:276" x14ac:dyDescent="0.2">
      <c r="B58" s="266">
        <v>4</v>
      </c>
      <c r="C58" s="267">
        <v>42546</v>
      </c>
      <c r="D58" s="250">
        <v>1</v>
      </c>
      <c r="E58" s="251">
        <f>$F$24</f>
        <v>3.3250000000000002</v>
      </c>
      <c r="F58" s="252">
        <v>0.41111111111111115</v>
      </c>
      <c r="G58" s="252">
        <v>0.48680555555555555</v>
      </c>
      <c r="H58" s="252"/>
      <c r="I58" s="268">
        <f t="shared" ref="I58:I61" si="19">(G58-F58)*24*60</f>
        <v>108.99999999999993</v>
      </c>
      <c r="J58" s="210"/>
      <c r="K58" s="213">
        <v>0</v>
      </c>
      <c r="L58" s="213">
        <v>0</v>
      </c>
      <c r="M58" s="214">
        <f>W58*$Y$32</f>
        <v>1.3639798832314578</v>
      </c>
      <c r="N58" s="213">
        <v>0</v>
      </c>
      <c r="O58" s="213">
        <v>0</v>
      </c>
      <c r="P58" s="213">
        <v>0</v>
      </c>
      <c r="Q58" s="213">
        <v>0</v>
      </c>
      <c r="R58" s="213">
        <v>0</v>
      </c>
      <c r="S58" s="213">
        <v>0</v>
      </c>
      <c r="T58" s="213">
        <v>0</v>
      </c>
      <c r="U58" s="219">
        <v>0</v>
      </c>
      <c r="V58" s="219">
        <v>0</v>
      </c>
      <c r="W58" s="219">
        <v>1</v>
      </c>
      <c r="X58" s="219">
        <v>0</v>
      </c>
      <c r="Y58" s="219">
        <v>0</v>
      </c>
      <c r="Z58" s="219">
        <v>0</v>
      </c>
      <c r="AA58" s="219">
        <v>0</v>
      </c>
      <c r="AB58" s="219">
        <v>0</v>
      </c>
      <c r="AC58" s="219">
        <v>0</v>
      </c>
      <c r="AD58" s="219">
        <v>0</v>
      </c>
      <c r="AE58" s="66">
        <v>1</v>
      </c>
      <c r="AF58" s="51">
        <f t="shared" ref="AF58:AO58" si="20">(K58)/0.3/$I58/60*$F$24</f>
        <v>0</v>
      </c>
      <c r="AG58" s="51">
        <f t="shared" si="20"/>
        <v>0</v>
      </c>
      <c r="AH58" s="51">
        <f t="shared" si="20"/>
        <v>2.3115357348341492E-3</v>
      </c>
      <c r="AI58" s="51">
        <f t="shared" si="20"/>
        <v>0</v>
      </c>
      <c r="AJ58" s="51">
        <f t="shared" si="20"/>
        <v>0</v>
      </c>
      <c r="AK58" s="51">
        <f t="shared" si="20"/>
        <v>0</v>
      </c>
      <c r="AL58" s="51">
        <f t="shared" si="20"/>
        <v>0</v>
      </c>
      <c r="AM58" s="51">
        <f t="shared" si="20"/>
        <v>0</v>
      </c>
      <c r="AN58" s="51">
        <f t="shared" si="20"/>
        <v>0</v>
      </c>
      <c r="AO58" s="75">
        <f t="shared" si="20"/>
        <v>0</v>
      </c>
      <c r="AP58" s="71">
        <f>SUM(AF58:AO58)</f>
        <v>2.3115357348341492E-3</v>
      </c>
      <c r="AQ58" s="241"/>
      <c r="AR58" s="56">
        <v>1</v>
      </c>
      <c r="AS58" s="57">
        <f>IF(U58="&gt;100",(K58/$Y$30)/0.3/$I58*$F$24,U58/0.3/$I58*$F$24)</f>
        <v>0</v>
      </c>
      <c r="AT58" s="57">
        <f>IF(V58="&gt;100",(L58/$Y$31)/0.3/$I58*$F$24,V58/0.3/$I58*$F$24)</f>
        <v>0</v>
      </c>
      <c r="AU58" s="57">
        <f>IF(W58="&gt;100",(M58/$Y$32)/0.3/$I58*$F$24,W58/0.3/$I58*$F$24)</f>
        <v>0.10168195718654441</v>
      </c>
      <c r="AV58" s="57">
        <f>IF(X58="&gt;100",(N58/$Y$33)/0.3/$I58*$F$24,X58/0.3/$I58*$F$24)</f>
        <v>0</v>
      </c>
      <c r="AW58" s="57">
        <f t="shared" ref="AW58:BB58" si="21">Y58/0.3/$I58*$F$24</f>
        <v>0</v>
      </c>
      <c r="AX58" s="57">
        <f t="shared" si="21"/>
        <v>0</v>
      </c>
      <c r="AY58" s="57">
        <f t="shared" si="21"/>
        <v>0</v>
      </c>
      <c r="AZ58" s="57">
        <f t="shared" si="21"/>
        <v>0</v>
      </c>
      <c r="BA58" s="57">
        <f t="shared" si="21"/>
        <v>0</v>
      </c>
      <c r="BB58" s="57">
        <f t="shared" si="21"/>
        <v>0</v>
      </c>
      <c r="BC58" s="91">
        <f>AP58*100/$AP$64</f>
        <v>82.003244983464768</v>
      </c>
      <c r="BD58" s="84">
        <f t="shared" ref="BD58:BD61" si="22">IF(AC58&gt;=1,64,IF(AB58&gt;=1,45,IF(AA58&gt;=1,32,IF(Z58&gt;=1,22.6,IF(Y58&gt;=1,16,IF(X58&gt;=1,11.3,IF(W58&gt;=1,8,IF(V58&gt;=1,5.6,IF(U58&gt;=1,4,0)))))))))</f>
        <v>8</v>
      </c>
      <c r="BE58" s="34"/>
      <c r="BF58" s="6"/>
      <c r="BG58" s="2"/>
      <c r="BH58" s="2"/>
      <c r="BI58" s="2"/>
      <c r="BJ58" s="2"/>
      <c r="BK58" s="2"/>
      <c r="BL58" s="2"/>
      <c r="BM58" s="2"/>
      <c r="BN58" s="2"/>
      <c r="BO58" s="7"/>
      <c r="BP58" s="7"/>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II58"/>
      <c r="IJ58"/>
      <c r="IK58"/>
      <c r="IL58"/>
      <c r="IM58"/>
      <c r="IN58"/>
      <c r="IO58"/>
      <c r="IP58"/>
      <c r="IQ58"/>
      <c r="IR58"/>
      <c r="IS58"/>
      <c r="IT58"/>
      <c r="IU58"/>
      <c r="IV58"/>
      <c r="IW58"/>
      <c r="IX58"/>
      <c r="IY58"/>
      <c r="IZ58"/>
      <c r="JA58"/>
      <c r="JB58"/>
      <c r="JC58"/>
      <c r="JD58"/>
      <c r="JE58"/>
      <c r="JF58"/>
      <c r="JG58"/>
      <c r="JH58"/>
      <c r="JI58"/>
      <c r="JJ58"/>
      <c r="JK58"/>
      <c r="JL58"/>
      <c r="JM58"/>
      <c r="JN58"/>
      <c r="JO58"/>
      <c r="JP58"/>
    </row>
    <row r="59" spans="2:276" x14ac:dyDescent="0.2">
      <c r="B59" s="266"/>
      <c r="C59" s="249"/>
      <c r="D59" s="250">
        <v>2</v>
      </c>
      <c r="E59" s="251">
        <f>$F$25</f>
        <v>1.2450000000000001</v>
      </c>
      <c r="F59" s="252">
        <v>0.41111111111111115</v>
      </c>
      <c r="G59" s="252">
        <v>0.48819444444444443</v>
      </c>
      <c r="H59" s="252"/>
      <c r="I59" s="268">
        <f t="shared" si="19"/>
        <v>110.99999999999993</v>
      </c>
      <c r="J59" s="210"/>
      <c r="K59" s="213">
        <v>0</v>
      </c>
      <c r="L59" s="213">
        <v>0</v>
      </c>
      <c r="M59" s="213">
        <v>0</v>
      </c>
      <c r="N59" s="213">
        <v>0</v>
      </c>
      <c r="O59" s="213">
        <v>0</v>
      </c>
      <c r="P59" s="213">
        <v>0</v>
      </c>
      <c r="Q59" s="213">
        <v>0</v>
      </c>
      <c r="R59" s="213">
        <v>0</v>
      </c>
      <c r="S59" s="213">
        <v>0</v>
      </c>
      <c r="T59" s="213">
        <v>0</v>
      </c>
      <c r="U59" s="219">
        <v>0</v>
      </c>
      <c r="V59" s="219">
        <v>0</v>
      </c>
      <c r="W59" s="219">
        <v>0</v>
      </c>
      <c r="X59" s="219">
        <v>0</v>
      </c>
      <c r="Y59" s="219">
        <v>0</v>
      </c>
      <c r="Z59" s="219">
        <v>0</v>
      </c>
      <c r="AA59" s="219">
        <v>0</v>
      </c>
      <c r="AB59" s="219">
        <v>0</v>
      </c>
      <c r="AC59" s="219">
        <v>0</v>
      </c>
      <c r="AD59" s="219">
        <v>0</v>
      </c>
      <c r="AE59" s="67">
        <v>2</v>
      </c>
      <c r="AF59" s="53">
        <f t="shared" ref="AF59:AO59" si="23">(K59)/0.3/$I59/60*$F$25</f>
        <v>0</v>
      </c>
      <c r="AG59" s="53">
        <f t="shared" si="23"/>
        <v>0</v>
      </c>
      <c r="AH59" s="53">
        <f t="shared" si="23"/>
        <v>0</v>
      </c>
      <c r="AI59" s="53">
        <f t="shared" si="23"/>
        <v>0</v>
      </c>
      <c r="AJ59" s="53">
        <f t="shared" si="23"/>
        <v>0</v>
      </c>
      <c r="AK59" s="53">
        <f t="shared" si="23"/>
        <v>0</v>
      </c>
      <c r="AL59" s="53">
        <f t="shared" si="23"/>
        <v>0</v>
      </c>
      <c r="AM59" s="53">
        <f t="shared" si="23"/>
        <v>0</v>
      </c>
      <c r="AN59" s="53">
        <f t="shared" si="23"/>
        <v>0</v>
      </c>
      <c r="AO59" s="76">
        <f t="shared" si="23"/>
        <v>0</v>
      </c>
      <c r="AP59" s="72">
        <f t="shared" ref="AP59:AP64" si="24">SUM(AF59:AO59)</f>
        <v>0</v>
      </c>
      <c r="AQ59" s="242"/>
      <c r="AR59" s="59">
        <v>2</v>
      </c>
      <c r="AS59" s="61">
        <f>IF(U59="&gt;100",(K59/$Y$30)/0.3/$I59*$F$25,U59/0.3/$I59*$F$25)</f>
        <v>0</v>
      </c>
      <c r="AT59" s="61">
        <f>IF(V59="&gt;100",(L59/$Y$31)/0.3/$I59*$F$25,V59/0.3/$I59*$F$25)</f>
        <v>0</v>
      </c>
      <c r="AU59" s="61">
        <f>IF(W59="&gt;100",(M59/$Y$32)/0.3/$I59*$F$25,W59/0.3/$I59*$F$25)</f>
        <v>0</v>
      </c>
      <c r="AV59" s="61">
        <f>IF(X59="&gt;100",(N59/$Y$33)/0.3/$I59*$F$25,X59/0.3/$I59*$F$25)</f>
        <v>0</v>
      </c>
      <c r="AW59" s="61">
        <f t="shared" ref="AW59:BB59" si="25">Y59/0.3/$I59*$F$25</f>
        <v>0</v>
      </c>
      <c r="AX59" s="61">
        <f t="shared" si="25"/>
        <v>0</v>
      </c>
      <c r="AY59" s="61">
        <f t="shared" si="25"/>
        <v>0</v>
      </c>
      <c r="AZ59" s="61">
        <f t="shared" si="25"/>
        <v>0</v>
      </c>
      <c r="BA59" s="61">
        <f t="shared" si="25"/>
        <v>0</v>
      </c>
      <c r="BB59" s="61">
        <f t="shared" si="25"/>
        <v>0</v>
      </c>
      <c r="BC59" s="91">
        <f>AP59*100/$AP$64</f>
        <v>0</v>
      </c>
      <c r="BD59" s="84">
        <f t="shared" si="22"/>
        <v>0</v>
      </c>
      <c r="BE59" s="34"/>
      <c r="BF59" s="6"/>
      <c r="BG59" s="2"/>
      <c r="BH59" s="2"/>
      <c r="BI59" s="2"/>
      <c r="BJ59" s="2"/>
      <c r="BK59" s="2"/>
      <c r="BL59" s="2"/>
      <c r="BM59" s="2"/>
      <c r="BN59" s="2"/>
      <c r="BO59" s="7"/>
      <c r="BP59" s="7"/>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II59"/>
      <c r="IJ59"/>
      <c r="IK59"/>
      <c r="IL59"/>
      <c r="IM59"/>
      <c r="IN59"/>
      <c r="IO59"/>
      <c r="IP59"/>
      <c r="IQ59"/>
      <c r="IR59"/>
      <c r="IS59"/>
      <c r="IT59"/>
      <c r="IU59"/>
      <c r="IV59"/>
      <c r="IW59"/>
      <c r="IX59"/>
      <c r="IY59"/>
      <c r="IZ59"/>
      <c r="JA59"/>
      <c r="JB59"/>
      <c r="JC59"/>
      <c r="JD59"/>
      <c r="JE59"/>
      <c r="JF59"/>
      <c r="JG59"/>
      <c r="JH59"/>
      <c r="JI59"/>
      <c r="JJ59"/>
      <c r="JK59"/>
      <c r="JL59"/>
      <c r="JM59"/>
      <c r="JN59"/>
      <c r="JO59"/>
      <c r="JP59"/>
    </row>
    <row r="60" spans="2:276" x14ac:dyDescent="0.2">
      <c r="B60" s="266"/>
      <c r="C60" s="249"/>
      <c r="D60" s="250">
        <v>3</v>
      </c>
      <c r="E60" s="250">
        <f>$F$26</f>
        <v>1.5949999999999998</v>
      </c>
      <c r="F60" s="252">
        <v>0.41180555555555554</v>
      </c>
      <c r="G60" s="252">
        <v>0.48958333333333331</v>
      </c>
      <c r="H60" s="252"/>
      <c r="I60" s="268">
        <f t="shared" si="19"/>
        <v>112</v>
      </c>
      <c r="J60" s="210"/>
      <c r="K60" s="214">
        <f>U60*$Y$30</f>
        <v>0.17168338919820397</v>
      </c>
      <c r="L60" s="214">
        <f>V60*$Y$31</f>
        <v>0.46951676563046624</v>
      </c>
      <c r="M60" s="213">
        <v>0</v>
      </c>
      <c r="N60" s="213">
        <v>0</v>
      </c>
      <c r="O60" s="213">
        <v>0</v>
      </c>
      <c r="P60" s="213">
        <v>0</v>
      </c>
      <c r="Q60" s="213">
        <v>0</v>
      </c>
      <c r="R60" s="213">
        <v>0</v>
      </c>
      <c r="S60" s="213">
        <v>0</v>
      </c>
      <c r="T60" s="213">
        <v>0</v>
      </c>
      <c r="U60" s="219">
        <v>1</v>
      </c>
      <c r="V60" s="219">
        <v>1</v>
      </c>
      <c r="W60" s="219">
        <v>0</v>
      </c>
      <c r="X60" s="219">
        <v>0</v>
      </c>
      <c r="Y60" s="219">
        <v>0</v>
      </c>
      <c r="Z60" s="219">
        <v>0</v>
      </c>
      <c r="AA60" s="219">
        <v>0</v>
      </c>
      <c r="AB60" s="219">
        <v>0</v>
      </c>
      <c r="AC60" s="219">
        <v>0</v>
      </c>
      <c r="AD60" s="219">
        <v>0</v>
      </c>
      <c r="AE60" s="67">
        <v>3</v>
      </c>
      <c r="AF60" s="53">
        <f t="shared" ref="AF60:AO60" si="26">(K60)/0.3/$I60/60*$F$26</f>
        <v>1.358308560372695E-4</v>
      </c>
      <c r="AG60" s="53">
        <f t="shared" si="26"/>
        <v>3.7146787756973883E-4</v>
      </c>
      <c r="AH60" s="53">
        <f t="shared" si="26"/>
        <v>0</v>
      </c>
      <c r="AI60" s="53">
        <f t="shared" si="26"/>
        <v>0</v>
      </c>
      <c r="AJ60" s="53">
        <f t="shared" si="26"/>
        <v>0</v>
      </c>
      <c r="AK60" s="53">
        <f t="shared" si="26"/>
        <v>0</v>
      </c>
      <c r="AL60" s="53">
        <f t="shared" si="26"/>
        <v>0</v>
      </c>
      <c r="AM60" s="53">
        <f t="shared" si="26"/>
        <v>0</v>
      </c>
      <c r="AN60" s="53">
        <f t="shared" si="26"/>
        <v>0</v>
      </c>
      <c r="AO60" s="76">
        <f t="shared" si="26"/>
        <v>0</v>
      </c>
      <c r="AP60" s="72">
        <f t="shared" si="24"/>
        <v>5.0729873360700836E-4</v>
      </c>
      <c r="AQ60" s="242"/>
      <c r="AR60" s="59">
        <v>3</v>
      </c>
      <c r="AS60" s="61">
        <f>IF(U60="&gt;100",(K60/$Y$30)/0.3/$I60*$F$26,U60/0.3/$I60*$F$26)</f>
        <v>4.7470238095238093E-2</v>
      </c>
      <c r="AT60" s="61">
        <f>IF(V60="&gt;100",(L60/$Y$31)/0.3/$I60*$F$26,V60/0.3/$I60*$F$26)</f>
        <v>4.7470238095238093E-2</v>
      </c>
      <c r="AU60" s="61">
        <f>IF(W60="&gt;100",(M60/$Y$32)/0.3/$I60*$F$26,W60/0.3/$I60*$F$26)</f>
        <v>0</v>
      </c>
      <c r="AV60" s="61">
        <f>IF(X60="&gt;100",(N60/$Y$33)/0.3/$I60*$F$26,X60/0.3/$I60*$F$26)</f>
        <v>0</v>
      </c>
      <c r="AW60" s="61">
        <f t="shared" ref="AW60:BB60" si="27">Y60/0.3/$I60*$F$26</f>
        <v>0</v>
      </c>
      <c r="AX60" s="61">
        <f t="shared" si="27"/>
        <v>0</v>
      </c>
      <c r="AY60" s="61">
        <f t="shared" si="27"/>
        <v>0</v>
      </c>
      <c r="AZ60" s="61">
        <f t="shared" si="27"/>
        <v>0</v>
      </c>
      <c r="BA60" s="61">
        <f t="shared" si="27"/>
        <v>0</v>
      </c>
      <c r="BB60" s="61">
        <f t="shared" si="27"/>
        <v>0</v>
      </c>
      <c r="BC60" s="91">
        <f>AP60*100/$AP$64</f>
        <v>17.996755016535236</v>
      </c>
      <c r="BD60" s="84">
        <f t="shared" si="22"/>
        <v>5.6</v>
      </c>
      <c r="BE60" s="34"/>
      <c r="BF60" s="6"/>
      <c r="BG60" s="2"/>
      <c r="BH60" s="2"/>
      <c r="BI60" s="2"/>
      <c r="BJ60" s="2"/>
      <c r="BK60" s="2"/>
      <c r="BL60" s="2"/>
      <c r="BM60" s="2"/>
      <c r="BN60" s="2"/>
      <c r="BO60" s="7"/>
      <c r="BP60" s="7"/>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II60"/>
      <c r="IJ60"/>
      <c r="IK60"/>
      <c r="IL60"/>
      <c r="IM60"/>
      <c r="IN60"/>
      <c r="IO60"/>
      <c r="IP60"/>
      <c r="IQ60"/>
      <c r="IR60"/>
      <c r="IS60"/>
      <c r="IT60"/>
      <c r="IU60"/>
      <c r="IV60"/>
      <c r="IW60"/>
      <c r="IX60"/>
      <c r="IY60"/>
      <c r="IZ60"/>
      <c r="JA60"/>
      <c r="JB60"/>
      <c r="JC60"/>
      <c r="JD60"/>
      <c r="JE60"/>
      <c r="JF60"/>
      <c r="JG60"/>
      <c r="JH60"/>
      <c r="JI60"/>
      <c r="JJ60"/>
      <c r="JK60"/>
      <c r="JL60"/>
      <c r="JM60"/>
      <c r="JN60"/>
      <c r="JO60"/>
      <c r="JP60"/>
    </row>
    <row r="61" spans="2:276" x14ac:dyDescent="0.2">
      <c r="B61" s="266"/>
      <c r="C61" s="249"/>
      <c r="D61" s="250">
        <v>4</v>
      </c>
      <c r="E61" s="250">
        <f>$F$27</f>
        <v>2.3693999999999997</v>
      </c>
      <c r="F61" s="252">
        <v>0.41250000000000003</v>
      </c>
      <c r="G61" s="252">
        <v>0.4909722222222222</v>
      </c>
      <c r="H61" s="252"/>
      <c r="I61" s="268">
        <f t="shared" si="19"/>
        <v>112.99999999999991</v>
      </c>
      <c r="J61" s="210"/>
      <c r="K61" s="213">
        <v>0</v>
      </c>
      <c r="L61" s="213">
        <v>0</v>
      </c>
      <c r="M61" s="213">
        <v>0</v>
      </c>
      <c r="N61" s="213">
        <v>0</v>
      </c>
      <c r="O61" s="213">
        <v>0</v>
      </c>
      <c r="P61" s="213">
        <v>0</v>
      </c>
      <c r="Q61" s="213">
        <v>0</v>
      </c>
      <c r="R61" s="213">
        <v>0</v>
      </c>
      <c r="S61" s="213">
        <v>0</v>
      </c>
      <c r="T61" s="213">
        <v>0</v>
      </c>
      <c r="U61" s="219">
        <v>1</v>
      </c>
      <c r="V61" s="219">
        <v>0</v>
      </c>
      <c r="W61" s="219">
        <v>0</v>
      </c>
      <c r="X61" s="219">
        <v>0</v>
      </c>
      <c r="Y61" s="219">
        <v>0</v>
      </c>
      <c r="Z61" s="219">
        <v>0</v>
      </c>
      <c r="AA61" s="219">
        <v>0</v>
      </c>
      <c r="AB61" s="219">
        <v>0</v>
      </c>
      <c r="AC61" s="219">
        <v>0</v>
      </c>
      <c r="AD61" s="219">
        <v>0</v>
      </c>
      <c r="AE61" s="67">
        <v>4</v>
      </c>
      <c r="AF61" s="53">
        <f t="shared" ref="AF61:AO61" si="28">(K61)/0.3/$I61/60*$F$27</f>
        <v>0</v>
      </c>
      <c r="AG61" s="53">
        <f t="shared" si="28"/>
        <v>0</v>
      </c>
      <c r="AH61" s="53">
        <f t="shared" si="28"/>
        <v>0</v>
      </c>
      <c r="AI61" s="53">
        <f t="shared" si="28"/>
        <v>0</v>
      </c>
      <c r="AJ61" s="53">
        <f t="shared" si="28"/>
        <v>0</v>
      </c>
      <c r="AK61" s="53">
        <f t="shared" si="28"/>
        <v>0</v>
      </c>
      <c r="AL61" s="53">
        <f t="shared" si="28"/>
        <v>0</v>
      </c>
      <c r="AM61" s="53">
        <f t="shared" si="28"/>
        <v>0</v>
      </c>
      <c r="AN61" s="53">
        <f t="shared" si="28"/>
        <v>0</v>
      </c>
      <c r="AO61" s="76">
        <f t="shared" si="28"/>
        <v>0</v>
      </c>
      <c r="AP61" s="72">
        <f t="shared" si="24"/>
        <v>0</v>
      </c>
      <c r="AQ61" s="242"/>
      <c r="AR61" s="59">
        <v>4</v>
      </c>
      <c r="AS61" s="61">
        <f>IF(U61="&gt;100",(K61/$Y$30)/0.3/$I61*$F$27,U61/0.3/$I61*$F$27)</f>
        <v>6.9893805309734561E-2</v>
      </c>
      <c r="AT61" s="61">
        <f>IF(V61="&gt;100",(L61/$Y$31)/0.3/$I61*$F$27,V61/0.3/$I61*$F$27)</f>
        <v>0</v>
      </c>
      <c r="AU61" s="61">
        <f>IF(W61="&gt;100",(M61/$Y$32)/0.3/$I61*$F$27,W61/0.3/$I61*$F$27)</f>
        <v>0</v>
      </c>
      <c r="AV61" s="61">
        <f>IF(X61="&gt;100",(N61/$Y$33)/0.3/$I61*$F$27,X61/0.3/$I61*$F$27)</f>
        <v>0</v>
      </c>
      <c r="AW61" s="61">
        <f t="shared" ref="AW61:BB61" si="29">Y61/0.3/$I61*$F$27</f>
        <v>0</v>
      </c>
      <c r="AX61" s="61">
        <f t="shared" si="29"/>
        <v>0</v>
      </c>
      <c r="AY61" s="61">
        <f t="shared" si="29"/>
        <v>0</v>
      </c>
      <c r="AZ61" s="61">
        <f t="shared" si="29"/>
        <v>0</v>
      </c>
      <c r="BA61" s="61">
        <f t="shared" si="29"/>
        <v>0</v>
      </c>
      <c r="BB61" s="61">
        <f t="shared" si="29"/>
        <v>0</v>
      </c>
      <c r="BC61" s="91">
        <f>AP61*100/$AP$64</f>
        <v>0</v>
      </c>
      <c r="BD61" s="84">
        <f t="shared" si="22"/>
        <v>4</v>
      </c>
      <c r="BE61" s="34"/>
      <c r="BF61" s="6"/>
      <c r="BG61" s="2"/>
      <c r="BH61" s="2"/>
      <c r="BI61" s="2"/>
      <c r="BJ61" s="2"/>
      <c r="BK61" s="2"/>
      <c r="BL61" s="2"/>
      <c r="BM61" s="2"/>
      <c r="BN61" s="2"/>
      <c r="BO61" s="7"/>
      <c r="BP61" s="7"/>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II61"/>
      <c r="IJ61"/>
      <c r="IK61"/>
      <c r="IL61"/>
      <c r="IM61"/>
      <c r="IN61"/>
      <c r="IO61"/>
      <c r="IP61"/>
      <c r="IQ61"/>
      <c r="IR61"/>
      <c r="IS61"/>
      <c r="IT61"/>
      <c r="IU61"/>
      <c r="IV61"/>
      <c r="IW61"/>
      <c r="IX61"/>
      <c r="IY61"/>
      <c r="IZ61"/>
      <c r="JA61"/>
      <c r="JB61"/>
      <c r="JC61"/>
      <c r="JD61"/>
      <c r="JE61"/>
      <c r="JF61"/>
      <c r="JG61"/>
      <c r="JH61"/>
      <c r="JI61"/>
      <c r="JJ61"/>
      <c r="JK61"/>
      <c r="JL61"/>
      <c r="JM61"/>
      <c r="JN61"/>
      <c r="JO61"/>
      <c r="JP61"/>
    </row>
    <row r="62" spans="2:276" x14ac:dyDescent="0.2">
      <c r="B62" s="266"/>
      <c r="C62" s="249"/>
      <c r="D62" s="250"/>
      <c r="E62" s="251"/>
      <c r="F62" s="252"/>
      <c r="G62" s="252"/>
      <c r="H62" s="252"/>
      <c r="I62" s="268"/>
      <c r="J62" s="210"/>
      <c r="K62" s="213"/>
      <c r="L62" s="213"/>
      <c r="M62" s="213"/>
      <c r="N62" s="213"/>
      <c r="O62" s="213"/>
      <c r="P62" s="213"/>
      <c r="Q62" s="213"/>
      <c r="R62" s="213"/>
      <c r="S62" s="213"/>
      <c r="T62" s="213"/>
      <c r="U62" s="219"/>
      <c r="V62" s="219"/>
      <c r="W62" s="219"/>
      <c r="X62" s="219"/>
      <c r="Y62" s="219"/>
      <c r="Z62" s="219"/>
      <c r="AA62" s="219"/>
      <c r="AB62" s="219"/>
      <c r="AC62" s="219"/>
      <c r="AD62" s="219"/>
      <c r="AE62" s="67"/>
      <c r="AF62" s="53"/>
      <c r="AG62" s="53"/>
      <c r="AH62" s="53"/>
      <c r="AI62" s="53"/>
      <c r="AJ62" s="53"/>
      <c r="AK62" s="53"/>
      <c r="AL62" s="53"/>
      <c r="AM62" s="53"/>
      <c r="AN62" s="53"/>
      <c r="AO62" s="76"/>
      <c r="AP62" s="72"/>
      <c r="AQ62" s="242"/>
      <c r="AR62" s="59"/>
      <c r="AS62" s="61"/>
      <c r="AT62" s="61"/>
      <c r="AU62" s="61"/>
      <c r="AV62" s="61"/>
      <c r="AW62" s="61"/>
      <c r="AX62" s="61"/>
      <c r="AY62" s="61"/>
      <c r="AZ62" s="61"/>
      <c r="BA62" s="61"/>
      <c r="BB62" s="61"/>
      <c r="BC62" s="91"/>
      <c r="BD62" s="84"/>
      <c r="BE62" s="34"/>
      <c r="BF62" s="6"/>
      <c r="BG62" s="2"/>
      <c r="BH62" s="2"/>
      <c r="BI62" s="2"/>
      <c r="BJ62" s="2"/>
      <c r="BK62" s="2"/>
      <c r="BL62" s="2"/>
      <c r="BM62" s="2"/>
      <c r="BN62" s="2"/>
      <c r="BO62" s="7"/>
      <c r="BP62" s="7"/>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II62"/>
      <c r="IJ62"/>
      <c r="IK62"/>
      <c r="IL62"/>
      <c r="IM62"/>
      <c r="IN62"/>
      <c r="IO62"/>
      <c r="IP62"/>
      <c r="IQ62"/>
      <c r="IR62"/>
      <c r="IS62"/>
      <c r="IT62"/>
      <c r="IU62"/>
      <c r="IV62"/>
      <c r="IW62"/>
      <c r="IX62"/>
      <c r="IY62"/>
      <c r="IZ62"/>
      <c r="JA62"/>
      <c r="JB62"/>
      <c r="JC62"/>
      <c r="JD62"/>
      <c r="JE62"/>
      <c r="JF62"/>
      <c r="JG62"/>
      <c r="JH62"/>
      <c r="JI62"/>
      <c r="JJ62"/>
      <c r="JK62"/>
      <c r="JL62"/>
      <c r="JM62"/>
      <c r="JN62"/>
      <c r="JO62"/>
      <c r="JP62"/>
    </row>
    <row r="63" spans="2:276" x14ac:dyDescent="0.2">
      <c r="B63" s="266"/>
      <c r="C63" s="249"/>
      <c r="D63" s="250"/>
      <c r="E63" s="250"/>
      <c r="F63" s="252"/>
      <c r="G63" s="252"/>
      <c r="H63" s="252"/>
      <c r="I63" s="268"/>
      <c r="J63" s="210"/>
      <c r="K63" s="213"/>
      <c r="L63" s="213"/>
      <c r="M63" s="213"/>
      <c r="N63" s="213"/>
      <c r="O63" s="213"/>
      <c r="P63" s="213"/>
      <c r="Q63" s="213"/>
      <c r="R63" s="213"/>
      <c r="S63" s="213"/>
      <c r="T63" s="213"/>
      <c r="U63" s="219"/>
      <c r="V63" s="219"/>
      <c r="W63" s="219"/>
      <c r="X63" s="219"/>
      <c r="Y63" s="219"/>
      <c r="Z63" s="219"/>
      <c r="AA63" s="219"/>
      <c r="AB63" s="219"/>
      <c r="AC63" s="219"/>
      <c r="AD63" s="219"/>
      <c r="AE63" s="67"/>
      <c r="AF63" s="53"/>
      <c r="AG63" s="53"/>
      <c r="AH63" s="53"/>
      <c r="AI63" s="53"/>
      <c r="AJ63" s="53"/>
      <c r="AK63" s="53"/>
      <c r="AL63" s="53"/>
      <c r="AM63" s="53"/>
      <c r="AN63" s="53"/>
      <c r="AO63" s="76"/>
      <c r="AP63" s="72"/>
      <c r="AQ63" s="242"/>
      <c r="AR63" s="59"/>
      <c r="AS63" s="61"/>
      <c r="AT63" s="61"/>
      <c r="AU63" s="61"/>
      <c r="AV63" s="61"/>
      <c r="AW63" s="61"/>
      <c r="AX63" s="61"/>
      <c r="AY63" s="61"/>
      <c r="AZ63" s="61"/>
      <c r="BA63" s="61"/>
      <c r="BB63" s="61"/>
      <c r="BC63" s="91"/>
      <c r="BD63" s="84"/>
      <c r="BE63" s="34"/>
      <c r="BF63" s="6"/>
      <c r="BG63" s="2"/>
      <c r="BH63" s="2"/>
      <c r="BI63" s="2"/>
      <c r="BJ63" s="2"/>
      <c r="BK63" s="2"/>
      <c r="BL63" s="2"/>
      <c r="BM63" s="2"/>
      <c r="BN63" s="2"/>
      <c r="BO63" s="7"/>
      <c r="BP63" s="7"/>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II63"/>
      <c r="IJ63"/>
      <c r="IK63"/>
      <c r="IL63"/>
      <c r="IM63"/>
      <c r="IN63"/>
      <c r="IO63"/>
      <c r="IP63"/>
      <c r="IQ63"/>
      <c r="IR63"/>
      <c r="IS63"/>
      <c r="IT63"/>
      <c r="IU63"/>
      <c r="IV63"/>
      <c r="IW63"/>
      <c r="IX63"/>
      <c r="IY63"/>
      <c r="IZ63"/>
      <c r="JA63"/>
      <c r="JB63"/>
      <c r="JC63"/>
      <c r="JD63"/>
      <c r="JE63"/>
      <c r="JF63"/>
      <c r="JG63"/>
      <c r="JH63"/>
      <c r="JI63"/>
      <c r="JJ63"/>
      <c r="JK63"/>
      <c r="JL63"/>
      <c r="JM63"/>
      <c r="JN63"/>
      <c r="JO63"/>
      <c r="JP63"/>
    </row>
    <row r="64" spans="2:276" ht="13.5" thickBot="1" x14ac:dyDescent="0.25">
      <c r="B64" s="266"/>
      <c r="C64" s="173"/>
      <c r="D64" s="47" t="s">
        <v>16</v>
      </c>
      <c r="E64" s="269"/>
      <c r="F64" s="100"/>
      <c r="G64" s="100"/>
      <c r="H64" s="252">
        <f>(F58+G61)/2</f>
        <v>0.45104166666666667</v>
      </c>
      <c r="I64" s="263"/>
      <c r="J64" s="210"/>
      <c r="K64" s="213"/>
      <c r="L64" s="213"/>
      <c r="M64" s="213"/>
      <c r="N64" s="213"/>
      <c r="O64" s="213"/>
      <c r="P64" s="213"/>
      <c r="Q64" s="213"/>
      <c r="R64" s="213"/>
      <c r="S64" s="213"/>
      <c r="T64" s="213"/>
      <c r="U64" s="219"/>
      <c r="V64" s="219"/>
      <c r="W64" s="219"/>
      <c r="X64" s="219"/>
      <c r="Y64" s="219"/>
      <c r="Z64" s="219"/>
      <c r="AA64" s="219"/>
      <c r="AB64" s="219"/>
      <c r="AC64" s="219"/>
      <c r="AD64" s="219"/>
      <c r="AE64" s="68" t="s">
        <v>14</v>
      </c>
      <c r="AF64" s="69">
        <f t="shared" ref="AF64:AO64" si="30">SUM(AF58:AF63)</f>
        <v>1.358308560372695E-4</v>
      </c>
      <c r="AG64" s="69">
        <f t="shared" si="30"/>
        <v>3.7146787756973883E-4</v>
      </c>
      <c r="AH64" s="69">
        <f t="shared" si="30"/>
        <v>2.3115357348341492E-3</v>
      </c>
      <c r="AI64" s="69">
        <f t="shared" si="30"/>
        <v>0</v>
      </c>
      <c r="AJ64" s="69">
        <f t="shared" si="30"/>
        <v>0</v>
      </c>
      <c r="AK64" s="69">
        <f t="shared" si="30"/>
        <v>0</v>
      </c>
      <c r="AL64" s="69">
        <f t="shared" si="30"/>
        <v>0</v>
      </c>
      <c r="AM64" s="69">
        <f t="shared" si="30"/>
        <v>0</v>
      </c>
      <c r="AN64" s="69">
        <f t="shared" si="30"/>
        <v>0</v>
      </c>
      <c r="AO64" s="78">
        <f t="shared" si="30"/>
        <v>0</v>
      </c>
      <c r="AP64" s="73">
        <f t="shared" si="24"/>
        <v>2.8188344684411575E-3</v>
      </c>
      <c r="AQ64" s="243">
        <f>AP64/$F$31</f>
        <v>3.3029087791070931E-4</v>
      </c>
      <c r="AR64" s="79" t="s">
        <v>14</v>
      </c>
      <c r="AS64" s="80">
        <f t="shared" ref="AS64:BB64" si="31">SUM(AS58:AS63)</f>
        <v>0.11736404340497265</v>
      </c>
      <c r="AT64" s="80">
        <f t="shared" si="31"/>
        <v>4.7470238095238093E-2</v>
      </c>
      <c r="AU64" s="80">
        <f t="shared" si="31"/>
        <v>0.10168195718654441</v>
      </c>
      <c r="AV64" s="80">
        <f t="shared" si="31"/>
        <v>0</v>
      </c>
      <c r="AW64" s="80">
        <f t="shared" si="31"/>
        <v>0</v>
      </c>
      <c r="AX64" s="80">
        <f t="shared" si="31"/>
        <v>0</v>
      </c>
      <c r="AY64" s="80">
        <f t="shared" si="31"/>
        <v>0</v>
      </c>
      <c r="AZ64" s="80">
        <f t="shared" si="31"/>
        <v>0</v>
      </c>
      <c r="BA64" s="80">
        <f t="shared" si="31"/>
        <v>0</v>
      </c>
      <c r="BB64" s="80">
        <f t="shared" si="31"/>
        <v>0</v>
      </c>
      <c r="BC64" s="93"/>
      <c r="BD64" s="86">
        <f>MAX(BD58:BD63)</f>
        <v>8</v>
      </c>
      <c r="BE64" s="35"/>
      <c r="BF64" s="5"/>
      <c r="BG64" s="10"/>
      <c r="BH64" s="10"/>
      <c r="BI64" s="10"/>
      <c r="BJ64" s="10"/>
      <c r="BK64" s="10"/>
      <c r="BL64" s="10"/>
      <c r="BM64" s="2"/>
      <c r="BN64" s="2"/>
      <c r="BO64" s="7"/>
      <c r="BP64" s="7"/>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II64"/>
      <c r="IJ64"/>
      <c r="IK64"/>
      <c r="IL64"/>
      <c r="IM64"/>
      <c r="IN64"/>
      <c r="IO64"/>
      <c r="IP64"/>
      <c r="IQ64"/>
      <c r="IR64"/>
      <c r="IS64"/>
      <c r="IT64"/>
      <c r="IU64"/>
      <c r="IV64"/>
      <c r="IW64"/>
      <c r="IX64"/>
      <c r="IY64"/>
      <c r="IZ64"/>
      <c r="JA64"/>
      <c r="JB64"/>
      <c r="JC64"/>
      <c r="JD64"/>
      <c r="JE64"/>
      <c r="JF64"/>
      <c r="JG64"/>
      <c r="JH64"/>
      <c r="JI64"/>
      <c r="JJ64"/>
      <c r="JK64"/>
      <c r="JL64"/>
      <c r="JM64"/>
      <c r="JN64"/>
      <c r="JO64"/>
      <c r="JP64"/>
    </row>
    <row r="65" spans="2:276" x14ac:dyDescent="0.2">
      <c r="B65" s="266">
        <f>B58+1</f>
        <v>5</v>
      </c>
      <c r="C65" s="267">
        <v>42546</v>
      </c>
      <c r="D65" s="250">
        <v>1</v>
      </c>
      <c r="E65" s="251">
        <f>$F$24</f>
        <v>3.3250000000000002</v>
      </c>
      <c r="F65" s="252">
        <v>0.48680555555555555</v>
      </c>
      <c r="G65" s="252">
        <v>0.61944444444444446</v>
      </c>
      <c r="H65" s="252"/>
      <c r="I65" s="268">
        <f t="shared" ref="I65:I68" si="32">(G65-F65)*24*60</f>
        <v>191.00000000000003</v>
      </c>
      <c r="J65" s="210"/>
      <c r="K65" s="213">
        <v>0</v>
      </c>
      <c r="L65" s="213">
        <v>0</v>
      </c>
      <c r="M65" s="213">
        <v>0</v>
      </c>
      <c r="N65" s="213">
        <v>0</v>
      </c>
      <c r="O65" s="213">
        <v>0</v>
      </c>
      <c r="P65" s="213">
        <v>0</v>
      </c>
      <c r="Q65" s="213">
        <v>0</v>
      </c>
      <c r="R65" s="213">
        <v>0</v>
      </c>
      <c r="S65" s="213">
        <v>0</v>
      </c>
      <c r="T65" s="213">
        <v>0</v>
      </c>
      <c r="U65" s="219">
        <v>0</v>
      </c>
      <c r="V65" s="219">
        <v>0</v>
      </c>
      <c r="W65" s="219">
        <v>0</v>
      </c>
      <c r="X65" s="219">
        <v>0</v>
      </c>
      <c r="Y65" s="219">
        <v>0</v>
      </c>
      <c r="Z65" s="219">
        <v>0</v>
      </c>
      <c r="AA65" s="219">
        <v>0</v>
      </c>
      <c r="AB65" s="219">
        <v>0</v>
      </c>
      <c r="AC65" s="219">
        <v>0</v>
      </c>
      <c r="AD65" s="219">
        <v>0</v>
      </c>
      <c r="AE65" s="40">
        <v>1</v>
      </c>
      <c r="AF65" s="53">
        <f t="shared" ref="AF65:AO65" si="33">(K65)/0.3/$I65/60*$F$24</f>
        <v>0</v>
      </c>
      <c r="AG65" s="53">
        <f t="shared" si="33"/>
        <v>0</v>
      </c>
      <c r="AH65" s="53">
        <f t="shared" si="33"/>
        <v>0</v>
      </c>
      <c r="AI65" s="53">
        <f t="shared" si="33"/>
        <v>0</v>
      </c>
      <c r="AJ65" s="53">
        <f t="shared" si="33"/>
        <v>0</v>
      </c>
      <c r="AK65" s="53">
        <f t="shared" si="33"/>
        <v>0</v>
      </c>
      <c r="AL65" s="53">
        <f t="shared" si="33"/>
        <v>0</v>
      </c>
      <c r="AM65" s="53">
        <f t="shared" si="33"/>
        <v>0</v>
      </c>
      <c r="AN65" s="53">
        <f t="shared" si="33"/>
        <v>0</v>
      </c>
      <c r="AO65" s="76">
        <f t="shared" si="33"/>
        <v>0</v>
      </c>
      <c r="AP65" s="72">
        <f t="shared" ref="AP65:AP68" si="34">SUM(AF65:AN65)</f>
        <v>0</v>
      </c>
      <c r="AQ65" s="244"/>
      <c r="AR65" s="56">
        <v>1</v>
      </c>
      <c r="AS65" s="57">
        <f>IF(U65="&gt;100",(K65/$Y$30)/0.3/$I65*$F$24,U65/0.3/$I65*$F$24)</f>
        <v>0</v>
      </c>
      <c r="AT65" s="57">
        <f>IF(V65="&gt;100",(L65/$Y$31)/0.3/$I65*$F$24,V65/0.3/$I65*$F$24)</f>
        <v>0</v>
      </c>
      <c r="AU65" s="57">
        <f>IF(W65="&gt;100",(M65/$Y$32)/0.3/$I65*$F$24,W65/0.3/$I65*$F$24)</f>
        <v>0</v>
      </c>
      <c r="AV65" s="57">
        <f>IF(X65="&gt;100",(N65/$Y$33)/0.3/$I65*$F$24,X65/0.3/$I65*$F$24)</f>
        <v>0</v>
      </c>
      <c r="AW65" s="57">
        <f t="shared" ref="AW65:BB65" si="35">Y65/0.3/$I65*$F$24</f>
        <v>0</v>
      </c>
      <c r="AX65" s="57">
        <f t="shared" si="35"/>
        <v>0</v>
      </c>
      <c r="AY65" s="57">
        <f t="shared" si="35"/>
        <v>0</v>
      </c>
      <c r="AZ65" s="57">
        <f t="shared" si="35"/>
        <v>0</v>
      </c>
      <c r="BA65" s="57">
        <f t="shared" si="35"/>
        <v>0</v>
      </c>
      <c r="BB65" s="57">
        <f t="shared" si="35"/>
        <v>0</v>
      </c>
      <c r="BC65" s="90">
        <f>AP65*100/$AP$71</f>
        <v>0</v>
      </c>
      <c r="BD65" s="83">
        <f t="shared" ref="BD65:BD68" si="36">IF(AC65&gt;=1,64,IF(AB65&gt;=1,45,IF(AA65&gt;=1,32,IF(Z65&gt;=1,22.6,IF(Y65&gt;=1,16,IF(X65&gt;=1,11.3,IF(W65&gt;=1,8,IF(V65&gt;=1,5.6,IF(U65&gt;=1,4,0)))))))))</f>
        <v>0</v>
      </c>
      <c r="BE65" s="34"/>
      <c r="BF65" s="6"/>
      <c r="BG65" s="2"/>
      <c r="BH65" s="2"/>
      <c r="BI65" s="2"/>
      <c r="BJ65" s="2"/>
      <c r="BK65" s="2"/>
      <c r="BL65" s="2"/>
      <c r="BM65" s="2"/>
      <c r="BN65" s="2"/>
      <c r="BO65" s="7"/>
      <c r="BP65" s="7"/>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II65"/>
      <c r="IJ65"/>
      <c r="IK65"/>
      <c r="IL65"/>
      <c r="IM65"/>
      <c r="IN65"/>
      <c r="IO65"/>
      <c r="IP65"/>
      <c r="IQ65"/>
      <c r="IR65"/>
      <c r="IS65"/>
      <c r="IT65"/>
      <c r="IU65"/>
      <c r="IV65"/>
      <c r="IW65"/>
      <c r="IX65"/>
      <c r="IY65"/>
      <c r="IZ65"/>
      <c r="JA65"/>
      <c r="JB65"/>
      <c r="JC65"/>
      <c r="JD65"/>
      <c r="JE65"/>
      <c r="JF65"/>
      <c r="JG65"/>
      <c r="JH65"/>
      <c r="JI65"/>
      <c r="JJ65"/>
      <c r="JK65"/>
      <c r="JL65"/>
      <c r="JM65"/>
      <c r="JN65"/>
      <c r="JO65"/>
      <c r="JP65"/>
    </row>
    <row r="66" spans="2:276" x14ac:dyDescent="0.2">
      <c r="B66" s="266"/>
      <c r="C66" s="249"/>
      <c r="D66" s="250">
        <v>2</v>
      </c>
      <c r="E66" s="251">
        <f>$F$25</f>
        <v>1.2450000000000001</v>
      </c>
      <c r="F66" s="252">
        <v>0.48819444444444443</v>
      </c>
      <c r="G66" s="252">
        <v>0.61944444444444446</v>
      </c>
      <c r="H66" s="252"/>
      <c r="I66" s="268">
        <f t="shared" si="32"/>
        <v>189.00000000000006</v>
      </c>
      <c r="J66" s="210"/>
      <c r="K66" s="213">
        <v>0</v>
      </c>
      <c r="L66" s="213">
        <v>0</v>
      </c>
      <c r="M66" s="213">
        <v>0</v>
      </c>
      <c r="N66" s="213">
        <v>0</v>
      </c>
      <c r="O66" s="213">
        <v>0</v>
      </c>
      <c r="P66" s="213">
        <v>0</v>
      </c>
      <c r="Q66" s="213">
        <v>0</v>
      </c>
      <c r="R66" s="213">
        <v>0</v>
      </c>
      <c r="S66" s="213">
        <v>0</v>
      </c>
      <c r="T66" s="213">
        <v>0</v>
      </c>
      <c r="U66" s="219">
        <v>0</v>
      </c>
      <c r="V66" s="219">
        <v>0</v>
      </c>
      <c r="W66" s="219">
        <v>0</v>
      </c>
      <c r="X66" s="219">
        <v>0</v>
      </c>
      <c r="Y66" s="219">
        <v>0</v>
      </c>
      <c r="Z66" s="219">
        <v>0</v>
      </c>
      <c r="AA66" s="219">
        <v>0</v>
      </c>
      <c r="AB66" s="219">
        <v>0</v>
      </c>
      <c r="AC66" s="219">
        <v>0</v>
      </c>
      <c r="AD66" s="219">
        <v>0</v>
      </c>
      <c r="AE66" s="40">
        <v>2</v>
      </c>
      <c r="AF66" s="53">
        <f t="shared" ref="AF66:AO66" si="37">(K66)/0.3/$I66/60*$F$25</f>
        <v>0</v>
      </c>
      <c r="AG66" s="53">
        <f t="shared" si="37"/>
        <v>0</v>
      </c>
      <c r="AH66" s="53">
        <f t="shared" si="37"/>
        <v>0</v>
      </c>
      <c r="AI66" s="53">
        <f t="shared" si="37"/>
        <v>0</v>
      </c>
      <c r="AJ66" s="53">
        <f t="shared" si="37"/>
        <v>0</v>
      </c>
      <c r="AK66" s="53">
        <f t="shared" si="37"/>
        <v>0</v>
      </c>
      <c r="AL66" s="53">
        <f t="shared" si="37"/>
        <v>0</v>
      </c>
      <c r="AM66" s="53">
        <f t="shared" si="37"/>
        <v>0</v>
      </c>
      <c r="AN66" s="53">
        <f t="shared" si="37"/>
        <v>0</v>
      </c>
      <c r="AO66" s="76">
        <f t="shared" si="37"/>
        <v>0</v>
      </c>
      <c r="AP66" s="72">
        <f t="shared" si="34"/>
        <v>0</v>
      </c>
      <c r="AQ66" s="244"/>
      <c r="AR66" s="59">
        <v>2</v>
      </c>
      <c r="AS66" s="61">
        <f>IF(U66="&gt;100",(K66/$Y$30)/0.3/$I66*$F$25,U66/0.3/$I66*$F$25)</f>
        <v>0</v>
      </c>
      <c r="AT66" s="61">
        <f>IF(V66="&gt;100",(L66/$Y$31)/0.3/$I66*$F$25,V66/0.3/$I66*$F$25)</f>
        <v>0</v>
      </c>
      <c r="AU66" s="61">
        <f>IF(W66="&gt;100",(M66/$Y$32)/0.3/$I66*$F$25,W66/0.3/$I66*$F$25)</f>
        <v>0</v>
      </c>
      <c r="AV66" s="61">
        <f>IF(X66="&gt;100",(N66/$Y$33)/0.3/$I66*$F$25,X66/0.3/$I66*$F$25)</f>
        <v>0</v>
      </c>
      <c r="AW66" s="61">
        <f t="shared" ref="AW66:BB66" si="38">Y66/0.3/$I66*$F$25</f>
        <v>0</v>
      </c>
      <c r="AX66" s="61">
        <f t="shared" si="38"/>
        <v>0</v>
      </c>
      <c r="AY66" s="61">
        <f t="shared" si="38"/>
        <v>0</v>
      </c>
      <c r="AZ66" s="61">
        <f t="shared" si="38"/>
        <v>0</v>
      </c>
      <c r="BA66" s="61">
        <f t="shared" si="38"/>
        <v>0</v>
      </c>
      <c r="BB66" s="61">
        <f t="shared" si="38"/>
        <v>0</v>
      </c>
      <c r="BC66" s="91">
        <f>AP66*100/$AP$71</f>
        <v>0</v>
      </c>
      <c r="BD66" s="84">
        <f t="shared" si="36"/>
        <v>0</v>
      </c>
      <c r="BE66" s="34"/>
      <c r="BF66" s="6"/>
      <c r="BG66" s="2"/>
      <c r="BH66" s="2"/>
      <c r="BI66" s="2"/>
      <c r="BJ66" s="2"/>
      <c r="BK66" s="2"/>
      <c r="BL66" s="2"/>
      <c r="BM66" s="2"/>
      <c r="BN66" s="2"/>
      <c r="BO66" s="7"/>
      <c r="BP66" s="7"/>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II66"/>
      <c r="IJ66"/>
      <c r="IK66"/>
      <c r="IL66"/>
      <c r="IM66"/>
      <c r="IN66"/>
      <c r="IO66"/>
      <c r="IP66"/>
      <c r="IQ66"/>
      <c r="IR66"/>
      <c r="IS66"/>
      <c r="IT66"/>
      <c r="IU66"/>
      <c r="IV66"/>
      <c r="IW66"/>
      <c r="IX66"/>
      <c r="IY66"/>
      <c r="IZ66"/>
      <c r="JA66"/>
      <c r="JB66"/>
      <c r="JC66"/>
      <c r="JD66"/>
      <c r="JE66"/>
      <c r="JF66"/>
      <c r="JG66"/>
      <c r="JH66"/>
      <c r="JI66"/>
      <c r="JJ66"/>
      <c r="JK66"/>
      <c r="JL66"/>
      <c r="JM66"/>
      <c r="JN66"/>
      <c r="JO66"/>
      <c r="JP66"/>
    </row>
    <row r="67" spans="2:276" x14ac:dyDescent="0.2">
      <c r="B67" s="266"/>
      <c r="C67" s="249"/>
      <c r="D67" s="250">
        <v>3</v>
      </c>
      <c r="E67" s="250">
        <f>$F$26</f>
        <v>1.5949999999999998</v>
      </c>
      <c r="F67" s="252">
        <v>0.48958333333333331</v>
      </c>
      <c r="G67" s="252">
        <v>0.62013888888888891</v>
      </c>
      <c r="H67" s="252"/>
      <c r="I67" s="268">
        <f t="shared" si="32"/>
        <v>188.00000000000006</v>
      </c>
      <c r="J67" s="210"/>
      <c r="K67" s="214">
        <f>U67*$Y$30</f>
        <v>1.8885172811802438</v>
      </c>
      <c r="L67" s="213">
        <v>0</v>
      </c>
      <c r="M67" s="213">
        <v>0</v>
      </c>
      <c r="N67" s="213">
        <v>0</v>
      </c>
      <c r="O67" s="213">
        <v>0</v>
      </c>
      <c r="P67" s="213">
        <v>0</v>
      </c>
      <c r="Q67" s="213">
        <v>0</v>
      </c>
      <c r="R67" s="213">
        <v>0</v>
      </c>
      <c r="S67" s="213">
        <v>0</v>
      </c>
      <c r="T67" s="213">
        <v>0</v>
      </c>
      <c r="U67" s="219">
        <v>11</v>
      </c>
      <c r="V67" s="219">
        <v>0</v>
      </c>
      <c r="W67" s="219">
        <v>0</v>
      </c>
      <c r="X67" s="219">
        <v>0</v>
      </c>
      <c r="Y67" s="219">
        <v>0</v>
      </c>
      <c r="Z67" s="219">
        <v>0</v>
      </c>
      <c r="AA67" s="219">
        <v>0</v>
      </c>
      <c r="AB67" s="219">
        <v>0</v>
      </c>
      <c r="AC67" s="219">
        <v>0</v>
      </c>
      <c r="AD67" s="219">
        <v>0</v>
      </c>
      <c r="AE67" s="40">
        <v>3</v>
      </c>
      <c r="AF67" s="53">
        <f t="shared" ref="AF67:AO67" si="39">(K67)/0.3/$I67/60*$F$26</f>
        <v>8.901256097761487E-4</v>
      </c>
      <c r="AG67" s="53">
        <f t="shared" si="39"/>
        <v>0</v>
      </c>
      <c r="AH67" s="53">
        <f t="shared" si="39"/>
        <v>0</v>
      </c>
      <c r="AI67" s="53">
        <f t="shared" si="39"/>
        <v>0</v>
      </c>
      <c r="AJ67" s="53">
        <f t="shared" si="39"/>
        <v>0</v>
      </c>
      <c r="AK67" s="53">
        <f t="shared" si="39"/>
        <v>0</v>
      </c>
      <c r="AL67" s="53">
        <f t="shared" si="39"/>
        <v>0</v>
      </c>
      <c r="AM67" s="53">
        <f t="shared" si="39"/>
        <v>0</v>
      </c>
      <c r="AN67" s="53">
        <f t="shared" si="39"/>
        <v>0</v>
      </c>
      <c r="AO67" s="76">
        <f t="shared" si="39"/>
        <v>0</v>
      </c>
      <c r="AP67" s="72">
        <f t="shared" si="34"/>
        <v>8.901256097761487E-4</v>
      </c>
      <c r="AQ67" s="244"/>
      <c r="AR67" s="59">
        <v>3</v>
      </c>
      <c r="AS67" s="61">
        <f>IF(U67="&gt;100",(K67/$Y$30)/0.3/$I67*$F$26,U67/0.3/$I67*$F$26)</f>
        <v>0.31108156028368783</v>
      </c>
      <c r="AT67" s="61">
        <f>IF(V67="&gt;100",(L67/$Y$31)/0.3/$I67*$F$26,V67/0.3/$I67*$F$26)</f>
        <v>0</v>
      </c>
      <c r="AU67" s="61">
        <f>IF(W67="&gt;100",(M67/$Y$32)/0.3/$I67*$F$26,W67/0.3/$I67*$F$26)</f>
        <v>0</v>
      </c>
      <c r="AV67" s="61">
        <f>IF(X67="&gt;100",(N67/$Y$33)/0.3/$I67*$F$26,X67/0.3/$I67*$F$26)</f>
        <v>0</v>
      </c>
      <c r="AW67" s="61">
        <f t="shared" ref="AW67:BB67" si="40">Y67/0.3/$I67*$F$26</f>
        <v>0</v>
      </c>
      <c r="AX67" s="61">
        <f t="shared" si="40"/>
        <v>0</v>
      </c>
      <c r="AY67" s="61">
        <f t="shared" si="40"/>
        <v>0</v>
      </c>
      <c r="AZ67" s="61">
        <f t="shared" si="40"/>
        <v>0</v>
      </c>
      <c r="BA67" s="61">
        <f t="shared" si="40"/>
        <v>0</v>
      </c>
      <c r="BB67" s="61">
        <f t="shared" si="40"/>
        <v>0</v>
      </c>
      <c r="BC67" s="91">
        <f>AP67*100/$AP$71</f>
        <v>72.81754051438709</v>
      </c>
      <c r="BD67" s="84">
        <f t="shared" si="36"/>
        <v>4</v>
      </c>
      <c r="BE67" s="34"/>
      <c r="BF67" s="6"/>
      <c r="BG67" s="2"/>
      <c r="BH67" s="2"/>
      <c r="BI67" s="2"/>
      <c r="BJ67" s="2"/>
      <c r="BK67" s="2"/>
      <c r="BL67" s="2"/>
      <c r="BM67" s="2"/>
      <c r="BN67" s="2"/>
      <c r="BO67" s="7"/>
      <c r="BP67" s="7"/>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II67"/>
      <c r="IJ67"/>
      <c r="IK67"/>
      <c r="IL67"/>
      <c r="IM67"/>
      <c r="IN67"/>
      <c r="IO67"/>
      <c r="IP67"/>
      <c r="IQ67"/>
      <c r="IR67"/>
      <c r="IS67"/>
      <c r="IT67"/>
      <c r="IU67"/>
      <c r="IV67"/>
      <c r="IW67"/>
      <c r="IX67"/>
      <c r="IY67"/>
      <c r="IZ67"/>
      <c r="JA67"/>
      <c r="JB67"/>
      <c r="JC67"/>
      <c r="JD67"/>
      <c r="JE67"/>
      <c r="JF67"/>
      <c r="JG67"/>
      <c r="JH67"/>
      <c r="JI67"/>
      <c r="JJ67"/>
      <c r="JK67"/>
      <c r="JL67"/>
      <c r="JM67"/>
      <c r="JN67"/>
      <c r="JO67"/>
      <c r="JP67"/>
    </row>
    <row r="68" spans="2:276" x14ac:dyDescent="0.2">
      <c r="B68" s="266"/>
      <c r="C68" s="249"/>
      <c r="D68" s="250">
        <v>4</v>
      </c>
      <c r="E68" s="250">
        <f>$F$27</f>
        <v>2.3693999999999997</v>
      </c>
      <c r="F68" s="252">
        <v>0.4909722222222222</v>
      </c>
      <c r="G68" s="252">
        <v>0.62013888888888891</v>
      </c>
      <c r="H68" s="252"/>
      <c r="I68" s="268">
        <f t="shared" si="32"/>
        <v>186.00000000000006</v>
      </c>
      <c r="J68" s="210"/>
      <c r="K68" s="213">
        <v>0</v>
      </c>
      <c r="L68" s="214">
        <f>V68*$Y$31</f>
        <v>0.46951676563046624</v>
      </c>
      <c r="M68" s="213">
        <v>0</v>
      </c>
      <c r="N68" s="213">
        <v>0</v>
      </c>
      <c r="O68" s="213">
        <v>0</v>
      </c>
      <c r="P68" s="213">
        <v>0</v>
      </c>
      <c r="Q68" s="213">
        <v>0</v>
      </c>
      <c r="R68" s="213">
        <v>0</v>
      </c>
      <c r="S68" s="213">
        <v>0</v>
      </c>
      <c r="T68" s="213">
        <v>0</v>
      </c>
      <c r="U68" s="219">
        <v>0</v>
      </c>
      <c r="V68" s="219">
        <v>1</v>
      </c>
      <c r="W68" s="219">
        <v>0</v>
      </c>
      <c r="X68" s="219">
        <v>0</v>
      </c>
      <c r="Y68" s="219">
        <v>0</v>
      </c>
      <c r="Z68" s="219">
        <v>0</v>
      </c>
      <c r="AA68" s="219">
        <v>0</v>
      </c>
      <c r="AB68" s="219">
        <v>0</v>
      </c>
      <c r="AC68" s="219">
        <v>0</v>
      </c>
      <c r="AD68" s="219">
        <v>0</v>
      </c>
      <c r="AE68" s="40">
        <v>4</v>
      </c>
      <c r="AF68" s="53">
        <f t="shared" ref="AF68:AO68" si="41">(K68)/0.3/$I68/60*$F$27</f>
        <v>0</v>
      </c>
      <c r="AG68" s="53">
        <f t="shared" si="41"/>
        <v>3.3227987589152516E-4</v>
      </c>
      <c r="AH68" s="53">
        <f t="shared" si="41"/>
        <v>0</v>
      </c>
      <c r="AI68" s="53">
        <f t="shared" si="41"/>
        <v>0</v>
      </c>
      <c r="AJ68" s="53">
        <f t="shared" si="41"/>
        <v>0</v>
      </c>
      <c r="AK68" s="53">
        <f t="shared" si="41"/>
        <v>0</v>
      </c>
      <c r="AL68" s="53">
        <f t="shared" si="41"/>
        <v>0</v>
      </c>
      <c r="AM68" s="53">
        <f t="shared" si="41"/>
        <v>0</v>
      </c>
      <c r="AN68" s="53">
        <f t="shared" si="41"/>
        <v>0</v>
      </c>
      <c r="AO68" s="76">
        <f t="shared" si="41"/>
        <v>0</v>
      </c>
      <c r="AP68" s="72">
        <f t="shared" si="34"/>
        <v>3.3227987589152516E-4</v>
      </c>
      <c r="AQ68" s="244"/>
      <c r="AR68" s="59">
        <v>4</v>
      </c>
      <c r="AS68" s="61">
        <f>IF(U68="&gt;100",(K68/$Y$30)/0.3/$I68*$F$27,U68/0.3/$I68*$F$27)</f>
        <v>0</v>
      </c>
      <c r="AT68" s="61">
        <f>IF(V68="&gt;100",(L68/$Y$31)/0.3/$I68*$F$27,V68/0.3/$I68*$F$27)</f>
        <v>4.2462365591397835E-2</v>
      </c>
      <c r="AU68" s="61">
        <f>IF(W68="&gt;100",(M68/$Y$32)/0.3/$I68*$F$27,W68/0.3/$I68*$F$27)</f>
        <v>0</v>
      </c>
      <c r="AV68" s="61">
        <f>IF(X68="&gt;100",(N68/$Y$33)/0.3/$I68*$F$27,X68/0.3/$I68*$F$27)</f>
        <v>0</v>
      </c>
      <c r="AW68" s="61">
        <f t="shared" ref="AW68:BB68" si="42">Y68/0.3/$I68*$F$27</f>
        <v>0</v>
      </c>
      <c r="AX68" s="61">
        <f t="shared" si="42"/>
        <v>0</v>
      </c>
      <c r="AY68" s="61">
        <f t="shared" si="42"/>
        <v>0</v>
      </c>
      <c r="AZ68" s="61">
        <f t="shared" si="42"/>
        <v>0</v>
      </c>
      <c r="BA68" s="61">
        <f t="shared" si="42"/>
        <v>0</v>
      </c>
      <c r="BB68" s="61">
        <f t="shared" si="42"/>
        <v>0</v>
      </c>
      <c r="BC68" s="91">
        <f>AP68*100/$AP$71</f>
        <v>27.182459485612913</v>
      </c>
      <c r="BD68" s="84">
        <f t="shared" si="36"/>
        <v>5.6</v>
      </c>
      <c r="BE68" s="34"/>
      <c r="BF68" s="6"/>
      <c r="BG68" s="2"/>
      <c r="BH68" s="2"/>
      <c r="BI68" s="2"/>
      <c r="BJ68" s="2"/>
      <c r="BK68" s="2"/>
      <c r="BL68" s="2"/>
      <c r="BM68" s="2"/>
      <c r="BN68" s="2"/>
      <c r="BO68" s="7"/>
      <c r="BP68" s="7"/>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II68"/>
      <c r="IJ68"/>
      <c r="IK68"/>
      <c r="IL68"/>
      <c r="IM68"/>
      <c r="IN68"/>
      <c r="IO68"/>
      <c r="IP68"/>
      <c r="IQ68"/>
      <c r="IR68"/>
      <c r="IS68"/>
      <c r="IT68"/>
      <c r="IU68"/>
      <c r="IV68"/>
      <c r="IW68"/>
      <c r="IX68"/>
      <c r="IY68"/>
      <c r="IZ68"/>
      <c r="JA68"/>
      <c r="JB68"/>
      <c r="JC68"/>
      <c r="JD68"/>
      <c r="JE68"/>
      <c r="JF68"/>
      <c r="JG68"/>
      <c r="JH68"/>
      <c r="JI68"/>
      <c r="JJ68"/>
      <c r="JK68"/>
      <c r="JL68"/>
      <c r="JM68"/>
      <c r="JN68"/>
      <c r="JO68"/>
      <c r="JP68"/>
    </row>
    <row r="69" spans="2:276" x14ac:dyDescent="0.2">
      <c r="B69" s="266"/>
      <c r="C69" s="249"/>
      <c r="D69" s="250"/>
      <c r="E69" s="251"/>
      <c r="F69" s="252"/>
      <c r="G69" s="252"/>
      <c r="H69" s="252"/>
      <c r="I69" s="268"/>
      <c r="J69" s="210"/>
      <c r="K69" s="213"/>
      <c r="L69" s="213"/>
      <c r="M69" s="213"/>
      <c r="N69" s="213"/>
      <c r="O69" s="213"/>
      <c r="P69" s="213"/>
      <c r="Q69" s="213"/>
      <c r="R69" s="213"/>
      <c r="S69" s="213"/>
      <c r="T69" s="213"/>
      <c r="U69" s="219"/>
      <c r="V69" s="219"/>
      <c r="W69" s="219"/>
      <c r="X69" s="219"/>
      <c r="Y69" s="219"/>
      <c r="Z69" s="219"/>
      <c r="AA69" s="219"/>
      <c r="AB69" s="219"/>
      <c r="AC69" s="219"/>
      <c r="AD69" s="219"/>
      <c r="AE69" s="40"/>
      <c r="AF69" s="53"/>
      <c r="AG69" s="53"/>
      <c r="AH69" s="53"/>
      <c r="AI69" s="53"/>
      <c r="AJ69" s="53"/>
      <c r="AK69" s="53"/>
      <c r="AL69" s="53"/>
      <c r="AM69" s="53"/>
      <c r="AN69" s="53"/>
      <c r="AO69" s="76"/>
      <c r="AP69" s="72"/>
      <c r="AQ69" s="244"/>
      <c r="AR69" s="59"/>
      <c r="AS69" s="61"/>
      <c r="AT69" s="61"/>
      <c r="AU69" s="61"/>
      <c r="AV69" s="61"/>
      <c r="AW69" s="61"/>
      <c r="AX69" s="61"/>
      <c r="AY69" s="61"/>
      <c r="AZ69" s="61"/>
      <c r="BA69" s="61"/>
      <c r="BB69" s="61"/>
      <c r="BC69" s="91"/>
      <c r="BD69" s="84"/>
      <c r="BE69" s="34"/>
      <c r="BF69" s="6"/>
      <c r="BG69" s="2"/>
      <c r="BH69" s="2"/>
      <c r="BI69" s="2"/>
      <c r="BJ69" s="2"/>
      <c r="BK69" s="2"/>
      <c r="BL69" s="2"/>
      <c r="BM69" s="2"/>
      <c r="BN69" s="2"/>
      <c r="BO69" s="7"/>
      <c r="BP69" s="7"/>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II69"/>
      <c r="IJ69"/>
      <c r="IK69"/>
      <c r="IL69"/>
      <c r="IM69"/>
      <c r="IN69"/>
      <c r="IO69"/>
      <c r="IP69"/>
      <c r="IQ69"/>
      <c r="IR69"/>
      <c r="IS69"/>
      <c r="IT69"/>
      <c r="IU69"/>
      <c r="IV69"/>
      <c r="IW69"/>
      <c r="IX69"/>
      <c r="IY69"/>
      <c r="IZ69"/>
      <c r="JA69"/>
      <c r="JB69"/>
      <c r="JC69"/>
      <c r="JD69"/>
      <c r="JE69"/>
      <c r="JF69"/>
      <c r="JG69"/>
      <c r="JH69"/>
      <c r="JI69"/>
      <c r="JJ69"/>
      <c r="JK69"/>
      <c r="JL69"/>
      <c r="JM69"/>
      <c r="JN69"/>
      <c r="JO69"/>
      <c r="JP69"/>
    </row>
    <row r="70" spans="2:276" x14ac:dyDescent="0.2">
      <c r="B70" s="266"/>
      <c r="C70" s="249"/>
      <c r="D70" s="250"/>
      <c r="E70" s="250"/>
      <c r="F70" s="252"/>
      <c r="G70" s="252"/>
      <c r="H70" s="252"/>
      <c r="I70" s="268"/>
      <c r="J70" s="210"/>
      <c r="K70" s="213"/>
      <c r="L70" s="213"/>
      <c r="M70" s="213"/>
      <c r="N70" s="213"/>
      <c r="O70" s="213"/>
      <c r="P70" s="213"/>
      <c r="Q70" s="213"/>
      <c r="R70" s="213"/>
      <c r="S70" s="213"/>
      <c r="T70" s="213"/>
      <c r="U70" s="219"/>
      <c r="V70" s="219"/>
      <c r="W70" s="219"/>
      <c r="X70" s="219"/>
      <c r="Y70" s="219"/>
      <c r="Z70" s="219"/>
      <c r="AA70" s="219"/>
      <c r="AB70" s="219"/>
      <c r="AC70" s="219"/>
      <c r="AD70" s="219"/>
      <c r="AE70" s="40"/>
      <c r="AF70" s="53"/>
      <c r="AG70" s="53"/>
      <c r="AH70" s="53"/>
      <c r="AI70" s="53"/>
      <c r="AJ70" s="53"/>
      <c r="AK70" s="53"/>
      <c r="AL70" s="53"/>
      <c r="AM70" s="53"/>
      <c r="AN70" s="53"/>
      <c r="AO70" s="76"/>
      <c r="AP70" s="72"/>
      <c r="AQ70" s="244"/>
      <c r="AR70" s="59"/>
      <c r="AS70" s="61"/>
      <c r="AT70" s="61"/>
      <c r="AU70" s="61"/>
      <c r="AV70" s="61"/>
      <c r="AW70" s="61"/>
      <c r="AX70" s="61"/>
      <c r="AY70" s="61"/>
      <c r="AZ70" s="61"/>
      <c r="BA70" s="61"/>
      <c r="BB70" s="61"/>
      <c r="BC70" s="91"/>
      <c r="BD70" s="84"/>
      <c r="BE70" s="34"/>
      <c r="BF70" s="6"/>
      <c r="BG70" s="2"/>
      <c r="BH70" s="2"/>
      <c r="BI70" s="2"/>
      <c r="BJ70" s="2"/>
      <c r="BK70" s="2"/>
      <c r="BL70" s="2"/>
      <c r="BM70" s="2"/>
      <c r="BN70" s="2"/>
      <c r="BO70" s="7"/>
      <c r="BP70" s="7"/>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II70"/>
      <c r="IJ70"/>
      <c r="IK70"/>
      <c r="IL70"/>
      <c r="IM70"/>
      <c r="IN70"/>
      <c r="IO70"/>
      <c r="IP70"/>
      <c r="IQ70"/>
      <c r="IR70"/>
      <c r="IS70"/>
      <c r="IT70"/>
      <c r="IU70"/>
      <c r="IV70"/>
      <c r="IW70"/>
      <c r="IX70"/>
      <c r="IY70"/>
      <c r="IZ70"/>
      <c r="JA70"/>
      <c r="JB70"/>
      <c r="JC70"/>
      <c r="JD70"/>
      <c r="JE70"/>
      <c r="JF70"/>
      <c r="JG70"/>
      <c r="JH70"/>
      <c r="JI70"/>
      <c r="JJ70"/>
      <c r="JK70"/>
      <c r="JL70"/>
      <c r="JM70"/>
      <c r="JN70"/>
      <c r="JO70"/>
      <c r="JP70"/>
    </row>
    <row r="71" spans="2:276" ht="13.5" thickBot="1" x14ac:dyDescent="0.25">
      <c r="B71" s="266"/>
      <c r="C71" s="173"/>
      <c r="D71" s="250"/>
      <c r="E71" s="250"/>
      <c r="F71" s="100"/>
      <c r="G71" s="100"/>
      <c r="H71" s="252">
        <f>(F65+G68)/2</f>
        <v>0.55347222222222225</v>
      </c>
      <c r="I71" s="263"/>
      <c r="J71" s="210"/>
      <c r="K71" s="213"/>
      <c r="L71" s="213"/>
      <c r="M71" s="213"/>
      <c r="N71" s="213"/>
      <c r="O71" s="213"/>
      <c r="P71" s="213"/>
      <c r="Q71" s="213"/>
      <c r="R71" s="213"/>
      <c r="S71" s="213"/>
      <c r="T71" s="213"/>
      <c r="U71" s="219"/>
      <c r="V71" s="219"/>
      <c r="W71" s="219"/>
      <c r="X71" s="219"/>
      <c r="Y71" s="219"/>
      <c r="Z71" s="219"/>
      <c r="AA71" s="219"/>
      <c r="AB71" s="219"/>
      <c r="AC71" s="219"/>
      <c r="AD71" s="219"/>
      <c r="AE71" s="41" t="s">
        <v>14</v>
      </c>
      <c r="AF71" s="69">
        <f t="shared" ref="AF71:AN71" si="43">SUM(AF65:AF70)</f>
        <v>8.901256097761487E-4</v>
      </c>
      <c r="AG71" s="69">
        <f t="shared" si="43"/>
        <v>3.3227987589152516E-4</v>
      </c>
      <c r="AH71" s="69">
        <f t="shared" si="43"/>
        <v>0</v>
      </c>
      <c r="AI71" s="69">
        <f t="shared" si="43"/>
        <v>0</v>
      </c>
      <c r="AJ71" s="69">
        <f t="shared" si="43"/>
        <v>0</v>
      </c>
      <c r="AK71" s="69">
        <f t="shared" si="43"/>
        <v>0</v>
      </c>
      <c r="AL71" s="69">
        <f t="shared" si="43"/>
        <v>0</v>
      </c>
      <c r="AM71" s="69">
        <f t="shared" si="43"/>
        <v>0</v>
      </c>
      <c r="AN71" s="69">
        <f t="shared" si="43"/>
        <v>0</v>
      </c>
      <c r="AO71" s="78">
        <f t="shared" ref="AO71" si="44">SUM(AO65:AO70)</f>
        <v>0</v>
      </c>
      <c r="AP71" s="74">
        <f>SUM(AP65:AP70)</f>
        <v>1.2224054856676738E-3</v>
      </c>
      <c r="AQ71" s="245">
        <f>AP71/$F$31</f>
        <v>1.4323273875933561E-4</v>
      </c>
      <c r="AR71" s="79" t="s">
        <v>14</v>
      </c>
      <c r="AS71" s="80">
        <f t="shared" ref="AS71:BB71" si="45">SUM(AS65:AS70)</f>
        <v>0.31108156028368783</v>
      </c>
      <c r="AT71" s="80">
        <f t="shared" si="45"/>
        <v>4.2462365591397835E-2</v>
      </c>
      <c r="AU71" s="80">
        <f t="shared" si="45"/>
        <v>0</v>
      </c>
      <c r="AV71" s="80">
        <f t="shared" si="45"/>
        <v>0</v>
      </c>
      <c r="AW71" s="80">
        <f t="shared" si="45"/>
        <v>0</v>
      </c>
      <c r="AX71" s="80">
        <f t="shared" si="45"/>
        <v>0</v>
      </c>
      <c r="AY71" s="80">
        <f t="shared" si="45"/>
        <v>0</v>
      </c>
      <c r="AZ71" s="80">
        <f t="shared" si="45"/>
        <v>0</v>
      </c>
      <c r="BA71" s="80">
        <f t="shared" si="45"/>
        <v>0</v>
      </c>
      <c r="BB71" s="80">
        <f t="shared" si="45"/>
        <v>0</v>
      </c>
      <c r="BC71" s="92"/>
      <c r="BD71" s="85">
        <f>MAX(BD65:BD70)</f>
        <v>5.6</v>
      </c>
      <c r="BE71" s="35"/>
      <c r="BF71" s="5"/>
      <c r="BG71" s="10"/>
      <c r="BH71" s="10"/>
      <c r="BI71" s="10"/>
      <c r="BJ71" s="10"/>
      <c r="BK71" s="10"/>
      <c r="BL71" s="10"/>
      <c r="BM71" s="2"/>
      <c r="BN71" s="2"/>
      <c r="BO71" s="7"/>
      <c r="BP71" s="7"/>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II71"/>
      <c r="IJ71"/>
      <c r="IK71"/>
      <c r="IL71"/>
      <c r="IM71"/>
      <c r="IN71"/>
      <c r="IO71"/>
      <c r="IP71"/>
      <c r="IQ71"/>
      <c r="IR71"/>
      <c r="IS71"/>
      <c r="IT71"/>
      <c r="IU71"/>
      <c r="IV71"/>
      <c r="IW71"/>
      <c r="IX71"/>
      <c r="IY71"/>
      <c r="IZ71"/>
      <c r="JA71"/>
      <c r="JB71"/>
      <c r="JC71"/>
      <c r="JD71"/>
      <c r="JE71"/>
      <c r="JF71"/>
      <c r="JG71"/>
      <c r="JH71"/>
      <c r="JI71"/>
      <c r="JJ71"/>
      <c r="JK71"/>
      <c r="JL71"/>
      <c r="JM71"/>
      <c r="JN71"/>
      <c r="JO71"/>
      <c r="JP71"/>
    </row>
    <row r="72" spans="2:276" x14ac:dyDescent="0.2">
      <c r="B72" s="266">
        <f>B65+1</f>
        <v>6</v>
      </c>
      <c r="C72" s="267">
        <v>42546</v>
      </c>
      <c r="D72" s="250">
        <v>1</v>
      </c>
      <c r="E72" s="251">
        <f>$F$24</f>
        <v>3.3250000000000002</v>
      </c>
      <c r="F72" s="252">
        <v>0.7597222222222223</v>
      </c>
      <c r="G72" s="252">
        <v>0.80833333333333324</v>
      </c>
      <c r="H72" s="250"/>
      <c r="I72" s="268">
        <f t="shared" ref="I72:I75" si="46">(G72-F72)*24*60</f>
        <v>69.999999999999744</v>
      </c>
      <c r="J72" s="210"/>
      <c r="K72" s="214">
        <f>U72*$Y$30</f>
        <v>2.0602006703784479</v>
      </c>
      <c r="L72" s="214">
        <f>V72*$Y$31</f>
        <v>0.46951676563046624</v>
      </c>
      <c r="M72" s="213">
        <v>0</v>
      </c>
      <c r="N72" s="214">
        <f>X72*Y33</f>
        <v>3.730188611435882</v>
      </c>
      <c r="O72" s="213">
        <v>0</v>
      </c>
      <c r="P72" s="213">
        <v>0</v>
      </c>
      <c r="Q72" s="213">
        <v>0</v>
      </c>
      <c r="R72" s="213">
        <v>0</v>
      </c>
      <c r="S72" s="213">
        <v>0</v>
      </c>
      <c r="T72" s="213">
        <v>0</v>
      </c>
      <c r="U72" s="219">
        <v>12</v>
      </c>
      <c r="V72" s="219">
        <v>1</v>
      </c>
      <c r="W72" s="219">
        <v>0</v>
      </c>
      <c r="X72" s="219">
        <v>1</v>
      </c>
      <c r="Y72" s="219">
        <v>0</v>
      </c>
      <c r="Z72" s="219">
        <v>0</v>
      </c>
      <c r="AA72" s="219">
        <v>0</v>
      </c>
      <c r="AB72" s="219">
        <v>0</v>
      </c>
      <c r="AC72" s="219">
        <v>0</v>
      </c>
      <c r="AD72" s="219">
        <v>0</v>
      </c>
      <c r="AE72" s="40">
        <v>1</v>
      </c>
      <c r="AF72" s="53">
        <f t="shared" ref="AF72:AO72" si="47">(K72)/0.3/$I72/60*$F$24</f>
        <v>5.4366406579431465E-3</v>
      </c>
      <c r="AG72" s="53">
        <f t="shared" si="47"/>
        <v>1.2390025759692904E-3</v>
      </c>
      <c r="AH72" s="53">
        <f t="shared" si="47"/>
        <v>0</v>
      </c>
      <c r="AI72" s="53">
        <f t="shared" si="47"/>
        <v>9.8435532801780575E-3</v>
      </c>
      <c r="AJ72" s="53">
        <f t="shared" si="47"/>
        <v>0</v>
      </c>
      <c r="AK72" s="53">
        <f t="shared" si="47"/>
        <v>0</v>
      </c>
      <c r="AL72" s="53">
        <f t="shared" si="47"/>
        <v>0</v>
      </c>
      <c r="AM72" s="53">
        <f t="shared" si="47"/>
        <v>0</v>
      </c>
      <c r="AN72" s="53">
        <f t="shared" si="47"/>
        <v>0</v>
      </c>
      <c r="AO72" s="76">
        <f t="shared" si="47"/>
        <v>0</v>
      </c>
      <c r="AP72" s="72">
        <f t="shared" ref="AP72:AP75" si="48">SUM(AF72:AN72)</f>
        <v>1.6519196514090492E-2</v>
      </c>
      <c r="AQ72" s="244"/>
      <c r="AR72" s="56">
        <v>1</v>
      </c>
      <c r="AS72" s="57">
        <f>IF(U72="&gt;100",(K72/$Y$30)/0.3/$I72*$F$24,U72/0.3/$I72*$F$24)</f>
        <v>1.900000000000007</v>
      </c>
      <c r="AT72" s="57">
        <f>IF(V72="&gt;100",(L72/$Y$31)/0.3/$I72*$F$24,V72/0.3/$I72*$F$24)</f>
        <v>0.15833333333333394</v>
      </c>
      <c r="AU72" s="57">
        <f>IF(W72="&gt;100",(M72/$Y$32)/0.3/$I72*$F$24,W72/0.3/$I72*$F$24)</f>
        <v>0</v>
      </c>
      <c r="AV72" s="57">
        <f>IF(X72="&gt;100",(N72/$Y$33)/0.3/$I72*$F$24,X72/0.3/$I72*$F$24)</f>
        <v>0.15833333333333394</v>
      </c>
      <c r="AW72" s="57">
        <f t="shared" ref="AW72:BB72" si="49">Y72/0.3/$I72*$F$24</f>
        <v>0</v>
      </c>
      <c r="AX72" s="57">
        <f t="shared" si="49"/>
        <v>0</v>
      </c>
      <c r="AY72" s="57">
        <f t="shared" si="49"/>
        <v>0</v>
      </c>
      <c r="AZ72" s="57">
        <f t="shared" si="49"/>
        <v>0</v>
      </c>
      <c r="BA72" s="57">
        <f t="shared" si="49"/>
        <v>0</v>
      </c>
      <c r="BB72" s="57">
        <f t="shared" si="49"/>
        <v>0</v>
      </c>
      <c r="BC72" s="91">
        <f>AP72*100/$AP$78</f>
        <v>94.711229335966308</v>
      </c>
      <c r="BD72" s="84">
        <f t="shared" ref="BD72:BD75" si="50">IF(AC72&gt;=1,64,IF(AB72&gt;=1,45,IF(AA72&gt;=1,32,IF(Z72&gt;=1,22.6,IF(Y72&gt;=1,16,IF(X72&gt;=1,11.3,IF(W72&gt;=1,8,IF(V72&gt;=1,5.6,IF(U72&gt;=1,4,0)))))))))</f>
        <v>11.3</v>
      </c>
      <c r="BE72" s="34"/>
      <c r="BF72" s="6"/>
      <c r="BG72" s="2"/>
      <c r="BH72" s="2"/>
      <c r="BI72" s="2"/>
      <c r="BJ72" s="2"/>
      <c r="BK72" s="2"/>
      <c r="BL72" s="2"/>
      <c r="BM72" s="2"/>
      <c r="BN72" s="2"/>
      <c r="BO72" s="7"/>
      <c r="BP72" s="7"/>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II72"/>
      <c r="IJ72"/>
      <c r="IK72"/>
      <c r="IL72"/>
      <c r="IM72"/>
      <c r="IN72"/>
      <c r="IO72"/>
      <c r="IP72"/>
      <c r="IQ72"/>
      <c r="IR72"/>
      <c r="IS72"/>
      <c r="IT72"/>
      <c r="IU72"/>
      <c r="IV72"/>
      <c r="IW72"/>
      <c r="IX72"/>
      <c r="IY72"/>
      <c r="IZ72"/>
      <c r="JA72"/>
      <c r="JB72"/>
      <c r="JC72"/>
      <c r="JD72"/>
      <c r="JE72"/>
      <c r="JF72"/>
      <c r="JG72"/>
      <c r="JH72"/>
      <c r="JI72"/>
      <c r="JJ72"/>
      <c r="JK72"/>
      <c r="JL72"/>
      <c r="JM72"/>
      <c r="JN72"/>
      <c r="JO72"/>
      <c r="JP72"/>
    </row>
    <row r="73" spans="2:276" x14ac:dyDescent="0.2">
      <c r="B73" s="266"/>
      <c r="C73" s="249"/>
      <c r="D73" s="250">
        <v>2</v>
      </c>
      <c r="E73" s="251">
        <f>$F$25</f>
        <v>1.2450000000000001</v>
      </c>
      <c r="F73" s="252">
        <v>0.76250000000000007</v>
      </c>
      <c r="G73" s="252">
        <v>0.80972222222222223</v>
      </c>
      <c r="H73" s="252"/>
      <c r="I73" s="268">
        <f t="shared" si="46"/>
        <v>67.999999999999915</v>
      </c>
      <c r="J73" s="210"/>
      <c r="K73" s="213">
        <v>0</v>
      </c>
      <c r="L73" s="213">
        <v>0</v>
      </c>
      <c r="M73" s="213">
        <v>0</v>
      </c>
      <c r="N73" s="213">
        <v>0</v>
      </c>
      <c r="O73" s="213">
        <v>0</v>
      </c>
      <c r="P73" s="213">
        <v>0</v>
      </c>
      <c r="Q73" s="213">
        <v>0</v>
      </c>
      <c r="R73" s="213">
        <v>0</v>
      </c>
      <c r="S73" s="213">
        <v>0</v>
      </c>
      <c r="T73" s="213">
        <v>0</v>
      </c>
      <c r="U73" s="219">
        <v>0</v>
      </c>
      <c r="V73" s="219">
        <v>0</v>
      </c>
      <c r="W73" s="219">
        <v>0</v>
      </c>
      <c r="X73" s="219">
        <v>0</v>
      </c>
      <c r="Y73" s="219">
        <v>0</v>
      </c>
      <c r="Z73" s="219">
        <v>0</v>
      </c>
      <c r="AA73" s="219">
        <v>0</v>
      </c>
      <c r="AB73" s="219">
        <v>0</v>
      </c>
      <c r="AC73" s="219">
        <v>0</v>
      </c>
      <c r="AD73" s="219">
        <v>0</v>
      </c>
      <c r="AE73" s="40">
        <v>2</v>
      </c>
      <c r="AF73" s="53">
        <f t="shared" ref="AF73:AO73" si="51">(K73)/0.3/$I73/60*$F$25</f>
        <v>0</v>
      </c>
      <c r="AG73" s="53">
        <f t="shared" si="51"/>
        <v>0</v>
      </c>
      <c r="AH73" s="53">
        <f t="shared" si="51"/>
        <v>0</v>
      </c>
      <c r="AI73" s="53">
        <f t="shared" si="51"/>
        <v>0</v>
      </c>
      <c r="AJ73" s="53">
        <f t="shared" si="51"/>
        <v>0</v>
      </c>
      <c r="AK73" s="53">
        <f t="shared" si="51"/>
        <v>0</v>
      </c>
      <c r="AL73" s="53">
        <f t="shared" si="51"/>
        <v>0</v>
      </c>
      <c r="AM73" s="53">
        <f t="shared" si="51"/>
        <v>0</v>
      </c>
      <c r="AN73" s="53">
        <f t="shared" si="51"/>
        <v>0</v>
      </c>
      <c r="AO73" s="76">
        <f t="shared" si="51"/>
        <v>0</v>
      </c>
      <c r="AP73" s="72">
        <f t="shared" si="48"/>
        <v>0</v>
      </c>
      <c r="AQ73" s="244"/>
      <c r="AR73" s="59">
        <v>2</v>
      </c>
      <c r="AS73" s="61">
        <f>IF(U73="&gt;100",(K73/$Y$30)/0.3/$I73*$F$25,U73/0.3/$I73*$F$25)</f>
        <v>0</v>
      </c>
      <c r="AT73" s="61">
        <f>IF(V73="&gt;100",(L73/$Y$31)/0.3/$I73*$F$25,V73/0.3/$I73*$F$25)</f>
        <v>0</v>
      </c>
      <c r="AU73" s="61">
        <f>IF(W73="&gt;100",(M73/$Y$32)/0.3/$I73*$F$25,W73/0.3/$I73*$F$25)</f>
        <v>0</v>
      </c>
      <c r="AV73" s="61">
        <f>IF(X73="&gt;100",(N73/$Y$33)/0.3/$I73*$F$25,X73/0.3/$I73*$F$25)</f>
        <v>0</v>
      </c>
      <c r="AW73" s="61">
        <f t="shared" ref="AW73:BB73" si="52">Y73/0.3/$I73*$F$25</f>
        <v>0</v>
      </c>
      <c r="AX73" s="61">
        <f t="shared" si="52"/>
        <v>0</v>
      </c>
      <c r="AY73" s="61">
        <f t="shared" si="52"/>
        <v>0</v>
      </c>
      <c r="AZ73" s="61">
        <f t="shared" si="52"/>
        <v>0</v>
      </c>
      <c r="BA73" s="61">
        <f t="shared" si="52"/>
        <v>0</v>
      </c>
      <c r="BB73" s="61">
        <f t="shared" si="52"/>
        <v>0</v>
      </c>
      <c r="BC73" s="91">
        <f>AP73*100/$AP$78</f>
        <v>0</v>
      </c>
      <c r="BD73" s="84">
        <f t="shared" si="50"/>
        <v>0</v>
      </c>
      <c r="BE73" s="34"/>
      <c r="BF73" s="6"/>
      <c r="BG73" s="2"/>
      <c r="BH73" s="2"/>
      <c r="BI73" s="2"/>
      <c r="BJ73" s="2"/>
      <c r="BK73" s="2"/>
      <c r="BL73" s="2"/>
      <c r="BM73" s="2"/>
      <c r="BN73" s="2"/>
      <c r="BO73" s="7"/>
      <c r="BP73" s="7"/>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II73"/>
      <c r="IJ73"/>
      <c r="IK73"/>
      <c r="IL73"/>
      <c r="IM73"/>
      <c r="IN73"/>
      <c r="IO73"/>
      <c r="IP73"/>
      <c r="IQ73"/>
      <c r="IR73"/>
      <c r="IS73"/>
      <c r="IT73"/>
      <c r="IU73"/>
      <c r="IV73"/>
      <c r="IW73"/>
      <c r="IX73"/>
      <c r="IY73"/>
      <c r="IZ73"/>
      <c r="JA73"/>
      <c r="JB73"/>
      <c r="JC73"/>
      <c r="JD73"/>
      <c r="JE73"/>
      <c r="JF73"/>
      <c r="JG73"/>
      <c r="JH73"/>
      <c r="JI73"/>
      <c r="JJ73"/>
      <c r="JK73"/>
      <c r="JL73"/>
      <c r="JM73"/>
      <c r="JN73"/>
      <c r="JO73"/>
      <c r="JP73"/>
    </row>
    <row r="74" spans="2:276" x14ac:dyDescent="0.2">
      <c r="B74" s="266"/>
      <c r="C74" s="249"/>
      <c r="D74" s="250">
        <v>3</v>
      </c>
      <c r="E74" s="250">
        <f>$F$26</f>
        <v>1.5949999999999998</v>
      </c>
      <c r="F74" s="252">
        <v>0.76180555555555562</v>
      </c>
      <c r="G74" s="252">
        <v>0.81041666666666667</v>
      </c>
      <c r="H74" s="252"/>
      <c r="I74" s="268">
        <f t="shared" si="46"/>
        <v>69.999999999999915</v>
      </c>
      <c r="J74" s="210"/>
      <c r="K74" s="213">
        <v>0</v>
      </c>
      <c r="L74" s="213">
        <v>0</v>
      </c>
      <c r="M74" s="213">
        <v>0</v>
      </c>
      <c r="N74" s="213">
        <v>0</v>
      </c>
      <c r="O74" s="213">
        <v>0</v>
      </c>
      <c r="P74" s="213">
        <v>0</v>
      </c>
      <c r="Q74" s="213">
        <v>0</v>
      </c>
      <c r="R74" s="213">
        <v>0</v>
      </c>
      <c r="S74" s="213">
        <v>0</v>
      </c>
      <c r="T74" s="213">
        <v>0</v>
      </c>
      <c r="U74" s="219">
        <v>0</v>
      </c>
      <c r="V74" s="219">
        <v>0</v>
      </c>
      <c r="W74" s="219">
        <v>0</v>
      </c>
      <c r="X74" s="219">
        <v>0</v>
      </c>
      <c r="Y74" s="219">
        <v>0</v>
      </c>
      <c r="Z74" s="219">
        <v>0</v>
      </c>
      <c r="AA74" s="219">
        <v>0</v>
      </c>
      <c r="AB74" s="219">
        <v>0</v>
      </c>
      <c r="AC74" s="219">
        <v>0</v>
      </c>
      <c r="AD74" s="219">
        <v>0</v>
      </c>
      <c r="AE74" s="40">
        <v>3</v>
      </c>
      <c r="AF74" s="53">
        <f t="shared" ref="AF74:AO74" si="53">(K74)/0.3/$I74/60*$F$26</f>
        <v>0</v>
      </c>
      <c r="AG74" s="53">
        <f t="shared" si="53"/>
        <v>0</v>
      </c>
      <c r="AH74" s="53">
        <f t="shared" si="53"/>
        <v>0</v>
      </c>
      <c r="AI74" s="53">
        <f t="shared" si="53"/>
        <v>0</v>
      </c>
      <c r="AJ74" s="53">
        <f t="shared" si="53"/>
        <v>0</v>
      </c>
      <c r="AK74" s="53">
        <f t="shared" si="53"/>
        <v>0</v>
      </c>
      <c r="AL74" s="53">
        <f t="shared" si="53"/>
        <v>0</v>
      </c>
      <c r="AM74" s="53">
        <f t="shared" si="53"/>
        <v>0</v>
      </c>
      <c r="AN74" s="53">
        <f t="shared" si="53"/>
        <v>0</v>
      </c>
      <c r="AO74" s="76">
        <f t="shared" si="53"/>
        <v>0</v>
      </c>
      <c r="AP74" s="72">
        <f t="shared" si="48"/>
        <v>0</v>
      </c>
      <c r="AQ74" s="244"/>
      <c r="AR74" s="59">
        <v>3</v>
      </c>
      <c r="AS74" s="61">
        <f>IF(U74="&gt;100",(K74/$Y$30)/0.3/$I74*$F$26,U74/0.3/$I74*$F$26)</f>
        <v>0</v>
      </c>
      <c r="AT74" s="61">
        <f>IF(V74="&gt;100",(L74/$Y$31)/0.3/$I74*$F$26,V74/0.3/$I74*$F$26)</f>
        <v>0</v>
      </c>
      <c r="AU74" s="61">
        <f>IF(W74="&gt;100",(M74/$Y$32)/0.3/$I74*$F$26,W74/0.3/$I74*$F$26)</f>
        <v>0</v>
      </c>
      <c r="AV74" s="61">
        <f>IF(X74="&gt;100",(N74/$Y$33)/0.3/$I74*$F$26,X74/0.3/$I74*$F$26)</f>
        <v>0</v>
      </c>
      <c r="AW74" s="61">
        <f t="shared" ref="AW74:BB74" si="54">Y74/0.3/$I74*$F$26</f>
        <v>0</v>
      </c>
      <c r="AX74" s="61">
        <f t="shared" si="54"/>
        <v>0</v>
      </c>
      <c r="AY74" s="61">
        <f t="shared" si="54"/>
        <v>0</v>
      </c>
      <c r="AZ74" s="61">
        <f t="shared" si="54"/>
        <v>0</v>
      </c>
      <c r="BA74" s="61">
        <f t="shared" si="54"/>
        <v>0</v>
      </c>
      <c r="BB74" s="61">
        <f t="shared" si="54"/>
        <v>0</v>
      </c>
      <c r="BC74" s="91">
        <f>AP74*100/$AP$78</f>
        <v>0</v>
      </c>
      <c r="BD74" s="84">
        <f t="shared" si="50"/>
        <v>0</v>
      </c>
      <c r="BE74" s="34"/>
      <c r="BF74" s="6"/>
      <c r="BG74" s="2"/>
      <c r="BH74" s="2"/>
      <c r="BI74" s="2"/>
      <c r="BJ74" s="2"/>
      <c r="BK74" s="2"/>
      <c r="BL74" s="2"/>
      <c r="BM74" s="2"/>
      <c r="BN74" s="2"/>
      <c r="BO74" s="7"/>
      <c r="BP74" s="7"/>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II74"/>
      <c r="IJ74"/>
      <c r="IK74"/>
      <c r="IL74"/>
      <c r="IM74"/>
      <c r="IN74"/>
      <c r="IO74"/>
      <c r="IP74"/>
      <c r="IQ74"/>
      <c r="IR74"/>
      <c r="IS74"/>
      <c r="IT74"/>
      <c r="IU74"/>
      <c r="IV74"/>
      <c r="IW74"/>
      <c r="IX74"/>
      <c r="IY74"/>
      <c r="IZ74"/>
      <c r="JA74"/>
      <c r="JB74"/>
      <c r="JC74"/>
      <c r="JD74"/>
      <c r="JE74"/>
      <c r="JF74"/>
      <c r="JG74"/>
      <c r="JH74"/>
      <c r="JI74"/>
      <c r="JJ74"/>
      <c r="JK74"/>
      <c r="JL74"/>
      <c r="JM74"/>
      <c r="JN74"/>
      <c r="JO74"/>
      <c r="JP74"/>
    </row>
    <row r="75" spans="2:276" x14ac:dyDescent="0.2">
      <c r="B75" s="266"/>
      <c r="C75" s="249"/>
      <c r="D75" s="250">
        <v>4</v>
      </c>
      <c r="E75" s="250">
        <f>$F$27</f>
        <v>2.3693999999999997</v>
      </c>
      <c r="F75" s="252">
        <v>0.76388888888888884</v>
      </c>
      <c r="G75" s="252">
        <v>0.81041666666666667</v>
      </c>
      <c r="H75" s="252"/>
      <c r="I75" s="268">
        <f t="shared" si="46"/>
        <v>67.000000000000085</v>
      </c>
      <c r="J75" s="210"/>
      <c r="K75" s="213">
        <v>0</v>
      </c>
      <c r="L75" s="214">
        <f>V75*$Y$31</f>
        <v>0.46951676563046624</v>
      </c>
      <c r="M75" s="213">
        <v>0</v>
      </c>
      <c r="N75" s="213">
        <v>0</v>
      </c>
      <c r="O75" s="213">
        <v>0</v>
      </c>
      <c r="P75" s="213">
        <v>0</v>
      </c>
      <c r="Q75" s="213">
        <v>0</v>
      </c>
      <c r="R75" s="213">
        <v>0</v>
      </c>
      <c r="S75" s="213">
        <v>0</v>
      </c>
      <c r="T75" s="213">
        <v>0</v>
      </c>
      <c r="U75" s="219">
        <v>0</v>
      </c>
      <c r="V75" s="219">
        <v>1</v>
      </c>
      <c r="W75" s="219">
        <v>0</v>
      </c>
      <c r="X75" s="219">
        <v>0</v>
      </c>
      <c r="Y75" s="219">
        <v>0</v>
      </c>
      <c r="Z75" s="219">
        <v>0</v>
      </c>
      <c r="AA75" s="219">
        <v>0</v>
      </c>
      <c r="AB75" s="219">
        <v>0</v>
      </c>
      <c r="AC75" s="219">
        <v>0</v>
      </c>
      <c r="AD75" s="219">
        <v>0</v>
      </c>
      <c r="AE75" s="40">
        <v>4</v>
      </c>
      <c r="AF75" s="53">
        <f t="shared" ref="AF75:AO75" si="55">(K75)/0.3/$I75/60*$F$27</f>
        <v>0</v>
      </c>
      <c r="AG75" s="53">
        <f t="shared" si="55"/>
        <v>9.224486106839346E-4</v>
      </c>
      <c r="AH75" s="53">
        <f t="shared" si="55"/>
        <v>0</v>
      </c>
      <c r="AI75" s="53">
        <f t="shared" si="55"/>
        <v>0</v>
      </c>
      <c r="AJ75" s="53">
        <f t="shared" si="55"/>
        <v>0</v>
      </c>
      <c r="AK75" s="53">
        <f t="shared" si="55"/>
        <v>0</v>
      </c>
      <c r="AL75" s="53">
        <f t="shared" si="55"/>
        <v>0</v>
      </c>
      <c r="AM75" s="53">
        <f t="shared" si="55"/>
        <v>0</v>
      </c>
      <c r="AN75" s="53">
        <f t="shared" si="55"/>
        <v>0</v>
      </c>
      <c r="AO75" s="76">
        <f t="shared" si="55"/>
        <v>0</v>
      </c>
      <c r="AP75" s="72">
        <f t="shared" si="48"/>
        <v>9.224486106839346E-4</v>
      </c>
      <c r="AQ75" s="244"/>
      <c r="AR75" s="59">
        <v>4</v>
      </c>
      <c r="AS75" s="61">
        <f>IF(U75="&gt;100",(K75/$Y$30)/0.3/$I75*$F$27,U75/0.3/$I75*$F$27)</f>
        <v>0</v>
      </c>
      <c r="AT75" s="61">
        <f>IF(V75="&gt;100",(L75/$Y$31)/0.3/$I75*$F$27,V75/0.3/$I75*$F$27)</f>
        <v>0.11788059701492522</v>
      </c>
      <c r="AU75" s="61">
        <f>IF(W75="&gt;100",(M75/$Y$32)/0.3/$I75*$F$27,W75/0.3/$I75*$F$27)</f>
        <v>0</v>
      </c>
      <c r="AV75" s="61">
        <f>IF(X75="&gt;100",(N75/$Y$33)/0.3/$I75*$F$27,X75/0.3/$I75*$F$27)</f>
        <v>0</v>
      </c>
      <c r="AW75" s="61">
        <f t="shared" ref="AW75:BB75" si="56">Y75/0.3/$I75*$F$27</f>
        <v>0</v>
      </c>
      <c r="AX75" s="61">
        <f t="shared" si="56"/>
        <v>0</v>
      </c>
      <c r="AY75" s="61">
        <f t="shared" si="56"/>
        <v>0</v>
      </c>
      <c r="AZ75" s="61">
        <f t="shared" si="56"/>
        <v>0</v>
      </c>
      <c r="BA75" s="61">
        <f t="shared" si="56"/>
        <v>0</v>
      </c>
      <c r="BB75" s="61">
        <f t="shared" si="56"/>
        <v>0</v>
      </c>
      <c r="BC75" s="91">
        <f>AP75*100/$AP$78</f>
        <v>5.288770664033704</v>
      </c>
      <c r="BD75" s="84">
        <f t="shared" si="50"/>
        <v>5.6</v>
      </c>
      <c r="BE75" s="34"/>
      <c r="BF75" s="6"/>
      <c r="BG75" s="2"/>
      <c r="BH75" s="2"/>
      <c r="BI75" s="2"/>
      <c r="BJ75" s="2"/>
      <c r="BK75" s="2"/>
      <c r="BL75" s="2"/>
      <c r="BM75" s="2"/>
      <c r="BN75" s="2"/>
      <c r="BO75" s="7"/>
      <c r="BP75" s="7"/>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II75"/>
      <c r="IJ75"/>
      <c r="IK75"/>
      <c r="IL75"/>
      <c r="IM75"/>
      <c r="IN75"/>
      <c r="IO75"/>
      <c r="IP75"/>
      <c r="IQ75"/>
      <c r="IR75"/>
      <c r="IS75"/>
      <c r="IT75"/>
      <c r="IU75"/>
      <c r="IV75"/>
      <c r="IW75"/>
      <c r="IX75"/>
      <c r="IY75"/>
      <c r="IZ75"/>
      <c r="JA75"/>
      <c r="JB75"/>
      <c r="JC75"/>
      <c r="JD75"/>
      <c r="JE75"/>
      <c r="JF75"/>
      <c r="JG75"/>
      <c r="JH75"/>
      <c r="JI75"/>
      <c r="JJ75"/>
      <c r="JK75"/>
      <c r="JL75"/>
      <c r="JM75"/>
      <c r="JN75"/>
      <c r="JO75"/>
      <c r="JP75"/>
    </row>
    <row r="76" spans="2:276" x14ac:dyDescent="0.2">
      <c r="B76" s="266"/>
      <c r="C76" s="249"/>
      <c r="D76" s="250"/>
      <c r="E76" s="251"/>
      <c r="F76" s="252"/>
      <c r="G76" s="252"/>
      <c r="H76" s="252"/>
      <c r="I76" s="268"/>
      <c r="J76" s="210"/>
      <c r="K76" s="213"/>
      <c r="L76" s="213"/>
      <c r="M76" s="213"/>
      <c r="N76" s="213"/>
      <c r="O76" s="213"/>
      <c r="P76" s="213"/>
      <c r="Q76" s="213"/>
      <c r="R76" s="213"/>
      <c r="S76" s="213"/>
      <c r="T76" s="213"/>
      <c r="U76" s="219"/>
      <c r="V76" s="219"/>
      <c r="W76" s="219"/>
      <c r="X76" s="219"/>
      <c r="Y76" s="219"/>
      <c r="Z76" s="219"/>
      <c r="AA76" s="219"/>
      <c r="AB76" s="219"/>
      <c r="AC76" s="219"/>
      <c r="AD76" s="219"/>
      <c r="AE76" s="40"/>
      <c r="AF76" s="53"/>
      <c r="AG76" s="53"/>
      <c r="AH76" s="53"/>
      <c r="AI76" s="53"/>
      <c r="AJ76" s="53"/>
      <c r="AK76" s="53"/>
      <c r="AL76" s="53"/>
      <c r="AM76" s="53"/>
      <c r="AN76" s="53"/>
      <c r="AO76" s="76"/>
      <c r="AP76" s="72"/>
      <c r="AQ76" s="244"/>
      <c r="AR76" s="59"/>
      <c r="AS76" s="61"/>
      <c r="AT76" s="61"/>
      <c r="AU76" s="61"/>
      <c r="AV76" s="61"/>
      <c r="AW76" s="61"/>
      <c r="AX76" s="61"/>
      <c r="AY76" s="61"/>
      <c r="AZ76" s="61"/>
      <c r="BA76" s="61"/>
      <c r="BB76" s="61"/>
      <c r="BC76" s="91"/>
      <c r="BD76" s="84"/>
      <c r="BE76" s="34"/>
      <c r="BF76" s="6"/>
      <c r="BG76" s="2"/>
      <c r="BH76" s="2"/>
      <c r="BI76" s="2"/>
      <c r="BJ76" s="2"/>
      <c r="BK76" s="2"/>
      <c r="BL76" s="2"/>
      <c r="BM76" s="2"/>
      <c r="BN76" s="2"/>
      <c r="BO76" s="7"/>
      <c r="BP76" s="7"/>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II76"/>
      <c r="IJ76"/>
      <c r="IK76"/>
      <c r="IL76"/>
      <c r="IM76"/>
      <c r="IN76"/>
      <c r="IO76"/>
      <c r="IP76"/>
      <c r="IQ76"/>
      <c r="IR76"/>
      <c r="IS76"/>
      <c r="IT76"/>
      <c r="IU76"/>
      <c r="IV76"/>
      <c r="IW76"/>
      <c r="IX76"/>
      <c r="IY76"/>
      <c r="IZ76"/>
      <c r="JA76"/>
      <c r="JB76"/>
      <c r="JC76"/>
      <c r="JD76"/>
      <c r="JE76"/>
      <c r="JF76"/>
      <c r="JG76"/>
      <c r="JH76"/>
      <c r="JI76"/>
      <c r="JJ76"/>
      <c r="JK76"/>
      <c r="JL76"/>
      <c r="JM76"/>
      <c r="JN76"/>
      <c r="JO76"/>
      <c r="JP76"/>
    </row>
    <row r="77" spans="2:276" x14ac:dyDescent="0.2">
      <c r="B77" s="266"/>
      <c r="C77" s="249"/>
      <c r="D77" s="250"/>
      <c r="E77" s="250"/>
      <c r="F77" s="252"/>
      <c r="G77" s="252"/>
      <c r="H77" s="252"/>
      <c r="I77" s="268"/>
      <c r="J77" s="210"/>
      <c r="K77" s="213"/>
      <c r="L77" s="213"/>
      <c r="M77" s="213"/>
      <c r="N77" s="213"/>
      <c r="O77" s="213"/>
      <c r="P77" s="213"/>
      <c r="Q77" s="213"/>
      <c r="R77" s="213"/>
      <c r="S77" s="213"/>
      <c r="T77" s="213"/>
      <c r="U77" s="219"/>
      <c r="V77" s="219"/>
      <c r="W77" s="219"/>
      <c r="X77" s="219"/>
      <c r="Y77" s="219"/>
      <c r="Z77" s="219"/>
      <c r="AA77" s="219"/>
      <c r="AB77" s="219"/>
      <c r="AC77" s="219"/>
      <c r="AD77" s="219"/>
      <c r="AE77" s="40"/>
      <c r="AF77" s="53"/>
      <c r="AG77" s="53"/>
      <c r="AH77" s="53"/>
      <c r="AI77" s="53"/>
      <c r="AJ77" s="53"/>
      <c r="AK77" s="53"/>
      <c r="AL77" s="53"/>
      <c r="AM77" s="53"/>
      <c r="AN77" s="53"/>
      <c r="AO77" s="76"/>
      <c r="AP77" s="72"/>
      <c r="AQ77" s="244"/>
      <c r="AR77" s="59"/>
      <c r="AS77" s="61"/>
      <c r="AT77" s="61"/>
      <c r="AU77" s="61"/>
      <c r="AV77" s="61"/>
      <c r="AW77" s="61"/>
      <c r="AX77" s="61"/>
      <c r="AY77" s="61"/>
      <c r="AZ77" s="61"/>
      <c r="BA77" s="61"/>
      <c r="BB77" s="61"/>
      <c r="BC77" s="91"/>
      <c r="BD77" s="84"/>
      <c r="BE77" s="34"/>
      <c r="BF77" s="6"/>
      <c r="BG77" s="2"/>
      <c r="BH77" s="2"/>
      <c r="BI77" s="2"/>
      <c r="BJ77" s="2"/>
      <c r="BK77" s="2"/>
      <c r="BL77" s="2"/>
      <c r="BM77" s="2"/>
      <c r="BN77" s="2"/>
      <c r="BO77" s="7"/>
      <c r="BP77" s="7"/>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II77"/>
      <c r="IJ77"/>
      <c r="IK77"/>
      <c r="IL77"/>
      <c r="IM77"/>
      <c r="IN77"/>
      <c r="IO77"/>
      <c r="IP77"/>
      <c r="IQ77"/>
      <c r="IR77"/>
      <c r="IS77"/>
      <c r="IT77"/>
      <c r="IU77"/>
      <c r="IV77"/>
      <c r="IW77"/>
      <c r="IX77"/>
      <c r="IY77"/>
      <c r="IZ77"/>
      <c r="JA77"/>
      <c r="JB77"/>
      <c r="JC77"/>
      <c r="JD77"/>
      <c r="JE77"/>
      <c r="JF77"/>
      <c r="JG77"/>
      <c r="JH77"/>
      <c r="JI77"/>
      <c r="JJ77"/>
      <c r="JK77"/>
      <c r="JL77"/>
      <c r="JM77"/>
      <c r="JN77"/>
      <c r="JO77"/>
      <c r="JP77"/>
    </row>
    <row r="78" spans="2:276" ht="13.5" thickBot="1" x14ac:dyDescent="0.25">
      <c r="B78" s="266"/>
      <c r="C78" s="173"/>
      <c r="D78" s="47" t="s">
        <v>16</v>
      </c>
      <c r="E78" s="269"/>
      <c r="F78" s="100"/>
      <c r="G78" s="100"/>
      <c r="H78" s="252">
        <f>(F72+G75)/2</f>
        <v>0.78506944444444449</v>
      </c>
      <c r="I78" s="263"/>
      <c r="J78" s="210"/>
      <c r="K78" s="213"/>
      <c r="L78" s="213"/>
      <c r="M78" s="213"/>
      <c r="N78" s="213"/>
      <c r="O78" s="213"/>
      <c r="P78" s="213"/>
      <c r="Q78" s="213"/>
      <c r="R78" s="213"/>
      <c r="S78" s="213"/>
      <c r="T78" s="213"/>
      <c r="U78" s="219"/>
      <c r="V78" s="219"/>
      <c r="W78" s="219"/>
      <c r="X78" s="219"/>
      <c r="Y78" s="219"/>
      <c r="Z78" s="219"/>
      <c r="AA78" s="219"/>
      <c r="AB78" s="219"/>
      <c r="AC78" s="219"/>
      <c r="AD78" s="219"/>
      <c r="AE78" s="41" t="s">
        <v>14</v>
      </c>
      <c r="AF78" s="69">
        <f t="shared" ref="AF78:AO78" si="57">SUM(AF72:AF77)</f>
        <v>5.4366406579431465E-3</v>
      </c>
      <c r="AG78" s="69">
        <f t="shared" si="57"/>
        <v>2.161451186653225E-3</v>
      </c>
      <c r="AH78" s="69">
        <f t="shared" si="57"/>
        <v>0</v>
      </c>
      <c r="AI78" s="69">
        <f t="shared" si="57"/>
        <v>9.8435532801780575E-3</v>
      </c>
      <c r="AJ78" s="69">
        <f t="shared" si="57"/>
        <v>0</v>
      </c>
      <c r="AK78" s="69">
        <f t="shared" si="57"/>
        <v>0</v>
      </c>
      <c r="AL78" s="69">
        <f t="shared" si="57"/>
        <v>0</v>
      </c>
      <c r="AM78" s="69">
        <f t="shared" si="57"/>
        <v>0</v>
      </c>
      <c r="AN78" s="69">
        <f t="shared" si="57"/>
        <v>0</v>
      </c>
      <c r="AO78" s="78">
        <f t="shared" si="57"/>
        <v>0</v>
      </c>
      <c r="AP78" s="74">
        <f>SUM(AP72:AP77)</f>
        <v>1.7441645124774426E-2</v>
      </c>
      <c r="AQ78" s="245">
        <f>AP78/$F$31</f>
        <v>2.0436873271436101E-3</v>
      </c>
      <c r="AR78" s="79" t="s">
        <v>14</v>
      </c>
      <c r="AS78" s="80">
        <f t="shared" ref="AS78:BB78" si="58">SUM(AS72:AS77)</f>
        <v>1.900000000000007</v>
      </c>
      <c r="AT78" s="80">
        <f t="shared" si="58"/>
        <v>0.27621393034825914</v>
      </c>
      <c r="AU78" s="80">
        <f t="shared" si="58"/>
        <v>0</v>
      </c>
      <c r="AV78" s="80">
        <f t="shared" si="58"/>
        <v>0.15833333333333394</v>
      </c>
      <c r="AW78" s="80">
        <f t="shared" si="58"/>
        <v>0</v>
      </c>
      <c r="AX78" s="80">
        <f t="shared" si="58"/>
        <v>0</v>
      </c>
      <c r="AY78" s="80">
        <f t="shared" si="58"/>
        <v>0</v>
      </c>
      <c r="AZ78" s="80">
        <f t="shared" si="58"/>
        <v>0</v>
      </c>
      <c r="BA78" s="80">
        <f t="shared" si="58"/>
        <v>0</v>
      </c>
      <c r="BB78" s="80">
        <f t="shared" si="58"/>
        <v>0</v>
      </c>
      <c r="BC78" s="93"/>
      <c r="BD78" s="86">
        <f>MAX(BD72:BD77)</f>
        <v>11.3</v>
      </c>
      <c r="BE78" s="35"/>
      <c r="BF78" s="5"/>
      <c r="BG78" s="10"/>
      <c r="BH78" s="10"/>
      <c r="BI78" s="10"/>
      <c r="BJ78" s="10"/>
      <c r="BK78" s="10"/>
      <c r="BL78" s="10"/>
      <c r="BM78" s="2"/>
      <c r="BN78" s="2"/>
      <c r="BO78" s="7"/>
      <c r="BP78" s="7"/>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II78"/>
      <c r="IJ78"/>
      <c r="IK78"/>
      <c r="IL78"/>
      <c r="IM78"/>
      <c r="IN78"/>
      <c r="IO78"/>
      <c r="IP78"/>
      <c r="IQ78"/>
      <c r="IR78"/>
      <c r="IS78"/>
      <c r="IT78"/>
      <c r="IU78"/>
      <c r="IV78"/>
      <c r="IW78"/>
      <c r="IX78"/>
      <c r="IY78"/>
      <c r="IZ78"/>
      <c r="JA78"/>
      <c r="JB78"/>
      <c r="JC78"/>
      <c r="JD78"/>
      <c r="JE78"/>
      <c r="JF78"/>
      <c r="JG78"/>
      <c r="JH78"/>
      <c r="JI78"/>
      <c r="JJ78"/>
      <c r="JK78"/>
      <c r="JL78"/>
      <c r="JM78"/>
      <c r="JN78"/>
      <c r="JO78"/>
      <c r="JP78"/>
    </row>
    <row r="79" spans="2:276" x14ac:dyDescent="0.2">
      <c r="B79" s="266">
        <f>B72+1</f>
        <v>7</v>
      </c>
      <c r="C79" s="267">
        <v>42547</v>
      </c>
      <c r="D79" s="250">
        <v>1</v>
      </c>
      <c r="E79" s="251">
        <f>$F$24</f>
        <v>3.3250000000000002</v>
      </c>
      <c r="F79" s="252">
        <v>0.44097222222222227</v>
      </c>
      <c r="G79" s="270">
        <v>0.50486111111111109</v>
      </c>
      <c r="H79" s="252"/>
      <c r="I79" s="268">
        <f t="shared" ref="I79:I82" si="59">(G79-F79)*24*60</f>
        <v>91.999999999999915</v>
      </c>
      <c r="J79" s="210"/>
      <c r="K79" s="214">
        <f>U79*$Y$30</f>
        <v>1.8885172811802438</v>
      </c>
      <c r="L79" s="213">
        <v>0</v>
      </c>
      <c r="M79" s="213">
        <v>0</v>
      </c>
      <c r="N79" s="213">
        <v>0</v>
      </c>
      <c r="O79" s="213">
        <v>0</v>
      </c>
      <c r="P79" s="213">
        <v>0</v>
      </c>
      <c r="Q79" s="213">
        <v>0</v>
      </c>
      <c r="R79" s="213">
        <v>0</v>
      </c>
      <c r="S79" s="213">
        <v>0</v>
      </c>
      <c r="T79" s="213">
        <v>0</v>
      </c>
      <c r="U79" s="219">
        <v>11</v>
      </c>
      <c r="V79" s="219">
        <v>0</v>
      </c>
      <c r="W79" s="219">
        <v>0</v>
      </c>
      <c r="X79" s="219">
        <v>0</v>
      </c>
      <c r="Y79" s="219">
        <v>0</v>
      </c>
      <c r="Z79" s="219">
        <v>0</v>
      </c>
      <c r="AA79" s="219">
        <v>0</v>
      </c>
      <c r="AB79" s="219">
        <v>0</v>
      </c>
      <c r="AC79" s="219">
        <v>0</v>
      </c>
      <c r="AD79" s="219">
        <v>0</v>
      </c>
      <c r="AE79" s="40">
        <v>1</v>
      </c>
      <c r="AF79" s="53">
        <f t="shared" ref="AF79:AO79" si="60">(K79)/0.3/$I79/60*$F$24</f>
        <v>3.7918598791813513E-3</v>
      </c>
      <c r="AG79" s="53">
        <f t="shared" si="60"/>
        <v>0</v>
      </c>
      <c r="AH79" s="53">
        <f t="shared" si="60"/>
        <v>0</v>
      </c>
      <c r="AI79" s="53">
        <f t="shared" si="60"/>
        <v>0</v>
      </c>
      <c r="AJ79" s="53">
        <f t="shared" si="60"/>
        <v>0</v>
      </c>
      <c r="AK79" s="53">
        <f t="shared" si="60"/>
        <v>0</v>
      </c>
      <c r="AL79" s="53">
        <f t="shared" si="60"/>
        <v>0</v>
      </c>
      <c r="AM79" s="53">
        <f t="shared" si="60"/>
        <v>0</v>
      </c>
      <c r="AN79" s="53">
        <f t="shared" si="60"/>
        <v>0</v>
      </c>
      <c r="AO79" s="76">
        <f t="shared" si="60"/>
        <v>0</v>
      </c>
      <c r="AP79" s="72">
        <f t="shared" ref="AP79:AP82" si="61">SUM(AF79:AN79)</f>
        <v>3.7918598791813513E-3</v>
      </c>
      <c r="AQ79" s="244"/>
      <c r="AR79" s="56">
        <v>1</v>
      </c>
      <c r="AS79" s="57">
        <f>IF(U79="&gt;100",(K79/$Y$30)/0.3/$I79*$F$24,U79/0.3/$I79*$F$24)</f>
        <v>1.3251811594202914</v>
      </c>
      <c r="AT79" s="57">
        <f>IF(V79="&gt;100",(L79/$Y$31)/0.3/$I79*$F$24,V79/0.3/$I79*$F$24)</f>
        <v>0</v>
      </c>
      <c r="AU79" s="57">
        <f>IF(W79="&gt;100",(M79/$Y$32)/0.3/$I79*$F$24,W79/0.3/$I79*$F$24)</f>
        <v>0</v>
      </c>
      <c r="AV79" s="57">
        <f>IF(X79="&gt;100",(N79/$Y$33)/0.3/$I79*$F$24,X79/0.3/$I79*$F$24)</f>
        <v>0</v>
      </c>
      <c r="AW79" s="57">
        <f t="shared" ref="AW79:BB79" si="62">Y79/0.3/$I79*$F$24</f>
        <v>0</v>
      </c>
      <c r="AX79" s="57">
        <f t="shared" si="62"/>
        <v>0</v>
      </c>
      <c r="AY79" s="57">
        <f t="shared" si="62"/>
        <v>0</v>
      </c>
      <c r="AZ79" s="57">
        <f t="shared" si="62"/>
        <v>0</v>
      </c>
      <c r="BA79" s="57">
        <f t="shared" si="62"/>
        <v>0</v>
      </c>
      <c r="BB79" s="57">
        <f t="shared" si="62"/>
        <v>0</v>
      </c>
      <c r="BC79" s="90">
        <f>AP79*100/$AP$85</f>
        <v>64.892607334132023</v>
      </c>
      <c r="BD79" s="83">
        <f t="shared" ref="BD79:BD82" si="63">IF(AC79&gt;=1,64,IF(AB79&gt;=1,45,IF(AA79&gt;=1,32,IF(Z79&gt;=1,22.6,IF(Y79&gt;=1,16,IF(X79&gt;=1,11.3,IF(W79&gt;=1,8,IF(V79&gt;=1,5.6,IF(U79&gt;=1,4,0)))))))))</f>
        <v>4</v>
      </c>
      <c r="BE79" s="34"/>
      <c r="BF79" s="6"/>
      <c r="BG79" s="2"/>
      <c r="BH79" s="2"/>
      <c r="BI79" s="2"/>
      <c r="BJ79" s="2"/>
      <c r="BK79" s="2"/>
      <c r="BL79" s="2"/>
      <c r="BM79" s="2"/>
      <c r="BN79" s="2"/>
      <c r="BO79" s="7"/>
      <c r="BP79" s="7"/>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II79"/>
      <c r="IJ79"/>
      <c r="IK79"/>
      <c r="IL79"/>
      <c r="IM79"/>
      <c r="IN79"/>
      <c r="IO79"/>
      <c r="IP79"/>
      <c r="IQ79"/>
      <c r="IR79"/>
      <c r="IS79"/>
      <c r="IT79"/>
      <c r="IU79"/>
      <c r="IV79"/>
      <c r="IW79"/>
      <c r="IX79"/>
      <c r="IY79"/>
      <c r="IZ79"/>
      <c r="JA79"/>
      <c r="JB79"/>
      <c r="JC79"/>
      <c r="JD79"/>
      <c r="JE79"/>
      <c r="JF79"/>
      <c r="JG79"/>
      <c r="JH79"/>
      <c r="JI79"/>
      <c r="JJ79"/>
      <c r="JK79"/>
      <c r="JL79"/>
      <c r="JM79"/>
      <c r="JN79"/>
      <c r="JO79"/>
      <c r="JP79"/>
    </row>
    <row r="80" spans="2:276" x14ac:dyDescent="0.2">
      <c r="B80" s="266"/>
      <c r="C80" s="249"/>
      <c r="D80" s="250">
        <v>2</v>
      </c>
      <c r="E80" s="251">
        <f>$F$25</f>
        <v>1.2450000000000001</v>
      </c>
      <c r="F80" s="252">
        <v>0.44166666666666665</v>
      </c>
      <c r="G80" s="252">
        <v>0.50694444444444442</v>
      </c>
      <c r="H80" s="252"/>
      <c r="I80" s="268">
        <f t="shared" si="59"/>
        <v>93.999999999999986</v>
      </c>
      <c r="J80" s="210"/>
      <c r="K80" s="214">
        <f>U80*$Y$30</f>
        <v>0.51505016759461197</v>
      </c>
      <c r="L80" s="214">
        <f>V80*$Y$31</f>
        <v>0.93903353126093247</v>
      </c>
      <c r="M80" s="213">
        <v>0</v>
      </c>
      <c r="N80" s="213">
        <v>0</v>
      </c>
      <c r="O80" s="213">
        <v>0</v>
      </c>
      <c r="P80" s="213">
        <v>0</v>
      </c>
      <c r="Q80" s="213">
        <v>0</v>
      </c>
      <c r="R80" s="213">
        <v>0</v>
      </c>
      <c r="S80" s="213">
        <v>0</v>
      </c>
      <c r="T80" s="213">
        <v>0</v>
      </c>
      <c r="U80" s="219">
        <v>3</v>
      </c>
      <c r="V80" s="219">
        <v>2</v>
      </c>
      <c r="W80" s="219">
        <v>0</v>
      </c>
      <c r="X80" s="219">
        <v>0</v>
      </c>
      <c r="Y80" s="219">
        <v>0</v>
      </c>
      <c r="Z80" s="219">
        <v>0</v>
      </c>
      <c r="AA80" s="219">
        <v>0</v>
      </c>
      <c r="AB80" s="219">
        <v>0</v>
      </c>
      <c r="AC80" s="219">
        <v>0</v>
      </c>
      <c r="AD80" s="219">
        <v>0</v>
      </c>
      <c r="AE80" s="40">
        <v>2</v>
      </c>
      <c r="AF80" s="53">
        <f t="shared" ref="AF80:AO80" si="64">(K80)/0.3/$I80/60*$F$25</f>
        <v>3.7898194955986528E-4</v>
      </c>
      <c r="AG80" s="53">
        <f t="shared" si="64"/>
        <v>6.9095552388880683E-4</v>
      </c>
      <c r="AH80" s="53">
        <f t="shared" si="64"/>
        <v>0</v>
      </c>
      <c r="AI80" s="53">
        <f t="shared" si="64"/>
        <v>0</v>
      </c>
      <c r="AJ80" s="53">
        <f t="shared" si="64"/>
        <v>0</v>
      </c>
      <c r="AK80" s="53">
        <f t="shared" si="64"/>
        <v>0</v>
      </c>
      <c r="AL80" s="53">
        <f t="shared" si="64"/>
        <v>0</v>
      </c>
      <c r="AM80" s="53">
        <f t="shared" si="64"/>
        <v>0</v>
      </c>
      <c r="AN80" s="53">
        <f t="shared" si="64"/>
        <v>0</v>
      </c>
      <c r="AO80" s="76">
        <f t="shared" si="64"/>
        <v>0</v>
      </c>
      <c r="AP80" s="72">
        <f t="shared" si="61"/>
        <v>1.0699374734486722E-3</v>
      </c>
      <c r="AQ80" s="244"/>
      <c r="AR80" s="59">
        <v>2</v>
      </c>
      <c r="AS80" s="61">
        <f>IF(U80="&gt;100",(K80/$Y$30)/0.3/$I80*$F$25,U80/0.3/$I80*$F$25)</f>
        <v>0.13244680851063834</v>
      </c>
      <c r="AT80" s="61">
        <f>IF(V80="&gt;100",(L80/$Y$31)/0.3/$I80*$F$25,V80/0.3/$I80*$F$25)</f>
        <v>8.8297872340425562E-2</v>
      </c>
      <c r="AU80" s="61">
        <f>IF(W80="&gt;100",(M80/$Y$32)/0.3/$I80*$F$25,W80/0.3/$I80*$F$25)</f>
        <v>0</v>
      </c>
      <c r="AV80" s="61">
        <f>IF(X80="&gt;100",(N80/$Y$33)/0.3/$I80*$F$25,X80/0.3/$I80*$F$25)</f>
        <v>0</v>
      </c>
      <c r="AW80" s="61">
        <f t="shared" ref="AW80:BB80" si="65">Y80/0.3/$I80*$F$25</f>
        <v>0</v>
      </c>
      <c r="AX80" s="61">
        <f t="shared" si="65"/>
        <v>0</v>
      </c>
      <c r="AY80" s="61">
        <f t="shared" si="65"/>
        <v>0</v>
      </c>
      <c r="AZ80" s="61">
        <f t="shared" si="65"/>
        <v>0</v>
      </c>
      <c r="BA80" s="61">
        <f t="shared" si="65"/>
        <v>0</v>
      </c>
      <c r="BB80" s="61">
        <f t="shared" si="65"/>
        <v>0</v>
      </c>
      <c r="BC80" s="91">
        <f>AP80*100/$AP$85</f>
        <v>18.310548002519518</v>
      </c>
      <c r="BD80" s="84">
        <f t="shared" si="63"/>
        <v>5.6</v>
      </c>
      <c r="BE80" s="34"/>
      <c r="BF80" s="6"/>
      <c r="BG80" s="2"/>
      <c r="BH80" s="2"/>
      <c r="BI80" s="2"/>
      <c r="BJ80" s="2"/>
      <c r="BK80" s="2"/>
      <c r="BL80" s="2"/>
      <c r="BM80" s="2"/>
      <c r="BN80" s="2"/>
      <c r="BO80" s="7"/>
      <c r="BP80" s="7"/>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II80"/>
      <c r="IJ80"/>
      <c r="IK80"/>
      <c r="IL80"/>
      <c r="IM80"/>
      <c r="IN80"/>
      <c r="IO80"/>
      <c r="IP80"/>
      <c r="IQ80"/>
      <c r="IR80"/>
      <c r="IS80"/>
      <c r="IT80"/>
      <c r="IU80"/>
      <c r="IV80"/>
      <c r="IW80"/>
      <c r="IX80"/>
      <c r="IY80"/>
      <c r="IZ80"/>
      <c r="JA80"/>
      <c r="JB80"/>
      <c r="JC80"/>
      <c r="JD80"/>
      <c r="JE80"/>
      <c r="JF80"/>
      <c r="JG80"/>
      <c r="JH80"/>
      <c r="JI80"/>
      <c r="JJ80"/>
      <c r="JK80"/>
      <c r="JL80"/>
      <c r="JM80"/>
      <c r="JN80"/>
      <c r="JO80"/>
      <c r="JP80"/>
    </row>
    <row r="81" spans="2:276" x14ac:dyDescent="0.2">
      <c r="B81" s="266"/>
      <c r="C81" s="249"/>
      <c r="D81" s="250">
        <v>3</v>
      </c>
      <c r="E81" s="250">
        <f>$F$26</f>
        <v>1.5949999999999998</v>
      </c>
      <c r="F81" s="252">
        <v>0.44236111111111115</v>
      </c>
      <c r="G81" s="252">
        <v>0.50694444444444442</v>
      </c>
      <c r="H81" s="252"/>
      <c r="I81" s="268">
        <f t="shared" si="59"/>
        <v>92.999999999999915</v>
      </c>
      <c r="J81" s="210"/>
      <c r="K81" s="214">
        <f>U81*$Y$30</f>
        <v>1.0301003351892239</v>
      </c>
      <c r="L81" s="213">
        <v>0</v>
      </c>
      <c r="M81" s="213">
        <v>0</v>
      </c>
      <c r="N81" s="213">
        <v>0</v>
      </c>
      <c r="O81" s="213">
        <v>0</v>
      </c>
      <c r="P81" s="213">
        <v>0</v>
      </c>
      <c r="Q81" s="213">
        <v>0</v>
      </c>
      <c r="R81" s="213">
        <v>0</v>
      </c>
      <c r="S81" s="213">
        <v>0</v>
      </c>
      <c r="T81" s="213">
        <v>0</v>
      </c>
      <c r="U81" s="219">
        <v>6</v>
      </c>
      <c r="V81" s="219">
        <v>0</v>
      </c>
      <c r="W81" s="219">
        <v>0</v>
      </c>
      <c r="X81" s="219">
        <v>0</v>
      </c>
      <c r="Y81" s="219">
        <v>0</v>
      </c>
      <c r="Z81" s="219">
        <v>0</v>
      </c>
      <c r="AA81" s="219">
        <v>0</v>
      </c>
      <c r="AB81" s="219">
        <v>0</v>
      </c>
      <c r="AC81" s="219">
        <v>0</v>
      </c>
      <c r="AD81" s="219">
        <v>0</v>
      </c>
      <c r="AE81" s="40">
        <v>3</v>
      </c>
      <c r="AF81" s="53">
        <f t="shared" ref="AF81:AO81" si="66">(K81)/0.3/$I81/60*$F$26</f>
        <v>9.8148747588220654E-4</v>
      </c>
      <c r="AG81" s="53">
        <f t="shared" si="66"/>
        <v>0</v>
      </c>
      <c r="AH81" s="53">
        <f t="shared" si="66"/>
        <v>0</v>
      </c>
      <c r="AI81" s="53">
        <f t="shared" si="66"/>
        <v>0</v>
      </c>
      <c r="AJ81" s="53">
        <f t="shared" si="66"/>
        <v>0</v>
      </c>
      <c r="AK81" s="53">
        <f t="shared" si="66"/>
        <v>0</v>
      </c>
      <c r="AL81" s="53">
        <f t="shared" si="66"/>
        <v>0</v>
      </c>
      <c r="AM81" s="53">
        <f t="shared" si="66"/>
        <v>0</v>
      </c>
      <c r="AN81" s="53">
        <f t="shared" si="66"/>
        <v>0</v>
      </c>
      <c r="AO81" s="76">
        <f t="shared" si="66"/>
        <v>0</v>
      </c>
      <c r="AP81" s="72">
        <f t="shared" si="61"/>
        <v>9.8148747588220654E-4</v>
      </c>
      <c r="AQ81" s="244"/>
      <c r="AR81" s="59">
        <v>3</v>
      </c>
      <c r="AS81" s="61">
        <f>IF(U81="&gt;100",(K81/$Y$30)/0.3/$I81*$F$26,U81/0.3/$I81*$F$26)</f>
        <v>0.34301075268817233</v>
      </c>
      <c r="AT81" s="61">
        <f>IF(V81="&gt;100",(L81/$Y$31)/0.3/$I81*$F$26,V81/0.3/$I81*$F$26)</f>
        <v>0</v>
      </c>
      <c r="AU81" s="61">
        <f>IF(W81="&gt;100",(M81/$Y$32)/0.3/$I81*$F$26,W81/0.3/$I81*$F$26)</f>
        <v>0</v>
      </c>
      <c r="AV81" s="61">
        <f>IF(X81="&gt;100",(N81/$Y$33)/0.3/$I81*$F$26,X81/0.3/$I81*$F$26)</f>
        <v>0</v>
      </c>
      <c r="AW81" s="61">
        <f t="shared" ref="AW81:BB81" si="67">Y81/0.3/$I81*$F$26</f>
        <v>0</v>
      </c>
      <c r="AX81" s="61">
        <f t="shared" si="67"/>
        <v>0</v>
      </c>
      <c r="AY81" s="61">
        <f t="shared" si="67"/>
        <v>0</v>
      </c>
      <c r="AZ81" s="61">
        <f t="shared" si="67"/>
        <v>0</v>
      </c>
      <c r="BA81" s="61">
        <f t="shared" si="67"/>
        <v>0</v>
      </c>
      <c r="BB81" s="61">
        <f t="shared" si="67"/>
        <v>0</v>
      </c>
      <c r="BC81" s="91">
        <f>AP81*100/$AP$85</f>
        <v>16.796844663348455</v>
      </c>
      <c r="BD81" s="84">
        <f t="shared" si="63"/>
        <v>4</v>
      </c>
      <c r="BE81" s="34"/>
      <c r="BF81" s="6"/>
      <c r="BG81" s="2"/>
      <c r="BH81" s="2"/>
      <c r="BI81" s="2"/>
      <c r="BJ81" s="2"/>
      <c r="BK81" s="2"/>
      <c r="BL81" s="2"/>
      <c r="BM81" s="2"/>
      <c r="BN81" s="2"/>
      <c r="BO81" s="7"/>
      <c r="BP81" s="7"/>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II81"/>
      <c r="IJ81"/>
      <c r="IK81"/>
      <c r="IL81"/>
      <c r="IM81"/>
      <c r="IN81"/>
      <c r="IO81"/>
      <c r="IP81"/>
      <c r="IQ81"/>
      <c r="IR81"/>
      <c r="IS81"/>
      <c r="IT81"/>
      <c r="IU81"/>
      <c r="IV81"/>
      <c r="IW81"/>
      <c r="IX81"/>
      <c r="IY81"/>
      <c r="IZ81"/>
      <c r="JA81"/>
      <c r="JB81"/>
      <c r="JC81"/>
      <c r="JD81"/>
      <c r="JE81"/>
      <c r="JF81"/>
      <c r="JG81"/>
      <c r="JH81"/>
      <c r="JI81"/>
      <c r="JJ81"/>
      <c r="JK81"/>
      <c r="JL81"/>
      <c r="JM81"/>
      <c r="JN81"/>
      <c r="JO81"/>
      <c r="JP81"/>
    </row>
    <row r="82" spans="2:276" x14ac:dyDescent="0.2">
      <c r="B82" s="266"/>
      <c r="C82" s="249"/>
      <c r="D82" s="250">
        <v>4</v>
      </c>
      <c r="E82" s="250">
        <f>$F$27</f>
        <v>2.3693999999999997</v>
      </c>
      <c r="F82" s="252">
        <v>0.44305555555555554</v>
      </c>
      <c r="G82" s="252">
        <v>0.50763888888888886</v>
      </c>
      <c r="H82" s="252"/>
      <c r="I82" s="268">
        <f t="shared" si="59"/>
        <v>92.999999999999986</v>
      </c>
      <c r="J82" s="210"/>
      <c r="K82" s="213">
        <v>0</v>
      </c>
      <c r="L82" s="213">
        <v>0</v>
      </c>
      <c r="M82" s="213">
        <v>0</v>
      </c>
      <c r="N82" s="213">
        <v>0</v>
      </c>
      <c r="O82" s="213">
        <v>0</v>
      </c>
      <c r="P82" s="213">
        <v>0</v>
      </c>
      <c r="Q82" s="213">
        <v>0</v>
      </c>
      <c r="R82" s="213">
        <v>0</v>
      </c>
      <c r="S82" s="213">
        <v>0</v>
      </c>
      <c r="T82" s="213">
        <v>0</v>
      </c>
      <c r="U82" s="219">
        <v>0</v>
      </c>
      <c r="V82" s="219">
        <v>0</v>
      </c>
      <c r="W82" s="219">
        <v>0</v>
      </c>
      <c r="X82" s="219">
        <v>0</v>
      </c>
      <c r="Y82" s="219">
        <v>0</v>
      </c>
      <c r="Z82" s="219">
        <v>0</v>
      </c>
      <c r="AA82" s="219">
        <v>0</v>
      </c>
      <c r="AB82" s="219">
        <v>0</v>
      </c>
      <c r="AC82" s="219">
        <v>0</v>
      </c>
      <c r="AD82" s="219">
        <v>0</v>
      </c>
      <c r="AE82" s="40">
        <v>4</v>
      </c>
      <c r="AF82" s="53">
        <f t="shared" ref="AF82:AO82" si="68">(K82)/0.3/$I82/60*$F$27</f>
        <v>0</v>
      </c>
      <c r="AG82" s="53">
        <f t="shared" si="68"/>
        <v>0</v>
      </c>
      <c r="AH82" s="53">
        <f t="shared" si="68"/>
        <v>0</v>
      </c>
      <c r="AI82" s="53">
        <f t="shared" si="68"/>
        <v>0</v>
      </c>
      <c r="AJ82" s="53">
        <f t="shared" si="68"/>
        <v>0</v>
      </c>
      <c r="AK82" s="53">
        <f t="shared" si="68"/>
        <v>0</v>
      </c>
      <c r="AL82" s="53">
        <f t="shared" si="68"/>
        <v>0</v>
      </c>
      <c r="AM82" s="53">
        <f t="shared" si="68"/>
        <v>0</v>
      </c>
      <c r="AN82" s="53">
        <f t="shared" si="68"/>
        <v>0</v>
      </c>
      <c r="AO82" s="76">
        <f t="shared" si="68"/>
        <v>0</v>
      </c>
      <c r="AP82" s="72">
        <f t="shared" si="61"/>
        <v>0</v>
      </c>
      <c r="AQ82" s="244"/>
      <c r="AR82" s="59">
        <v>4</v>
      </c>
      <c r="AS82" s="61">
        <f>IF(U82="&gt;100",(K82/$Y$30)/0.3/$I82*$F$27,U82/0.3/$I82*$F$27)</f>
        <v>0</v>
      </c>
      <c r="AT82" s="61">
        <f>IF(V82="&gt;100",(L82/$Y$31)/0.3/$I82*$F$27,V82/0.3/$I82*$F$27)</f>
        <v>0</v>
      </c>
      <c r="AU82" s="61">
        <f>IF(W82="&gt;100",(M82/$Y$32)/0.3/$I82*$F$27,W82/0.3/$I82*$F$27)</f>
        <v>0</v>
      </c>
      <c r="AV82" s="61">
        <f>IF(X82="&gt;100",(N82/$Y$33)/0.3/$I82*$F$27,X82/0.3/$I82*$F$27)</f>
        <v>0</v>
      </c>
      <c r="AW82" s="61">
        <f t="shared" ref="AW82:BB82" si="69">Y82/0.3/$I82*$F$27</f>
        <v>0</v>
      </c>
      <c r="AX82" s="61">
        <f t="shared" si="69"/>
        <v>0</v>
      </c>
      <c r="AY82" s="61">
        <f t="shared" si="69"/>
        <v>0</v>
      </c>
      <c r="AZ82" s="61">
        <f t="shared" si="69"/>
        <v>0</v>
      </c>
      <c r="BA82" s="61">
        <f t="shared" si="69"/>
        <v>0</v>
      </c>
      <c r="BB82" s="61">
        <f t="shared" si="69"/>
        <v>0</v>
      </c>
      <c r="BC82" s="91">
        <f>AP82*100/$AP$85</f>
        <v>0</v>
      </c>
      <c r="BD82" s="84">
        <f t="shared" si="63"/>
        <v>0</v>
      </c>
      <c r="BE82" s="34"/>
      <c r="BF82" s="6"/>
      <c r="BG82" s="2"/>
      <c r="BH82" s="2"/>
      <c r="BI82" s="2"/>
      <c r="BJ82" s="2"/>
      <c r="BK82" s="2"/>
      <c r="BL82" s="2"/>
      <c r="BM82" s="2"/>
      <c r="BN82" s="2"/>
      <c r="BO82" s="7"/>
      <c r="BP82" s="7"/>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II82"/>
      <c r="IJ82"/>
      <c r="IK82"/>
      <c r="IL82"/>
      <c r="IM82"/>
      <c r="IN82"/>
      <c r="IO82"/>
      <c r="IP82"/>
      <c r="IQ82"/>
      <c r="IR82"/>
      <c r="IS82"/>
      <c r="IT82"/>
      <c r="IU82"/>
      <c r="IV82"/>
      <c r="IW82"/>
      <c r="IX82"/>
      <c r="IY82"/>
      <c r="IZ82"/>
      <c r="JA82"/>
      <c r="JB82"/>
      <c r="JC82"/>
      <c r="JD82"/>
      <c r="JE82"/>
      <c r="JF82"/>
      <c r="JG82"/>
      <c r="JH82"/>
      <c r="JI82"/>
      <c r="JJ82"/>
      <c r="JK82"/>
      <c r="JL82"/>
      <c r="JM82"/>
      <c r="JN82"/>
      <c r="JO82"/>
      <c r="JP82"/>
    </row>
    <row r="83" spans="2:276" x14ac:dyDescent="0.2">
      <c r="B83" s="266"/>
      <c r="C83" s="249"/>
      <c r="D83" s="250"/>
      <c r="E83" s="251"/>
      <c r="F83" s="252"/>
      <c r="G83" s="252"/>
      <c r="H83" s="252"/>
      <c r="I83" s="268"/>
      <c r="J83" s="210"/>
      <c r="K83" s="213"/>
      <c r="L83" s="213"/>
      <c r="M83" s="213"/>
      <c r="N83" s="213"/>
      <c r="O83" s="213"/>
      <c r="P83" s="213"/>
      <c r="Q83" s="213"/>
      <c r="R83" s="213"/>
      <c r="S83" s="213"/>
      <c r="T83" s="213"/>
      <c r="U83" s="219"/>
      <c r="V83" s="219"/>
      <c r="W83" s="219"/>
      <c r="X83" s="219"/>
      <c r="Y83" s="219"/>
      <c r="Z83" s="219"/>
      <c r="AA83" s="219"/>
      <c r="AB83" s="219"/>
      <c r="AC83" s="219"/>
      <c r="AD83" s="219"/>
      <c r="AE83" s="40"/>
      <c r="AF83" s="53"/>
      <c r="AG83" s="53"/>
      <c r="AH83" s="53"/>
      <c r="AI83" s="53"/>
      <c r="AJ83" s="53"/>
      <c r="AK83" s="53"/>
      <c r="AL83" s="53"/>
      <c r="AM83" s="53"/>
      <c r="AN83" s="53"/>
      <c r="AO83" s="76"/>
      <c r="AP83" s="72"/>
      <c r="AQ83" s="244"/>
      <c r="AR83" s="59"/>
      <c r="AS83" s="61"/>
      <c r="AT83" s="61"/>
      <c r="AU83" s="61"/>
      <c r="AV83" s="61"/>
      <c r="AW83" s="61"/>
      <c r="AX83" s="61"/>
      <c r="AY83" s="61"/>
      <c r="AZ83" s="61"/>
      <c r="BA83" s="61"/>
      <c r="BB83" s="61"/>
      <c r="BC83" s="91"/>
      <c r="BD83" s="84"/>
      <c r="BE83" s="34"/>
      <c r="BF83" s="6"/>
      <c r="BG83" s="2"/>
      <c r="BH83" s="2"/>
      <c r="BI83" s="2"/>
      <c r="BJ83" s="2"/>
      <c r="BK83" s="2"/>
      <c r="BL83" s="2"/>
      <c r="BM83" s="2"/>
      <c r="BN83" s="2"/>
      <c r="BO83" s="7"/>
      <c r="BP83" s="7"/>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II83"/>
      <c r="IJ83"/>
      <c r="IK83"/>
      <c r="IL83"/>
      <c r="IM83"/>
      <c r="IN83"/>
      <c r="IO83"/>
      <c r="IP83"/>
      <c r="IQ83"/>
      <c r="IR83"/>
      <c r="IS83"/>
      <c r="IT83"/>
      <c r="IU83"/>
      <c r="IV83"/>
      <c r="IW83"/>
      <c r="IX83"/>
      <c r="IY83"/>
      <c r="IZ83"/>
      <c r="JA83"/>
      <c r="JB83"/>
      <c r="JC83"/>
      <c r="JD83"/>
      <c r="JE83"/>
      <c r="JF83"/>
      <c r="JG83"/>
      <c r="JH83"/>
      <c r="JI83"/>
      <c r="JJ83"/>
      <c r="JK83"/>
      <c r="JL83"/>
      <c r="JM83"/>
      <c r="JN83"/>
      <c r="JO83"/>
      <c r="JP83"/>
    </row>
    <row r="84" spans="2:276" x14ac:dyDescent="0.2">
      <c r="B84" s="266"/>
      <c r="C84" s="249"/>
      <c r="D84" s="250"/>
      <c r="E84" s="250"/>
      <c r="F84" s="252"/>
      <c r="G84" s="252"/>
      <c r="H84" s="252"/>
      <c r="I84" s="268"/>
      <c r="J84" s="210"/>
      <c r="K84" s="213"/>
      <c r="L84" s="213"/>
      <c r="M84" s="213"/>
      <c r="N84" s="213"/>
      <c r="O84" s="213"/>
      <c r="P84" s="213"/>
      <c r="Q84" s="213"/>
      <c r="R84" s="213"/>
      <c r="S84" s="213"/>
      <c r="T84" s="213"/>
      <c r="U84" s="219"/>
      <c r="V84" s="219"/>
      <c r="W84" s="219"/>
      <c r="X84" s="219"/>
      <c r="Y84" s="219"/>
      <c r="Z84" s="219"/>
      <c r="AA84" s="219"/>
      <c r="AB84" s="219"/>
      <c r="AC84" s="219"/>
      <c r="AD84" s="219"/>
      <c r="AE84" s="40"/>
      <c r="AF84" s="53"/>
      <c r="AG84" s="53"/>
      <c r="AH84" s="53"/>
      <c r="AI84" s="53"/>
      <c r="AJ84" s="53"/>
      <c r="AK84" s="53"/>
      <c r="AL84" s="53"/>
      <c r="AM84" s="53"/>
      <c r="AN84" s="53"/>
      <c r="AO84" s="76"/>
      <c r="AP84" s="72"/>
      <c r="AQ84" s="244"/>
      <c r="AR84" s="59"/>
      <c r="AS84" s="61"/>
      <c r="AT84" s="61"/>
      <c r="AU84" s="61"/>
      <c r="AV84" s="61"/>
      <c r="AW84" s="61"/>
      <c r="AX84" s="61"/>
      <c r="AY84" s="61"/>
      <c r="AZ84" s="61"/>
      <c r="BA84" s="61"/>
      <c r="BB84" s="61"/>
      <c r="BC84" s="91"/>
      <c r="BD84" s="84"/>
      <c r="BE84" s="34"/>
      <c r="BF84" s="6"/>
      <c r="BG84" s="2"/>
      <c r="BH84" s="2"/>
      <c r="BI84" s="2"/>
      <c r="BJ84" s="2"/>
      <c r="BK84" s="2"/>
      <c r="BL84" s="2"/>
      <c r="BM84" s="2"/>
      <c r="BN84" s="2"/>
      <c r="BO84" s="7"/>
      <c r="BP84" s="7"/>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II84"/>
      <c r="IJ84"/>
      <c r="IK84"/>
      <c r="IL84"/>
      <c r="IM84"/>
      <c r="IN84"/>
      <c r="IO84"/>
      <c r="IP84"/>
      <c r="IQ84"/>
      <c r="IR84"/>
      <c r="IS84"/>
      <c r="IT84"/>
      <c r="IU84"/>
      <c r="IV84"/>
      <c r="IW84"/>
      <c r="IX84"/>
      <c r="IY84"/>
      <c r="IZ84"/>
      <c r="JA84"/>
      <c r="JB84"/>
      <c r="JC84"/>
      <c r="JD84"/>
      <c r="JE84"/>
      <c r="JF84"/>
      <c r="JG84"/>
      <c r="JH84"/>
      <c r="JI84"/>
      <c r="JJ84"/>
      <c r="JK84"/>
      <c r="JL84"/>
      <c r="JM84"/>
      <c r="JN84"/>
      <c r="JO84"/>
      <c r="JP84"/>
    </row>
    <row r="85" spans="2:276" ht="13.5" thickBot="1" x14ac:dyDescent="0.25">
      <c r="B85" s="266"/>
      <c r="C85" s="173"/>
      <c r="D85" s="47" t="s">
        <v>16</v>
      </c>
      <c r="E85" s="269"/>
      <c r="F85" s="100"/>
      <c r="G85" s="100"/>
      <c r="H85" s="252">
        <f>(F79+G82)/2</f>
        <v>0.47430555555555554</v>
      </c>
      <c r="I85" s="263"/>
      <c r="J85" s="210"/>
      <c r="K85" s="213"/>
      <c r="L85" s="213"/>
      <c r="M85" s="213"/>
      <c r="N85" s="213"/>
      <c r="O85" s="213"/>
      <c r="P85" s="213"/>
      <c r="Q85" s="213"/>
      <c r="R85" s="213"/>
      <c r="S85" s="213"/>
      <c r="T85" s="213"/>
      <c r="U85" s="219"/>
      <c r="V85" s="219"/>
      <c r="W85" s="219"/>
      <c r="X85" s="219"/>
      <c r="Y85" s="219"/>
      <c r="Z85" s="219"/>
      <c r="AA85" s="219"/>
      <c r="AB85" s="219"/>
      <c r="AC85" s="219"/>
      <c r="AD85" s="219"/>
      <c r="AE85" s="41" t="s">
        <v>14</v>
      </c>
      <c r="AF85" s="69">
        <f t="shared" ref="AF85:AO85" si="70">SUM(AF79:AF84)</f>
        <v>5.1523293046234235E-3</v>
      </c>
      <c r="AG85" s="69">
        <f t="shared" si="70"/>
        <v>6.9095552388880683E-4</v>
      </c>
      <c r="AH85" s="69">
        <f t="shared" si="70"/>
        <v>0</v>
      </c>
      <c r="AI85" s="69">
        <f t="shared" si="70"/>
        <v>0</v>
      </c>
      <c r="AJ85" s="69">
        <f t="shared" si="70"/>
        <v>0</v>
      </c>
      <c r="AK85" s="69">
        <f t="shared" si="70"/>
        <v>0</v>
      </c>
      <c r="AL85" s="69">
        <f t="shared" si="70"/>
        <v>0</v>
      </c>
      <c r="AM85" s="69">
        <f t="shared" si="70"/>
        <v>0</v>
      </c>
      <c r="AN85" s="69">
        <f t="shared" si="70"/>
        <v>0</v>
      </c>
      <c r="AO85" s="78">
        <f t="shared" si="70"/>
        <v>0</v>
      </c>
      <c r="AP85" s="74">
        <f>SUM(AP79:AP84)</f>
        <v>5.84328482851223E-3</v>
      </c>
      <c r="AQ85" s="245">
        <f>AP85/$F$31</f>
        <v>6.8467435654670863E-4</v>
      </c>
      <c r="AR85" s="79" t="s">
        <v>14</v>
      </c>
      <c r="AS85" s="80">
        <f t="shared" ref="AS85:BB85" si="71">SUM(AS79:AS84)</f>
        <v>1.8006387206191019</v>
      </c>
      <c r="AT85" s="80">
        <f t="shared" si="71"/>
        <v>8.8297872340425562E-2</v>
      </c>
      <c r="AU85" s="80">
        <f t="shared" si="71"/>
        <v>0</v>
      </c>
      <c r="AV85" s="80">
        <f t="shared" si="71"/>
        <v>0</v>
      </c>
      <c r="AW85" s="80">
        <f t="shared" si="71"/>
        <v>0</v>
      </c>
      <c r="AX85" s="80">
        <f t="shared" si="71"/>
        <v>0</v>
      </c>
      <c r="AY85" s="80">
        <f t="shared" si="71"/>
        <v>0</v>
      </c>
      <c r="AZ85" s="80">
        <f t="shared" si="71"/>
        <v>0</v>
      </c>
      <c r="BA85" s="80">
        <f t="shared" si="71"/>
        <v>0</v>
      </c>
      <c r="BB85" s="80">
        <f t="shared" si="71"/>
        <v>0</v>
      </c>
      <c r="BC85" s="92"/>
      <c r="BD85" s="85">
        <f>MAX(BD79:BD84)</f>
        <v>5.6</v>
      </c>
      <c r="BE85" s="35"/>
      <c r="BF85" s="5"/>
      <c r="BG85" s="10"/>
      <c r="BH85" s="10"/>
      <c r="BI85" s="10"/>
      <c r="BJ85" s="10"/>
      <c r="BK85" s="10"/>
      <c r="BL85" s="10"/>
      <c r="BM85" s="2"/>
      <c r="BN85" s="2"/>
      <c r="BO85" s="7"/>
      <c r="BP85" s="7"/>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II85"/>
      <c r="IJ85"/>
      <c r="IK85"/>
      <c r="IL85"/>
      <c r="IM85"/>
      <c r="IN85"/>
      <c r="IO85"/>
      <c r="IP85"/>
      <c r="IQ85"/>
      <c r="IR85"/>
      <c r="IS85"/>
      <c r="IT85"/>
      <c r="IU85"/>
      <c r="IV85"/>
      <c r="IW85"/>
      <c r="IX85"/>
      <c r="IY85"/>
      <c r="IZ85"/>
      <c r="JA85"/>
      <c r="JB85"/>
      <c r="JC85"/>
      <c r="JD85"/>
      <c r="JE85"/>
      <c r="JF85"/>
      <c r="JG85"/>
      <c r="JH85"/>
      <c r="JI85"/>
      <c r="JJ85"/>
      <c r="JK85"/>
      <c r="JL85"/>
      <c r="JM85"/>
      <c r="JN85"/>
      <c r="JO85"/>
      <c r="JP85"/>
    </row>
    <row r="86" spans="2:276" x14ac:dyDescent="0.2">
      <c r="B86" s="266">
        <f>B79+1</f>
        <v>8</v>
      </c>
      <c r="C86" s="267">
        <v>42547</v>
      </c>
      <c r="D86" s="250">
        <v>1</v>
      </c>
      <c r="E86" s="251">
        <f>$F$24</f>
        <v>3.3250000000000002</v>
      </c>
      <c r="F86" s="270">
        <v>0.50486111111111109</v>
      </c>
      <c r="G86" s="252">
        <v>0.57916666666666672</v>
      </c>
      <c r="H86" s="252"/>
      <c r="I86" s="268">
        <f t="shared" ref="I86:I89" si="72">(G86-F86)*24*60</f>
        <v>107.0000000000001</v>
      </c>
      <c r="J86" s="210"/>
      <c r="K86" s="213">
        <v>0</v>
      </c>
      <c r="L86" s="213">
        <v>0</v>
      </c>
      <c r="M86" s="213">
        <v>0</v>
      </c>
      <c r="N86" s="213">
        <v>0</v>
      </c>
      <c r="O86" s="213">
        <v>0</v>
      </c>
      <c r="P86" s="213">
        <v>0</v>
      </c>
      <c r="Q86" s="213">
        <v>0</v>
      </c>
      <c r="R86" s="213">
        <v>0</v>
      </c>
      <c r="S86" s="213">
        <v>0</v>
      </c>
      <c r="T86" s="213">
        <v>0</v>
      </c>
      <c r="U86" s="219">
        <v>0</v>
      </c>
      <c r="V86" s="219">
        <v>0</v>
      </c>
      <c r="W86" s="219">
        <v>0</v>
      </c>
      <c r="X86" s="219">
        <v>0</v>
      </c>
      <c r="Y86" s="219">
        <v>0</v>
      </c>
      <c r="Z86" s="219">
        <v>0</v>
      </c>
      <c r="AA86" s="219">
        <v>0</v>
      </c>
      <c r="AB86" s="219">
        <v>0</v>
      </c>
      <c r="AC86" s="219">
        <v>0</v>
      </c>
      <c r="AD86" s="219">
        <v>0</v>
      </c>
      <c r="AE86" s="40">
        <v>1</v>
      </c>
      <c r="AF86" s="53">
        <f t="shared" ref="AF86:AO86" si="73">(K86)/0.3/$I86/60*$F$24</f>
        <v>0</v>
      </c>
      <c r="AG86" s="53">
        <f t="shared" si="73"/>
        <v>0</v>
      </c>
      <c r="AH86" s="53">
        <f t="shared" si="73"/>
        <v>0</v>
      </c>
      <c r="AI86" s="53">
        <f t="shared" si="73"/>
        <v>0</v>
      </c>
      <c r="AJ86" s="53">
        <f t="shared" si="73"/>
        <v>0</v>
      </c>
      <c r="AK86" s="53">
        <f t="shared" si="73"/>
        <v>0</v>
      </c>
      <c r="AL86" s="53">
        <f t="shared" si="73"/>
        <v>0</v>
      </c>
      <c r="AM86" s="53">
        <f t="shared" si="73"/>
        <v>0</v>
      </c>
      <c r="AN86" s="53">
        <f t="shared" si="73"/>
        <v>0</v>
      </c>
      <c r="AO86" s="76">
        <f t="shared" si="73"/>
        <v>0</v>
      </c>
      <c r="AP86" s="72">
        <f t="shared" ref="AP86:AP89" si="74">SUM(AF86:AN86)</f>
        <v>0</v>
      </c>
      <c r="AQ86" s="244"/>
      <c r="AR86" s="56">
        <v>1</v>
      </c>
      <c r="AS86" s="57">
        <f>IF(U86="&gt;100",(K86/$Y$30)/0.3/$I86*$F$24,U86/0.3/$I86*$F$24)</f>
        <v>0</v>
      </c>
      <c r="AT86" s="57">
        <f>IF(V86="&gt;100",(L86/$Y$31)/0.3/$I86*$F$24,V86/0.3/$I86*$F$24)</f>
        <v>0</v>
      </c>
      <c r="AU86" s="57">
        <f>IF(W86="&gt;100",(M86/$Y$32)/0.3/$I86*$F$24,W86/0.3/$I86*$F$24)</f>
        <v>0</v>
      </c>
      <c r="AV86" s="57">
        <f>IF(X86="&gt;100",(N86/$Y$33)/0.3/$I86*$F$24,X86/0.3/$I86*$F$24)</f>
        <v>0</v>
      </c>
      <c r="AW86" s="57">
        <f t="shared" ref="AW86:BB86" si="75">Y86/0.3/$I86*$F$24</f>
        <v>0</v>
      </c>
      <c r="AX86" s="57">
        <f t="shared" si="75"/>
        <v>0</v>
      </c>
      <c r="AY86" s="57">
        <f t="shared" si="75"/>
        <v>0</v>
      </c>
      <c r="AZ86" s="57">
        <f t="shared" si="75"/>
        <v>0</v>
      </c>
      <c r="BA86" s="57">
        <f t="shared" si="75"/>
        <v>0</v>
      </c>
      <c r="BB86" s="57">
        <f t="shared" si="75"/>
        <v>0</v>
      </c>
      <c r="BC86" s="91">
        <f>AP86*100/$AP$92</f>
        <v>0</v>
      </c>
      <c r="BD86" s="84">
        <f t="shared" ref="BD86:BD89" si="76">IF(AC86&gt;=1,64,IF(AB86&gt;=1,45,IF(AA86&gt;=1,32,IF(Z86&gt;=1,22.6,IF(Y86&gt;=1,16,IF(X86&gt;=1,11.3,IF(W86&gt;=1,8,IF(V86&gt;=1,5.6,IF(U86&gt;=1,4,0)))))))))</f>
        <v>0</v>
      </c>
      <c r="BE86" s="34"/>
      <c r="BF86" s="6"/>
      <c r="BG86" s="2"/>
      <c r="BH86" s="2"/>
      <c r="BI86" s="2"/>
      <c r="BJ86" s="2"/>
      <c r="BK86" s="2"/>
      <c r="BL86" s="2"/>
      <c r="BM86" s="2"/>
      <c r="BN86" s="2"/>
      <c r="BO86" s="7"/>
      <c r="BP86" s="7"/>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II86"/>
      <c r="IJ86"/>
      <c r="IK86"/>
      <c r="IL86"/>
      <c r="IM86"/>
      <c r="IN86"/>
      <c r="IO86"/>
      <c r="IP86"/>
      <c r="IQ86"/>
      <c r="IR86"/>
      <c r="IS86"/>
      <c r="IT86"/>
      <c r="IU86"/>
      <c r="IV86"/>
      <c r="IW86"/>
      <c r="IX86"/>
      <c r="IY86"/>
      <c r="IZ86"/>
      <c r="JA86"/>
      <c r="JB86"/>
      <c r="JC86"/>
      <c r="JD86"/>
      <c r="JE86"/>
      <c r="JF86"/>
      <c r="JG86"/>
      <c r="JH86"/>
      <c r="JI86"/>
      <c r="JJ86"/>
      <c r="JK86"/>
      <c r="JL86"/>
      <c r="JM86"/>
      <c r="JN86"/>
      <c r="JO86"/>
      <c r="JP86"/>
    </row>
    <row r="87" spans="2:276" x14ac:dyDescent="0.2">
      <c r="B87" s="266"/>
      <c r="C87" s="249"/>
      <c r="D87" s="250">
        <v>2</v>
      </c>
      <c r="E87" s="251">
        <f>$F$25</f>
        <v>1.2450000000000001</v>
      </c>
      <c r="F87" s="252">
        <v>0.50694444444444442</v>
      </c>
      <c r="G87" s="252">
        <v>0.5805555555555556</v>
      </c>
      <c r="H87" s="252"/>
      <c r="I87" s="268">
        <f t="shared" si="72"/>
        <v>106.0000000000001</v>
      </c>
      <c r="J87" s="210"/>
      <c r="K87" s="214">
        <f>U87*$Y$30</f>
        <v>0.17168338919820397</v>
      </c>
      <c r="L87" s="213">
        <v>0</v>
      </c>
      <c r="M87" s="213">
        <v>0</v>
      </c>
      <c r="N87" s="213">
        <v>0</v>
      </c>
      <c r="O87" s="213">
        <v>0</v>
      </c>
      <c r="P87" s="213">
        <v>0</v>
      </c>
      <c r="Q87" s="213">
        <v>0</v>
      </c>
      <c r="R87" s="213">
        <v>0</v>
      </c>
      <c r="S87" s="213">
        <v>0</v>
      </c>
      <c r="T87" s="213">
        <v>0</v>
      </c>
      <c r="U87" s="219">
        <v>1</v>
      </c>
      <c r="V87" s="219">
        <v>0</v>
      </c>
      <c r="W87" s="219">
        <v>0</v>
      </c>
      <c r="X87" s="219">
        <v>0</v>
      </c>
      <c r="Y87" s="219">
        <v>0</v>
      </c>
      <c r="Z87" s="219">
        <v>0</v>
      </c>
      <c r="AA87" s="219">
        <v>0</v>
      </c>
      <c r="AB87" s="219">
        <v>0</v>
      </c>
      <c r="AC87" s="219">
        <v>0</v>
      </c>
      <c r="AD87" s="219">
        <v>0</v>
      </c>
      <c r="AE87" s="40">
        <v>2</v>
      </c>
      <c r="AF87" s="53">
        <f t="shared" ref="AF87:AO87" si="77">(K87)/0.3/$I87/60*$F$25</f>
        <v>1.1202611087618646E-4</v>
      </c>
      <c r="AG87" s="53">
        <f t="shared" si="77"/>
        <v>0</v>
      </c>
      <c r="AH87" s="53">
        <f t="shared" si="77"/>
        <v>0</v>
      </c>
      <c r="AI87" s="53">
        <f t="shared" si="77"/>
        <v>0</v>
      </c>
      <c r="AJ87" s="53">
        <f t="shared" si="77"/>
        <v>0</v>
      </c>
      <c r="AK87" s="53">
        <f t="shared" si="77"/>
        <v>0</v>
      </c>
      <c r="AL87" s="53">
        <f t="shared" si="77"/>
        <v>0</v>
      </c>
      <c r="AM87" s="53">
        <f t="shared" si="77"/>
        <v>0</v>
      </c>
      <c r="AN87" s="53">
        <f t="shared" si="77"/>
        <v>0</v>
      </c>
      <c r="AO87" s="76">
        <f t="shared" si="77"/>
        <v>0</v>
      </c>
      <c r="AP87" s="72">
        <f t="shared" si="74"/>
        <v>1.1202611087618646E-4</v>
      </c>
      <c r="AQ87" s="244"/>
      <c r="AR87" s="59">
        <v>2</v>
      </c>
      <c r="AS87" s="61">
        <f>IF(U87="&gt;100",(K87/$Y$30)/0.3/$I87*$F$25,U87/0.3/$I87*$F$25)</f>
        <v>3.9150943396226386E-2</v>
      </c>
      <c r="AT87" s="61">
        <f>IF(V87="&gt;100",(L87/$Y$31)/0.3/$I87*$F$25,V87/0.3/$I87*$F$25)</f>
        <v>0</v>
      </c>
      <c r="AU87" s="61">
        <f>IF(W87="&gt;100",(M87/$Y$32)/0.3/$I87*$F$25,W87/0.3/$I87*$F$25)</f>
        <v>0</v>
      </c>
      <c r="AV87" s="61">
        <f>IF(X87="&gt;100",(N87/$Y$33)/0.3/$I87*$F$25,X87/0.3/$I87*$F$25)</f>
        <v>0</v>
      </c>
      <c r="AW87" s="61">
        <f t="shared" ref="AW87:BB87" si="78">Y87/0.3/$I87*$F$25</f>
        <v>0</v>
      </c>
      <c r="AX87" s="61">
        <f t="shared" si="78"/>
        <v>0</v>
      </c>
      <c r="AY87" s="61">
        <f t="shared" si="78"/>
        <v>0</v>
      </c>
      <c r="AZ87" s="61">
        <f t="shared" si="78"/>
        <v>0</v>
      </c>
      <c r="BA87" s="61">
        <f t="shared" si="78"/>
        <v>0</v>
      </c>
      <c r="BB87" s="61">
        <f t="shared" si="78"/>
        <v>0</v>
      </c>
      <c r="BC87" s="91">
        <f>AP87*100/$AP$92</f>
        <v>100</v>
      </c>
      <c r="BD87" s="84">
        <f t="shared" si="76"/>
        <v>4</v>
      </c>
      <c r="BE87" s="34"/>
      <c r="BF87" s="6"/>
      <c r="BG87" s="2"/>
      <c r="BH87" s="2"/>
      <c r="BI87" s="2"/>
      <c r="BJ87" s="2"/>
      <c r="BK87" s="2"/>
      <c r="BL87" s="2"/>
      <c r="BM87" s="2"/>
      <c r="BN87" s="2"/>
      <c r="BO87" s="7"/>
      <c r="BP87" s="7"/>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II87"/>
      <c r="IJ87"/>
      <c r="IK87"/>
      <c r="IL87"/>
      <c r="IM87"/>
      <c r="IN87"/>
      <c r="IO87"/>
      <c r="IP87"/>
      <c r="IQ87"/>
      <c r="IR87"/>
      <c r="IS87"/>
      <c r="IT87"/>
      <c r="IU87"/>
      <c r="IV87"/>
      <c r="IW87"/>
      <c r="IX87"/>
      <c r="IY87"/>
      <c r="IZ87"/>
      <c r="JA87"/>
      <c r="JB87"/>
      <c r="JC87"/>
      <c r="JD87"/>
      <c r="JE87"/>
      <c r="JF87"/>
      <c r="JG87"/>
      <c r="JH87"/>
      <c r="JI87"/>
      <c r="JJ87"/>
      <c r="JK87"/>
      <c r="JL87"/>
      <c r="JM87"/>
      <c r="JN87"/>
      <c r="JO87"/>
      <c r="JP87"/>
    </row>
    <row r="88" spans="2:276" x14ac:dyDescent="0.2">
      <c r="B88" s="266"/>
      <c r="C88" s="249"/>
      <c r="D88" s="250">
        <v>3</v>
      </c>
      <c r="E88" s="250">
        <f>$F$26</f>
        <v>1.5949999999999998</v>
      </c>
      <c r="F88" s="252">
        <v>0.50694444444444442</v>
      </c>
      <c r="G88" s="252">
        <v>0.58124999999999993</v>
      </c>
      <c r="H88" s="252"/>
      <c r="I88" s="268">
        <f t="shared" si="72"/>
        <v>106.99999999999994</v>
      </c>
      <c r="J88" s="210"/>
      <c r="K88" s="213">
        <v>0</v>
      </c>
      <c r="L88" s="213">
        <v>0</v>
      </c>
      <c r="M88" s="213">
        <v>0</v>
      </c>
      <c r="N88" s="213">
        <v>0</v>
      </c>
      <c r="O88" s="213">
        <v>0</v>
      </c>
      <c r="P88" s="213">
        <v>0</v>
      </c>
      <c r="Q88" s="213">
        <v>0</v>
      </c>
      <c r="R88" s="213">
        <v>0</v>
      </c>
      <c r="S88" s="213">
        <v>0</v>
      </c>
      <c r="T88" s="213">
        <v>0</v>
      </c>
      <c r="U88" s="219">
        <v>0</v>
      </c>
      <c r="V88" s="219">
        <v>0</v>
      </c>
      <c r="W88" s="219">
        <v>0</v>
      </c>
      <c r="X88" s="219">
        <v>0</v>
      </c>
      <c r="Y88" s="219">
        <v>0</v>
      </c>
      <c r="Z88" s="219">
        <v>0</v>
      </c>
      <c r="AA88" s="219">
        <v>0</v>
      </c>
      <c r="AB88" s="219">
        <v>0</v>
      </c>
      <c r="AC88" s="219">
        <v>0</v>
      </c>
      <c r="AD88" s="219">
        <v>0</v>
      </c>
      <c r="AE88" s="40">
        <v>3</v>
      </c>
      <c r="AF88" s="53">
        <f t="shared" ref="AF88:AO88" si="79">(K88)/0.3/$I88/60*$F$26</f>
        <v>0</v>
      </c>
      <c r="AG88" s="53">
        <f t="shared" si="79"/>
        <v>0</v>
      </c>
      <c r="AH88" s="53">
        <f t="shared" si="79"/>
        <v>0</v>
      </c>
      <c r="AI88" s="53">
        <f t="shared" si="79"/>
        <v>0</v>
      </c>
      <c r="AJ88" s="53">
        <f t="shared" si="79"/>
        <v>0</v>
      </c>
      <c r="AK88" s="53">
        <f t="shared" si="79"/>
        <v>0</v>
      </c>
      <c r="AL88" s="53">
        <f t="shared" si="79"/>
        <v>0</v>
      </c>
      <c r="AM88" s="53">
        <f t="shared" si="79"/>
        <v>0</v>
      </c>
      <c r="AN88" s="53">
        <f t="shared" si="79"/>
        <v>0</v>
      </c>
      <c r="AO88" s="76">
        <f t="shared" si="79"/>
        <v>0</v>
      </c>
      <c r="AP88" s="72">
        <f t="shared" si="74"/>
        <v>0</v>
      </c>
      <c r="AQ88" s="244"/>
      <c r="AR88" s="59">
        <v>3</v>
      </c>
      <c r="AS88" s="61">
        <f>IF(U88="&gt;100",(K88/$Y$30)/0.3/$I88*$F$26,U88/0.3/$I88*$F$26)</f>
        <v>0</v>
      </c>
      <c r="AT88" s="61">
        <f>IF(V88="&gt;100",(L88/$Y$31)/0.3/$I88*$F$26,V88/0.3/$I88*$F$26)</f>
        <v>0</v>
      </c>
      <c r="AU88" s="61">
        <f>IF(W88="&gt;100",(M88/$Y$32)/0.3/$I88*$F$26,W88/0.3/$I88*$F$26)</f>
        <v>0</v>
      </c>
      <c r="AV88" s="61">
        <f>IF(X88="&gt;100",(N88/$Y$33)/0.3/$I88*$F$26,X88/0.3/$I88*$F$26)</f>
        <v>0</v>
      </c>
      <c r="AW88" s="61">
        <f t="shared" ref="AW88:BB88" si="80">Y88/0.3/$I88*$F$26</f>
        <v>0</v>
      </c>
      <c r="AX88" s="61">
        <f t="shared" si="80"/>
        <v>0</v>
      </c>
      <c r="AY88" s="61">
        <f t="shared" si="80"/>
        <v>0</v>
      </c>
      <c r="AZ88" s="61">
        <f t="shared" si="80"/>
        <v>0</v>
      </c>
      <c r="BA88" s="61">
        <f t="shared" si="80"/>
        <v>0</v>
      </c>
      <c r="BB88" s="61">
        <f t="shared" si="80"/>
        <v>0</v>
      </c>
      <c r="BC88" s="91">
        <f>AP88*100/$AP$92</f>
        <v>0</v>
      </c>
      <c r="BD88" s="84">
        <f t="shared" si="76"/>
        <v>0</v>
      </c>
      <c r="BE88" s="34"/>
      <c r="BF88" s="6"/>
      <c r="BG88" s="2"/>
      <c r="BH88" s="2"/>
      <c r="BI88" s="2"/>
      <c r="BJ88" s="2"/>
      <c r="BK88" s="2"/>
      <c r="BL88" s="2"/>
      <c r="BM88" s="2"/>
      <c r="BN88" s="2"/>
      <c r="BO88" s="7"/>
      <c r="BP88" s="7"/>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II88"/>
      <c r="IJ88"/>
      <c r="IK88"/>
      <c r="IL88"/>
      <c r="IM88"/>
      <c r="IN88"/>
      <c r="IO88"/>
      <c r="IP88"/>
      <c r="IQ88"/>
      <c r="IR88"/>
      <c r="IS88"/>
      <c r="IT88"/>
      <c r="IU88"/>
      <c r="IV88"/>
      <c r="IW88"/>
      <c r="IX88"/>
      <c r="IY88"/>
      <c r="IZ88"/>
      <c r="JA88"/>
      <c r="JB88"/>
      <c r="JC88"/>
      <c r="JD88"/>
      <c r="JE88"/>
      <c r="JF88"/>
      <c r="JG88"/>
      <c r="JH88"/>
      <c r="JI88"/>
      <c r="JJ88"/>
      <c r="JK88"/>
      <c r="JL88"/>
      <c r="JM88"/>
      <c r="JN88"/>
      <c r="JO88"/>
      <c r="JP88"/>
    </row>
    <row r="89" spans="2:276" x14ac:dyDescent="0.2">
      <c r="B89" s="266"/>
      <c r="C89" s="249"/>
      <c r="D89" s="250">
        <v>4</v>
      </c>
      <c r="E89" s="250">
        <f>$F$27</f>
        <v>2.3693999999999997</v>
      </c>
      <c r="F89" s="252">
        <v>0.50763888888888886</v>
      </c>
      <c r="G89" s="252">
        <v>0.58124999999999993</v>
      </c>
      <c r="H89" s="252"/>
      <c r="I89" s="268">
        <f t="shared" si="72"/>
        <v>105.99999999999994</v>
      </c>
      <c r="J89" s="210"/>
      <c r="K89" s="213">
        <v>0</v>
      </c>
      <c r="L89" s="213">
        <v>0</v>
      </c>
      <c r="M89" s="213">
        <v>0</v>
      </c>
      <c r="N89" s="213">
        <v>0</v>
      </c>
      <c r="O89" s="213">
        <v>0</v>
      </c>
      <c r="P89" s="213">
        <v>0</v>
      </c>
      <c r="Q89" s="213">
        <v>0</v>
      </c>
      <c r="R89" s="213">
        <v>0</v>
      </c>
      <c r="S89" s="213">
        <v>0</v>
      </c>
      <c r="T89" s="213">
        <v>0</v>
      </c>
      <c r="U89" s="219">
        <v>0</v>
      </c>
      <c r="V89" s="219">
        <v>0</v>
      </c>
      <c r="W89" s="219">
        <v>0</v>
      </c>
      <c r="X89" s="219">
        <v>0</v>
      </c>
      <c r="Y89" s="219">
        <v>0</v>
      </c>
      <c r="Z89" s="219">
        <v>0</v>
      </c>
      <c r="AA89" s="219">
        <v>0</v>
      </c>
      <c r="AB89" s="219">
        <v>0</v>
      </c>
      <c r="AC89" s="219">
        <v>0</v>
      </c>
      <c r="AD89" s="219">
        <v>0</v>
      </c>
      <c r="AE89" s="40">
        <v>4</v>
      </c>
      <c r="AF89" s="53">
        <f t="shared" ref="AF89:AO89" si="81">(K89)/0.3/$I89/60*$F$27</f>
        <v>0</v>
      </c>
      <c r="AG89" s="53">
        <f t="shared" si="81"/>
        <v>0</v>
      </c>
      <c r="AH89" s="53">
        <f t="shared" si="81"/>
        <v>0</v>
      </c>
      <c r="AI89" s="53">
        <f t="shared" si="81"/>
        <v>0</v>
      </c>
      <c r="AJ89" s="53">
        <f t="shared" si="81"/>
        <v>0</v>
      </c>
      <c r="AK89" s="53">
        <f t="shared" si="81"/>
        <v>0</v>
      </c>
      <c r="AL89" s="53">
        <f t="shared" si="81"/>
        <v>0</v>
      </c>
      <c r="AM89" s="53">
        <f t="shared" si="81"/>
        <v>0</v>
      </c>
      <c r="AN89" s="53">
        <f t="shared" si="81"/>
        <v>0</v>
      </c>
      <c r="AO89" s="76">
        <f t="shared" si="81"/>
        <v>0</v>
      </c>
      <c r="AP89" s="72">
        <f t="shared" si="74"/>
        <v>0</v>
      </c>
      <c r="AQ89" s="244"/>
      <c r="AR89" s="59">
        <v>4</v>
      </c>
      <c r="AS89" s="61">
        <f>IF(U89="&gt;100",(K89/$Y$30)/0.3/$I89*$F$27,U89/0.3/$I89*$F$27)</f>
        <v>0</v>
      </c>
      <c r="AT89" s="61">
        <f>IF(V89="&gt;100",(L89/$Y$31)/0.3/$I89*$F$27,V89/0.3/$I89*$F$27)</f>
        <v>0</v>
      </c>
      <c r="AU89" s="61">
        <f>IF(W89="&gt;100",(M89/$Y$32)/0.3/$I89*$F$27,W89/0.3/$I89*$F$27)</f>
        <v>0</v>
      </c>
      <c r="AV89" s="61">
        <f>IF(X89="&gt;100",(N89/$Y$33)/0.3/$I89*$F$27,X89/0.3/$I89*$F$27)</f>
        <v>0</v>
      </c>
      <c r="AW89" s="61">
        <f t="shared" ref="AW89:BB89" si="82">Y89/0.3/$I89*$F$27</f>
        <v>0</v>
      </c>
      <c r="AX89" s="61">
        <f t="shared" si="82"/>
        <v>0</v>
      </c>
      <c r="AY89" s="61">
        <f t="shared" si="82"/>
        <v>0</v>
      </c>
      <c r="AZ89" s="61">
        <f t="shared" si="82"/>
        <v>0</v>
      </c>
      <c r="BA89" s="61">
        <f t="shared" si="82"/>
        <v>0</v>
      </c>
      <c r="BB89" s="61">
        <f t="shared" si="82"/>
        <v>0</v>
      </c>
      <c r="BC89" s="91">
        <f>AP89*100/$AP$92</f>
        <v>0</v>
      </c>
      <c r="BD89" s="84">
        <f t="shared" si="76"/>
        <v>0</v>
      </c>
      <c r="BE89" s="34"/>
      <c r="BF89" s="6"/>
      <c r="BG89" s="2"/>
      <c r="BH89" s="2"/>
      <c r="BI89" s="2"/>
      <c r="BJ89" s="2"/>
      <c r="BK89" s="2"/>
      <c r="BL89" s="2"/>
      <c r="BM89" s="2"/>
      <c r="BN89" s="2"/>
      <c r="BO89" s="7"/>
      <c r="BP89" s="7"/>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II89"/>
      <c r="IJ89"/>
      <c r="IK89"/>
      <c r="IL89"/>
      <c r="IM89"/>
      <c r="IN89"/>
      <c r="IO89"/>
      <c r="IP89"/>
      <c r="IQ89"/>
      <c r="IR89"/>
      <c r="IS89"/>
      <c r="IT89"/>
      <c r="IU89"/>
      <c r="IV89"/>
      <c r="IW89"/>
      <c r="IX89"/>
      <c r="IY89"/>
      <c r="IZ89"/>
      <c r="JA89"/>
      <c r="JB89"/>
      <c r="JC89"/>
      <c r="JD89"/>
      <c r="JE89"/>
      <c r="JF89"/>
      <c r="JG89"/>
      <c r="JH89"/>
      <c r="JI89"/>
      <c r="JJ89"/>
      <c r="JK89"/>
      <c r="JL89"/>
      <c r="JM89"/>
      <c r="JN89"/>
      <c r="JO89"/>
      <c r="JP89"/>
    </row>
    <row r="90" spans="2:276" x14ac:dyDescent="0.2">
      <c r="B90" s="266"/>
      <c r="C90" s="249"/>
      <c r="D90" s="250"/>
      <c r="E90" s="251"/>
      <c r="F90" s="252"/>
      <c r="G90" s="252"/>
      <c r="H90" s="252"/>
      <c r="I90" s="268"/>
      <c r="J90" s="210"/>
      <c r="K90" s="213"/>
      <c r="L90" s="213"/>
      <c r="M90" s="213"/>
      <c r="N90" s="213"/>
      <c r="O90" s="213"/>
      <c r="P90" s="213"/>
      <c r="Q90" s="213"/>
      <c r="R90" s="213"/>
      <c r="S90" s="213"/>
      <c r="T90" s="213"/>
      <c r="U90" s="219"/>
      <c r="V90" s="219"/>
      <c r="W90" s="219"/>
      <c r="X90" s="219"/>
      <c r="Y90" s="219"/>
      <c r="Z90" s="219"/>
      <c r="AA90" s="219"/>
      <c r="AB90" s="219"/>
      <c r="AC90" s="219"/>
      <c r="AD90" s="219"/>
      <c r="AE90" s="40"/>
      <c r="AF90" s="53"/>
      <c r="AG90" s="53"/>
      <c r="AH90" s="53"/>
      <c r="AI90" s="53"/>
      <c r="AJ90" s="53"/>
      <c r="AK90" s="53"/>
      <c r="AL90" s="53"/>
      <c r="AM90" s="53"/>
      <c r="AN90" s="53"/>
      <c r="AO90" s="76"/>
      <c r="AP90" s="72"/>
      <c r="AQ90" s="244"/>
      <c r="AR90" s="59"/>
      <c r="AS90" s="61"/>
      <c r="AT90" s="61"/>
      <c r="AU90" s="61"/>
      <c r="AV90" s="61"/>
      <c r="AW90" s="61"/>
      <c r="AX90" s="61"/>
      <c r="AY90" s="61"/>
      <c r="AZ90" s="61"/>
      <c r="BA90" s="61"/>
      <c r="BB90" s="61"/>
      <c r="BC90" s="91"/>
      <c r="BD90" s="84"/>
      <c r="BE90" s="34"/>
      <c r="BF90" s="6"/>
      <c r="BG90" s="2"/>
      <c r="BH90" s="2"/>
      <c r="BI90" s="2"/>
      <c r="BJ90" s="2"/>
      <c r="BK90" s="2"/>
      <c r="BL90" s="2"/>
      <c r="BM90" s="2"/>
      <c r="BN90" s="2"/>
      <c r="BO90" s="7"/>
      <c r="BP90" s="7"/>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II90"/>
      <c r="IJ90"/>
      <c r="IK90"/>
      <c r="IL90"/>
      <c r="IM90"/>
      <c r="IN90"/>
      <c r="IO90"/>
      <c r="IP90"/>
      <c r="IQ90"/>
      <c r="IR90"/>
      <c r="IS90"/>
      <c r="IT90"/>
      <c r="IU90"/>
      <c r="IV90"/>
      <c r="IW90"/>
      <c r="IX90"/>
      <c r="IY90"/>
      <c r="IZ90"/>
      <c r="JA90"/>
      <c r="JB90"/>
      <c r="JC90"/>
      <c r="JD90"/>
      <c r="JE90"/>
      <c r="JF90"/>
      <c r="JG90"/>
      <c r="JH90"/>
      <c r="JI90"/>
      <c r="JJ90"/>
      <c r="JK90"/>
      <c r="JL90"/>
      <c r="JM90"/>
      <c r="JN90"/>
      <c r="JO90"/>
      <c r="JP90"/>
    </row>
    <row r="91" spans="2:276" x14ac:dyDescent="0.2">
      <c r="B91" s="266"/>
      <c r="C91" s="249"/>
      <c r="D91" s="250"/>
      <c r="E91" s="250"/>
      <c r="F91" s="252"/>
      <c r="G91" s="252"/>
      <c r="H91" s="252"/>
      <c r="I91" s="268"/>
      <c r="J91" s="210"/>
      <c r="K91" s="213"/>
      <c r="L91" s="213"/>
      <c r="M91" s="213"/>
      <c r="N91" s="213"/>
      <c r="O91" s="213"/>
      <c r="P91" s="213"/>
      <c r="Q91" s="213"/>
      <c r="R91" s="213"/>
      <c r="S91" s="213"/>
      <c r="T91" s="213"/>
      <c r="U91" s="219"/>
      <c r="V91" s="219"/>
      <c r="W91" s="219"/>
      <c r="X91" s="219"/>
      <c r="Y91" s="219"/>
      <c r="Z91" s="219"/>
      <c r="AA91" s="219"/>
      <c r="AB91" s="219"/>
      <c r="AC91" s="219"/>
      <c r="AD91" s="219"/>
      <c r="AE91" s="40"/>
      <c r="AF91" s="53"/>
      <c r="AG91" s="53"/>
      <c r="AH91" s="53"/>
      <c r="AI91" s="53"/>
      <c r="AJ91" s="53"/>
      <c r="AK91" s="53"/>
      <c r="AL91" s="53"/>
      <c r="AM91" s="53"/>
      <c r="AN91" s="53"/>
      <c r="AO91" s="76"/>
      <c r="AP91" s="72"/>
      <c r="AQ91" s="244"/>
      <c r="AR91" s="59"/>
      <c r="AS91" s="61"/>
      <c r="AT91" s="61"/>
      <c r="AU91" s="61"/>
      <c r="AV91" s="61"/>
      <c r="AW91" s="61"/>
      <c r="AX91" s="61"/>
      <c r="AY91" s="61"/>
      <c r="AZ91" s="61"/>
      <c r="BA91" s="61"/>
      <c r="BB91" s="61"/>
      <c r="BC91" s="91"/>
      <c r="BD91" s="84"/>
      <c r="BE91" s="34"/>
      <c r="BF91" s="6"/>
      <c r="BG91" s="2"/>
      <c r="BH91" s="2"/>
      <c r="BI91" s="2"/>
      <c r="BJ91" s="2"/>
      <c r="BK91" s="2"/>
      <c r="BL91" s="2"/>
      <c r="BM91" s="2"/>
      <c r="BN91" s="2"/>
      <c r="BO91" s="7"/>
      <c r="BP91" s="7"/>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II91"/>
      <c r="IJ91"/>
      <c r="IK91"/>
      <c r="IL91"/>
      <c r="IM91"/>
      <c r="IN91"/>
      <c r="IO91"/>
      <c r="IP91"/>
      <c r="IQ91"/>
      <c r="IR91"/>
      <c r="IS91"/>
      <c r="IT91"/>
      <c r="IU91"/>
      <c r="IV91"/>
      <c r="IW91"/>
      <c r="IX91"/>
      <c r="IY91"/>
      <c r="IZ91"/>
      <c r="JA91"/>
      <c r="JB91"/>
      <c r="JC91"/>
      <c r="JD91"/>
      <c r="JE91"/>
      <c r="JF91"/>
      <c r="JG91"/>
      <c r="JH91"/>
      <c r="JI91"/>
      <c r="JJ91"/>
      <c r="JK91"/>
      <c r="JL91"/>
      <c r="JM91"/>
      <c r="JN91"/>
      <c r="JO91"/>
      <c r="JP91"/>
    </row>
    <row r="92" spans="2:276" ht="13.5" thickBot="1" x14ac:dyDescent="0.25">
      <c r="B92" s="266"/>
      <c r="C92" s="173"/>
      <c r="D92" s="47" t="s">
        <v>16</v>
      </c>
      <c r="E92" s="269"/>
      <c r="F92" s="100"/>
      <c r="G92" s="100"/>
      <c r="H92" s="252">
        <f>(F86+G89)/2</f>
        <v>0.54305555555555551</v>
      </c>
      <c r="I92" s="263"/>
      <c r="J92" s="210"/>
      <c r="K92" s="213"/>
      <c r="L92" s="213"/>
      <c r="M92" s="213"/>
      <c r="N92" s="213"/>
      <c r="O92" s="213"/>
      <c r="P92" s="213"/>
      <c r="Q92" s="213"/>
      <c r="R92" s="213"/>
      <c r="S92" s="213"/>
      <c r="T92" s="213"/>
      <c r="U92" s="219"/>
      <c r="V92" s="219"/>
      <c r="W92" s="219"/>
      <c r="X92" s="219"/>
      <c r="Y92" s="219"/>
      <c r="Z92" s="219"/>
      <c r="AA92" s="219"/>
      <c r="AB92" s="219"/>
      <c r="AC92" s="219"/>
      <c r="AD92" s="219"/>
      <c r="AE92" s="41" t="s">
        <v>14</v>
      </c>
      <c r="AF92" s="69">
        <f t="shared" ref="AF92:AO92" si="83">SUM(AF86:AF91)</f>
        <v>1.1202611087618646E-4</v>
      </c>
      <c r="AG92" s="69">
        <f t="shared" si="83"/>
        <v>0</v>
      </c>
      <c r="AH92" s="69">
        <f t="shared" si="83"/>
        <v>0</v>
      </c>
      <c r="AI92" s="69">
        <f t="shared" si="83"/>
        <v>0</v>
      </c>
      <c r="AJ92" s="69">
        <f t="shared" si="83"/>
        <v>0</v>
      </c>
      <c r="AK92" s="69">
        <f t="shared" si="83"/>
        <v>0</v>
      </c>
      <c r="AL92" s="69">
        <f t="shared" si="83"/>
        <v>0</v>
      </c>
      <c r="AM92" s="69">
        <f t="shared" si="83"/>
        <v>0</v>
      </c>
      <c r="AN92" s="69">
        <f t="shared" si="83"/>
        <v>0</v>
      </c>
      <c r="AO92" s="78">
        <f t="shared" si="83"/>
        <v>0</v>
      </c>
      <c r="AP92" s="74">
        <f>SUM(AP86:AP91)</f>
        <v>1.1202611087618646E-4</v>
      </c>
      <c r="AQ92" s="245">
        <f>AP92/$F$31</f>
        <v>1.3126419065919862E-5</v>
      </c>
      <c r="AR92" s="79" t="s">
        <v>14</v>
      </c>
      <c r="AS92" s="80">
        <f t="shared" ref="AS92:BB92" si="84">SUM(AS86:AS91)</f>
        <v>3.9150943396226386E-2</v>
      </c>
      <c r="AT92" s="80">
        <f t="shared" si="84"/>
        <v>0</v>
      </c>
      <c r="AU92" s="80">
        <f t="shared" si="84"/>
        <v>0</v>
      </c>
      <c r="AV92" s="80">
        <f t="shared" si="84"/>
        <v>0</v>
      </c>
      <c r="AW92" s="80">
        <f t="shared" si="84"/>
        <v>0</v>
      </c>
      <c r="AX92" s="80">
        <f t="shared" si="84"/>
        <v>0</v>
      </c>
      <c r="AY92" s="80">
        <f t="shared" si="84"/>
        <v>0</v>
      </c>
      <c r="AZ92" s="80">
        <f t="shared" si="84"/>
        <v>0</v>
      </c>
      <c r="BA92" s="80">
        <f t="shared" si="84"/>
        <v>0</v>
      </c>
      <c r="BB92" s="80">
        <f t="shared" si="84"/>
        <v>0</v>
      </c>
      <c r="BC92" s="93"/>
      <c r="BD92" s="86">
        <f>MAX(BD86:BD91)</f>
        <v>4</v>
      </c>
      <c r="BE92" s="35"/>
      <c r="BF92" s="5"/>
      <c r="BG92" s="10"/>
      <c r="BH92" s="10"/>
      <c r="BI92" s="10"/>
      <c r="BJ92" s="10"/>
      <c r="BK92" s="10"/>
      <c r="BL92" s="10"/>
      <c r="BM92" s="16"/>
      <c r="BN92" s="16"/>
      <c r="BO92" s="39"/>
      <c r="BP92" s="39"/>
      <c r="BQ92" s="16"/>
      <c r="BR92" s="16"/>
      <c r="BS92" s="16"/>
      <c r="BT92" s="16"/>
      <c r="BU92" s="16"/>
      <c r="BV92" s="16"/>
      <c r="BW92" s="16"/>
      <c r="BX92" s="16"/>
      <c r="BY92" s="16"/>
      <c r="BZ92" s="16"/>
      <c r="CA92" s="16"/>
      <c r="CB92" s="16"/>
      <c r="CC92" s="16"/>
      <c r="CD92" s="16"/>
      <c r="CE92" s="16"/>
      <c r="CF92" s="16"/>
      <c r="CG92" s="16"/>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II92"/>
      <c r="IJ92"/>
      <c r="IK92"/>
      <c r="IL92"/>
      <c r="IM92"/>
      <c r="IN92"/>
      <c r="IO92"/>
      <c r="IP92"/>
      <c r="IQ92"/>
      <c r="IR92"/>
      <c r="IS92"/>
      <c r="IT92"/>
      <c r="IU92"/>
      <c r="IV92"/>
      <c r="IW92"/>
      <c r="IX92"/>
      <c r="IY92"/>
      <c r="IZ92"/>
      <c r="JA92"/>
      <c r="JB92"/>
      <c r="JC92"/>
      <c r="JD92"/>
      <c r="JE92"/>
      <c r="JF92"/>
      <c r="JG92"/>
      <c r="JH92"/>
      <c r="JI92"/>
      <c r="JJ92"/>
      <c r="JK92"/>
      <c r="JL92"/>
      <c r="JM92"/>
      <c r="JN92"/>
      <c r="JO92"/>
      <c r="JP92"/>
    </row>
    <row r="93" spans="2:276" x14ac:dyDescent="0.2">
      <c r="B93" s="266">
        <f>B86+1</f>
        <v>9</v>
      </c>
      <c r="C93" s="267">
        <v>42547</v>
      </c>
      <c r="D93" s="250">
        <v>1</v>
      </c>
      <c r="E93" s="251">
        <f>$F$24</f>
        <v>3.3250000000000002</v>
      </c>
      <c r="F93" s="252">
        <v>0.84722222222222221</v>
      </c>
      <c r="G93" s="252">
        <v>0.87638888888888899</v>
      </c>
      <c r="H93" s="252"/>
      <c r="I93" s="268">
        <f t="shared" ref="I93:I96" si="85">(G93-F93)*24*60</f>
        <v>42.000000000000171</v>
      </c>
      <c r="J93" s="210"/>
      <c r="K93" s="213">
        <v>0</v>
      </c>
      <c r="L93" s="213">
        <v>0</v>
      </c>
      <c r="M93" s="213">
        <v>0</v>
      </c>
      <c r="N93" s="213">
        <v>0</v>
      </c>
      <c r="O93" s="213">
        <v>0</v>
      </c>
      <c r="P93" s="213">
        <v>0</v>
      </c>
      <c r="Q93" s="213">
        <v>0</v>
      </c>
      <c r="R93" s="213">
        <v>0</v>
      </c>
      <c r="S93" s="213">
        <v>0</v>
      </c>
      <c r="T93" s="213">
        <v>0</v>
      </c>
      <c r="U93" s="219">
        <v>0</v>
      </c>
      <c r="V93" s="219">
        <v>0</v>
      </c>
      <c r="W93" s="219">
        <v>0</v>
      </c>
      <c r="X93" s="219">
        <v>0</v>
      </c>
      <c r="Y93" s="219">
        <v>0</v>
      </c>
      <c r="Z93" s="219">
        <v>0</v>
      </c>
      <c r="AA93" s="219">
        <v>0</v>
      </c>
      <c r="AB93" s="219">
        <v>0</v>
      </c>
      <c r="AC93" s="219">
        <v>0</v>
      </c>
      <c r="AD93" s="219">
        <v>0</v>
      </c>
      <c r="AE93" s="40">
        <v>1</v>
      </c>
      <c r="AF93" s="53">
        <f t="shared" ref="AF93:AO93" si="86">(K93)/0.3/$I93/60*$F$24</f>
        <v>0</v>
      </c>
      <c r="AG93" s="53">
        <f t="shared" si="86"/>
        <v>0</v>
      </c>
      <c r="AH93" s="53">
        <f t="shared" si="86"/>
        <v>0</v>
      </c>
      <c r="AI93" s="53">
        <f t="shared" si="86"/>
        <v>0</v>
      </c>
      <c r="AJ93" s="53">
        <f t="shared" si="86"/>
        <v>0</v>
      </c>
      <c r="AK93" s="53">
        <f t="shared" si="86"/>
        <v>0</v>
      </c>
      <c r="AL93" s="53">
        <f t="shared" si="86"/>
        <v>0</v>
      </c>
      <c r="AM93" s="53">
        <f t="shared" si="86"/>
        <v>0</v>
      </c>
      <c r="AN93" s="53">
        <f t="shared" si="86"/>
        <v>0</v>
      </c>
      <c r="AO93" s="76">
        <f t="shared" si="86"/>
        <v>0</v>
      </c>
      <c r="AP93" s="72">
        <f t="shared" ref="AP93:AP96" si="87">SUM(AF93:AN93)</f>
        <v>0</v>
      </c>
      <c r="AQ93" s="244"/>
      <c r="AR93" s="56">
        <v>1</v>
      </c>
      <c r="AS93" s="57">
        <f>IF(U93="&gt;100",(K93/$Y$30)/0.3/$I93*$F$24,U93/0.3/$I93*$F$24)</f>
        <v>0</v>
      </c>
      <c r="AT93" s="57">
        <f>IF(V93="&gt;100",(L93/$Y$31)/0.3/$I93*$F$24,V93/0.3/$I93*$F$24)</f>
        <v>0</v>
      </c>
      <c r="AU93" s="57">
        <f>IF(W93="&gt;100",(M93/$Y$32)/0.3/$I93*$F$24,W93/0.3/$I93*$F$24)</f>
        <v>0</v>
      </c>
      <c r="AV93" s="57">
        <f>IF(X93="&gt;100",(N93/$Y$33)/0.3/$I93*$F$24,X93/0.3/$I93*$F$24)</f>
        <v>0</v>
      </c>
      <c r="AW93" s="57">
        <f t="shared" ref="AW93:BB93" si="88">Y93/0.3/$I93*$F$24</f>
        <v>0</v>
      </c>
      <c r="AX93" s="57">
        <f t="shared" si="88"/>
        <v>0</v>
      </c>
      <c r="AY93" s="57">
        <f t="shared" si="88"/>
        <v>0</v>
      </c>
      <c r="AZ93" s="57">
        <f t="shared" si="88"/>
        <v>0</v>
      </c>
      <c r="BA93" s="57">
        <f t="shared" si="88"/>
        <v>0</v>
      </c>
      <c r="BB93" s="57">
        <f t="shared" si="88"/>
        <v>0</v>
      </c>
      <c r="BC93" s="90">
        <f>AP93*100/$AP$99</f>
        <v>0</v>
      </c>
      <c r="BD93" s="83">
        <f t="shared" ref="BD93:BD96" si="89">IF(AC93&gt;=1,64,IF(AB93&gt;=1,45,IF(AA93&gt;=1,32,IF(Z93&gt;=1,22.6,IF(Y93&gt;=1,16,IF(X93&gt;=1,11.3,IF(W93&gt;=1,8,IF(V93&gt;=1,5.6,IF(U93&gt;=1,4,0)))))))))</f>
        <v>0</v>
      </c>
      <c r="BE93" s="34"/>
      <c r="BF93" s="6"/>
      <c r="BG93" s="2"/>
      <c r="BH93" s="2"/>
      <c r="BI93" s="2"/>
      <c r="BJ93" s="2"/>
      <c r="BK93" s="2"/>
      <c r="BL93" s="2"/>
      <c r="BM93" s="16"/>
      <c r="BN93" s="16"/>
      <c r="BO93" s="39"/>
      <c r="BP93" s="39"/>
      <c r="BQ93" s="16"/>
      <c r="BR93" s="16"/>
      <c r="BS93" s="16"/>
      <c r="BT93" s="16"/>
      <c r="BU93" s="16"/>
      <c r="BV93" s="16"/>
      <c r="BW93" s="16"/>
      <c r="BX93" s="16"/>
      <c r="BY93" s="16"/>
      <c r="BZ93" s="16"/>
      <c r="CA93" s="16"/>
      <c r="CB93" s="16"/>
      <c r="CC93" s="16"/>
      <c r="CD93" s="16"/>
      <c r="CE93" s="16"/>
      <c r="CF93" s="16"/>
      <c r="CG93" s="16"/>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II93"/>
      <c r="IJ93"/>
      <c r="IK93"/>
      <c r="IL93"/>
      <c r="IM93"/>
      <c r="IN93"/>
      <c r="IO93"/>
      <c r="IP93"/>
      <c r="IQ93"/>
      <c r="IR93"/>
      <c r="IS93"/>
      <c r="IT93"/>
      <c r="IU93"/>
      <c r="IV93"/>
      <c r="IW93"/>
      <c r="IX93"/>
      <c r="IY93"/>
      <c r="IZ93"/>
      <c r="JA93"/>
      <c r="JB93"/>
      <c r="JC93"/>
      <c r="JD93"/>
      <c r="JE93"/>
      <c r="JF93"/>
      <c r="JG93"/>
      <c r="JH93"/>
      <c r="JI93"/>
      <c r="JJ93"/>
      <c r="JK93"/>
      <c r="JL93"/>
      <c r="JM93"/>
      <c r="JN93"/>
      <c r="JO93"/>
      <c r="JP93"/>
    </row>
    <row r="94" spans="2:276" x14ac:dyDescent="0.2">
      <c r="B94" s="266"/>
      <c r="C94" s="249"/>
      <c r="D94" s="250">
        <v>2</v>
      </c>
      <c r="E94" s="251">
        <f>$F$25</f>
        <v>1.2450000000000001</v>
      </c>
      <c r="F94" s="252">
        <v>0.84791666666666676</v>
      </c>
      <c r="G94" s="252">
        <v>0.87708333333333333</v>
      </c>
      <c r="H94" s="252"/>
      <c r="I94" s="268">
        <f t="shared" si="85"/>
        <v>41.999999999999851</v>
      </c>
      <c r="J94" s="210"/>
      <c r="K94" s="213">
        <v>0</v>
      </c>
      <c r="L94" s="213">
        <v>0</v>
      </c>
      <c r="M94" s="213">
        <v>0</v>
      </c>
      <c r="N94" s="213">
        <v>0</v>
      </c>
      <c r="O94" s="213">
        <v>0</v>
      </c>
      <c r="P94" s="213">
        <v>0</v>
      </c>
      <c r="Q94" s="213">
        <v>0</v>
      </c>
      <c r="R94" s="213">
        <v>0</v>
      </c>
      <c r="S94" s="213">
        <v>0</v>
      </c>
      <c r="T94" s="213">
        <v>0</v>
      </c>
      <c r="U94" s="219">
        <v>0</v>
      </c>
      <c r="V94" s="219">
        <v>0</v>
      </c>
      <c r="W94" s="219">
        <v>0</v>
      </c>
      <c r="X94" s="219">
        <v>0</v>
      </c>
      <c r="Y94" s="219">
        <v>0</v>
      </c>
      <c r="Z94" s="219">
        <v>0</v>
      </c>
      <c r="AA94" s="219">
        <v>0</v>
      </c>
      <c r="AB94" s="219">
        <v>0</v>
      </c>
      <c r="AC94" s="219">
        <v>0</v>
      </c>
      <c r="AD94" s="219">
        <v>0</v>
      </c>
      <c r="AE94" s="40">
        <v>2</v>
      </c>
      <c r="AF94" s="53">
        <f t="shared" ref="AF94:AO94" si="90">(K94)/0.3/$I94/60*$F$25</f>
        <v>0</v>
      </c>
      <c r="AG94" s="53">
        <f t="shared" si="90"/>
        <v>0</v>
      </c>
      <c r="AH94" s="53">
        <f t="shared" si="90"/>
        <v>0</v>
      </c>
      <c r="AI94" s="53">
        <f t="shared" si="90"/>
        <v>0</v>
      </c>
      <c r="AJ94" s="53">
        <f t="shared" si="90"/>
        <v>0</v>
      </c>
      <c r="AK94" s="53">
        <f t="shared" si="90"/>
        <v>0</v>
      </c>
      <c r="AL94" s="53">
        <f t="shared" si="90"/>
        <v>0</v>
      </c>
      <c r="AM94" s="53">
        <f t="shared" si="90"/>
        <v>0</v>
      </c>
      <c r="AN94" s="53">
        <f t="shared" si="90"/>
        <v>0</v>
      </c>
      <c r="AO94" s="76">
        <f t="shared" si="90"/>
        <v>0</v>
      </c>
      <c r="AP94" s="72">
        <f t="shared" si="87"/>
        <v>0</v>
      </c>
      <c r="AQ94" s="244"/>
      <c r="AR94" s="59">
        <v>2</v>
      </c>
      <c r="AS94" s="61">
        <f>IF(U94="&gt;100",(K94/$Y$30)/0.3/$I94*$F$25,U94/0.3/$I94*$F$25)</f>
        <v>0</v>
      </c>
      <c r="AT94" s="61">
        <f>IF(V94="&gt;100",(L94/$Y$31)/0.3/$I94*$F$25,V94/0.3/$I94*$F$25)</f>
        <v>0</v>
      </c>
      <c r="AU94" s="61">
        <f>IF(W94="&gt;100",(M94/$Y$32)/0.3/$I94*$F$25,W94/0.3/$I94*$F$25)</f>
        <v>0</v>
      </c>
      <c r="AV94" s="61">
        <f>IF(X94="&gt;100",(N94/$Y$33)/0.3/$I94*$F$25,X94/0.3/$I94*$F$25)</f>
        <v>0</v>
      </c>
      <c r="AW94" s="61">
        <f t="shared" ref="AW94:BB94" si="91">Y94/0.3/$I94*$F$25</f>
        <v>0</v>
      </c>
      <c r="AX94" s="61">
        <f t="shared" si="91"/>
        <v>0</v>
      </c>
      <c r="AY94" s="61">
        <f t="shared" si="91"/>
        <v>0</v>
      </c>
      <c r="AZ94" s="61">
        <f t="shared" si="91"/>
        <v>0</v>
      </c>
      <c r="BA94" s="61">
        <f t="shared" si="91"/>
        <v>0</v>
      </c>
      <c r="BB94" s="61">
        <f t="shared" si="91"/>
        <v>0</v>
      </c>
      <c r="BC94" s="91">
        <f>AP94*100/$AP$99</f>
        <v>0</v>
      </c>
      <c r="BD94" s="84">
        <f t="shared" si="89"/>
        <v>0</v>
      </c>
      <c r="BE94" s="34"/>
      <c r="BF94" s="6"/>
      <c r="BG94" s="2"/>
      <c r="BH94" s="2"/>
      <c r="BI94" s="2"/>
      <c r="BJ94" s="2"/>
      <c r="BK94" s="2"/>
      <c r="BL94" s="2"/>
      <c r="BM94" s="16"/>
      <c r="BN94" s="16"/>
      <c r="BO94" s="39"/>
      <c r="BP94" s="39"/>
      <c r="BQ94" s="16"/>
      <c r="BR94" s="16"/>
      <c r="BS94" s="16"/>
      <c r="BT94" s="16"/>
      <c r="BU94" s="16"/>
      <c r="BV94" s="16"/>
      <c r="BW94" s="16"/>
      <c r="BX94" s="16"/>
      <c r="BY94" s="16"/>
      <c r="BZ94" s="16"/>
      <c r="CA94" s="16"/>
      <c r="CB94" s="16"/>
      <c r="CC94" s="16"/>
      <c r="CD94" s="16"/>
      <c r="CE94" s="16"/>
      <c r="CF94" s="16"/>
      <c r="CG94" s="16"/>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II94"/>
      <c r="IJ94"/>
      <c r="IK94"/>
      <c r="IL94"/>
      <c r="IM94"/>
      <c r="IN94"/>
      <c r="IO94"/>
      <c r="IP94"/>
      <c r="IQ94"/>
      <c r="IR94"/>
      <c r="IS94"/>
      <c r="IT94"/>
      <c r="IU94"/>
      <c r="IV94"/>
      <c r="IW94"/>
      <c r="IX94"/>
      <c r="IY94"/>
      <c r="IZ94"/>
      <c r="JA94"/>
      <c r="JB94"/>
      <c r="JC94"/>
      <c r="JD94"/>
      <c r="JE94"/>
      <c r="JF94"/>
      <c r="JG94"/>
      <c r="JH94"/>
      <c r="JI94"/>
      <c r="JJ94"/>
      <c r="JK94"/>
      <c r="JL94"/>
      <c r="JM94"/>
      <c r="JN94"/>
      <c r="JO94"/>
      <c r="JP94"/>
    </row>
    <row r="95" spans="2:276" x14ac:dyDescent="0.2">
      <c r="B95" s="266"/>
      <c r="C95" s="249"/>
      <c r="D95" s="250">
        <v>3</v>
      </c>
      <c r="E95" s="250">
        <f>$F$26</f>
        <v>1.5949999999999998</v>
      </c>
      <c r="F95" s="252">
        <v>0.84861111111111109</v>
      </c>
      <c r="G95" s="252">
        <v>0.87777777777777777</v>
      </c>
      <c r="H95" s="252"/>
      <c r="I95" s="268">
        <f t="shared" si="85"/>
        <v>42.000000000000014</v>
      </c>
      <c r="J95" s="210"/>
      <c r="K95" s="214">
        <f>U95*$Y$30</f>
        <v>0.51505016759461197</v>
      </c>
      <c r="L95" s="213">
        <v>0</v>
      </c>
      <c r="M95" s="213">
        <v>0</v>
      </c>
      <c r="N95" s="213">
        <v>0</v>
      </c>
      <c r="O95" s="213">
        <v>0</v>
      </c>
      <c r="P95" s="213">
        <v>0</v>
      </c>
      <c r="Q95" s="213">
        <v>0</v>
      </c>
      <c r="R95" s="213">
        <v>0</v>
      </c>
      <c r="S95" s="213">
        <v>0</v>
      </c>
      <c r="T95" s="213">
        <v>0</v>
      </c>
      <c r="U95" s="219">
        <v>3</v>
      </c>
      <c r="V95" s="219">
        <v>1</v>
      </c>
      <c r="W95" s="219">
        <v>0</v>
      </c>
      <c r="X95" s="219">
        <v>0</v>
      </c>
      <c r="Y95" s="219">
        <v>0</v>
      </c>
      <c r="Z95" s="219">
        <v>0</v>
      </c>
      <c r="AA95" s="219">
        <v>0</v>
      </c>
      <c r="AB95" s="219">
        <v>0</v>
      </c>
      <c r="AC95" s="219">
        <v>0</v>
      </c>
      <c r="AD95" s="219">
        <v>0</v>
      </c>
      <c r="AE95" s="40">
        <v>3</v>
      </c>
      <c r="AF95" s="53">
        <f t="shared" ref="AF95:AO95" si="92">(K95)/0.3/$I95/60*$F$26</f>
        <v>1.0866468482981558E-3</v>
      </c>
      <c r="AG95" s="53">
        <f t="shared" si="92"/>
        <v>0</v>
      </c>
      <c r="AH95" s="53">
        <f t="shared" si="92"/>
        <v>0</v>
      </c>
      <c r="AI95" s="53">
        <f t="shared" si="92"/>
        <v>0</v>
      </c>
      <c r="AJ95" s="53">
        <f t="shared" si="92"/>
        <v>0</v>
      </c>
      <c r="AK95" s="53">
        <f t="shared" si="92"/>
        <v>0</v>
      </c>
      <c r="AL95" s="53">
        <f t="shared" si="92"/>
        <v>0</v>
      </c>
      <c r="AM95" s="53">
        <f t="shared" si="92"/>
        <v>0</v>
      </c>
      <c r="AN95" s="53">
        <f t="shared" si="92"/>
        <v>0</v>
      </c>
      <c r="AO95" s="76">
        <f t="shared" si="92"/>
        <v>0</v>
      </c>
      <c r="AP95" s="72">
        <f t="shared" si="87"/>
        <v>1.0866468482981558E-3</v>
      </c>
      <c r="AQ95" s="244"/>
      <c r="AR95" s="59">
        <v>3</v>
      </c>
      <c r="AS95" s="61">
        <f>IF(U95="&gt;100",(K95/$Y$30)/0.3/$I95*$F$26,U95/0.3/$I95*$F$26)</f>
        <v>0.37976190476190458</v>
      </c>
      <c r="AT95" s="61">
        <f>IF(V95="&gt;100",(L95/$Y$31)/0.3/$I95*$F$26,V95/0.3/$I95*$F$26)</f>
        <v>0.12658730158730153</v>
      </c>
      <c r="AU95" s="61">
        <f>IF(W95="&gt;100",(M95/$Y$32)/0.3/$I95*$F$26,W95/0.3/$I95*$F$26)</f>
        <v>0</v>
      </c>
      <c r="AV95" s="61">
        <f>IF(X95="&gt;100",(N95/$Y$33)/0.3/$I95*$F$26,X95/0.3/$I95*$F$26)</f>
        <v>0</v>
      </c>
      <c r="AW95" s="61">
        <f t="shared" ref="AW95:BB95" si="93">Y95/0.3/$I95*$F$26</f>
        <v>0</v>
      </c>
      <c r="AX95" s="61">
        <f t="shared" si="93"/>
        <v>0</v>
      </c>
      <c r="AY95" s="61">
        <f t="shared" si="93"/>
        <v>0</v>
      </c>
      <c r="AZ95" s="61">
        <f t="shared" si="93"/>
        <v>0</v>
      </c>
      <c r="BA95" s="61">
        <f t="shared" si="93"/>
        <v>0</v>
      </c>
      <c r="BB95" s="61">
        <f t="shared" si="93"/>
        <v>0</v>
      </c>
      <c r="BC95" s="91">
        <f>AP95*100/$AP$99</f>
        <v>100</v>
      </c>
      <c r="BD95" s="84">
        <f t="shared" si="89"/>
        <v>5.6</v>
      </c>
      <c r="BE95" s="34"/>
      <c r="BF95" s="6"/>
      <c r="BG95" s="2"/>
      <c r="BH95" s="2"/>
      <c r="BI95" s="2"/>
      <c r="BJ95" s="2"/>
      <c r="BK95" s="2"/>
      <c r="BL95" s="2"/>
      <c r="BM95" s="16"/>
      <c r="BN95" s="16"/>
      <c r="BO95" s="39"/>
      <c r="BP95" s="39"/>
      <c r="BQ95" s="16"/>
      <c r="BR95" s="16"/>
      <c r="BS95" s="16"/>
      <c r="BT95" s="16"/>
      <c r="BU95" s="16"/>
      <c r="BV95" s="16"/>
      <c r="BW95" s="16"/>
      <c r="BX95" s="16"/>
      <c r="BY95" s="16"/>
      <c r="BZ95" s="16"/>
      <c r="CA95" s="16"/>
      <c r="CB95" s="16"/>
      <c r="CC95" s="16"/>
      <c r="CD95" s="16"/>
      <c r="CE95" s="16"/>
      <c r="CF95" s="16"/>
      <c r="CG95" s="16"/>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II95"/>
      <c r="IJ95"/>
      <c r="IK95"/>
      <c r="IL95"/>
      <c r="IM95"/>
      <c r="IN95"/>
      <c r="IO95"/>
      <c r="IP95"/>
      <c r="IQ95"/>
      <c r="IR95"/>
      <c r="IS95"/>
      <c r="IT95"/>
      <c r="IU95"/>
      <c r="IV95"/>
      <c r="IW95"/>
      <c r="IX95"/>
      <c r="IY95"/>
      <c r="IZ95"/>
      <c r="JA95"/>
      <c r="JB95"/>
      <c r="JC95"/>
      <c r="JD95"/>
      <c r="JE95"/>
      <c r="JF95"/>
      <c r="JG95"/>
      <c r="JH95"/>
      <c r="JI95"/>
      <c r="JJ95"/>
      <c r="JK95"/>
      <c r="JL95"/>
      <c r="JM95"/>
      <c r="JN95"/>
      <c r="JO95"/>
      <c r="JP95"/>
    </row>
    <row r="96" spans="2:276" x14ac:dyDescent="0.2">
      <c r="B96" s="266"/>
      <c r="C96" s="249"/>
      <c r="D96" s="250">
        <v>4</v>
      </c>
      <c r="E96" s="250">
        <f>$F$27</f>
        <v>2.3693999999999997</v>
      </c>
      <c r="F96" s="252">
        <v>0.84930555555555554</v>
      </c>
      <c r="G96" s="252">
        <v>0.87847222222222221</v>
      </c>
      <c r="H96" s="252"/>
      <c r="I96" s="268">
        <f t="shared" si="85"/>
        <v>42.000000000000014</v>
      </c>
      <c r="J96" s="210"/>
      <c r="K96" s="213">
        <v>0</v>
      </c>
      <c r="L96" s="213">
        <v>0</v>
      </c>
      <c r="M96" s="213">
        <v>0</v>
      </c>
      <c r="N96" s="213">
        <v>0</v>
      </c>
      <c r="O96" s="213">
        <v>0</v>
      </c>
      <c r="P96" s="213">
        <v>0</v>
      </c>
      <c r="Q96" s="213">
        <v>0</v>
      </c>
      <c r="R96" s="213">
        <v>0</v>
      </c>
      <c r="S96" s="213">
        <v>0</v>
      </c>
      <c r="T96" s="213">
        <v>0</v>
      </c>
      <c r="U96" s="219">
        <v>0</v>
      </c>
      <c r="V96" s="219">
        <v>0</v>
      </c>
      <c r="W96" s="219">
        <v>0</v>
      </c>
      <c r="X96" s="219">
        <v>0</v>
      </c>
      <c r="Y96" s="219">
        <v>0</v>
      </c>
      <c r="Z96" s="219">
        <v>0</v>
      </c>
      <c r="AA96" s="219">
        <v>0</v>
      </c>
      <c r="AB96" s="219">
        <v>0</v>
      </c>
      <c r="AC96" s="219">
        <v>0</v>
      </c>
      <c r="AD96" s="219">
        <v>0</v>
      </c>
      <c r="AE96" s="40">
        <v>4</v>
      </c>
      <c r="AF96" s="53">
        <f t="shared" ref="AF96:AO96" si="94">(K96)/0.3/$I96/60*$F$27</f>
        <v>0</v>
      </c>
      <c r="AG96" s="53">
        <f t="shared" si="94"/>
        <v>0</v>
      </c>
      <c r="AH96" s="53">
        <f t="shared" si="94"/>
        <v>0</v>
      </c>
      <c r="AI96" s="53">
        <f t="shared" si="94"/>
        <v>0</v>
      </c>
      <c r="AJ96" s="53">
        <f t="shared" si="94"/>
        <v>0</v>
      </c>
      <c r="AK96" s="53">
        <f t="shared" si="94"/>
        <v>0</v>
      </c>
      <c r="AL96" s="53">
        <f t="shared" si="94"/>
        <v>0</v>
      </c>
      <c r="AM96" s="53">
        <f t="shared" si="94"/>
        <v>0</v>
      </c>
      <c r="AN96" s="53">
        <f t="shared" si="94"/>
        <v>0</v>
      </c>
      <c r="AO96" s="76">
        <f t="shared" si="94"/>
        <v>0</v>
      </c>
      <c r="AP96" s="72">
        <f t="shared" si="87"/>
        <v>0</v>
      </c>
      <c r="AQ96" s="244"/>
      <c r="AR96" s="59">
        <v>4</v>
      </c>
      <c r="AS96" s="61">
        <f>IF(U96="&gt;100",(K96/$Y$30)/0.3/$I96*$F$27,U96/0.3/$I96*$F$27)</f>
        <v>0</v>
      </c>
      <c r="AT96" s="61">
        <f>IF(V96="&gt;100",(L96/$Y$31)/0.3/$I96*$F$27,V96/0.3/$I96*$F$27)</f>
        <v>0</v>
      </c>
      <c r="AU96" s="61">
        <f>IF(W96="&gt;100",(M96/$Y$32)/0.3/$I96*$F$27,W96/0.3/$I96*$F$27)</f>
        <v>0</v>
      </c>
      <c r="AV96" s="61">
        <f>IF(X96="&gt;100",(N96/$Y$33)/0.3/$I96*$F$27,X96/0.3/$I96*$F$27)</f>
        <v>0</v>
      </c>
      <c r="AW96" s="61">
        <f t="shared" ref="AW96:BB96" si="95">Y96/0.3/$I96*$F$27</f>
        <v>0</v>
      </c>
      <c r="AX96" s="61">
        <f t="shared" si="95"/>
        <v>0</v>
      </c>
      <c r="AY96" s="61">
        <f t="shared" si="95"/>
        <v>0</v>
      </c>
      <c r="AZ96" s="61">
        <f t="shared" si="95"/>
        <v>0</v>
      </c>
      <c r="BA96" s="61">
        <f t="shared" si="95"/>
        <v>0</v>
      </c>
      <c r="BB96" s="61">
        <f t="shared" si="95"/>
        <v>0</v>
      </c>
      <c r="BC96" s="91">
        <f>AP96*100/$AP$99</f>
        <v>0</v>
      </c>
      <c r="BD96" s="84">
        <f t="shared" si="89"/>
        <v>0</v>
      </c>
      <c r="BE96" s="34"/>
      <c r="BF96" s="6"/>
      <c r="BG96" s="2"/>
      <c r="BH96" s="2"/>
      <c r="BI96" s="2"/>
      <c r="BJ96" s="2"/>
      <c r="BK96" s="2"/>
      <c r="BL96" s="2"/>
      <c r="BM96" s="16"/>
      <c r="BN96" s="16"/>
      <c r="BO96" s="39"/>
      <c r="BP96" s="39"/>
      <c r="BQ96" s="16"/>
      <c r="BR96" s="16"/>
      <c r="BS96" s="16"/>
      <c r="BT96" s="16"/>
      <c r="BU96" s="16"/>
      <c r="BV96" s="16"/>
      <c r="BW96" s="16"/>
      <c r="BX96" s="16"/>
      <c r="BY96" s="16"/>
      <c r="BZ96" s="16"/>
      <c r="CA96" s="16"/>
      <c r="CB96" s="16"/>
      <c r="CC96" s="16"/>
      <c r="CD96" s="16"/>
      <c r="CE96" s="16"/>
      <c r="CF96" s="16"/>
      <c r="CG96" s="16"/>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II96"/>
      <c r="IJ96"/>
      <c r="IK96"/>
      <c r="IL96"/>
      <c r="IM96"/>
      <c r="IN96"/>
      <c r="IO96"/>
      <c r="IP96"/>
      <c r="IQ96"/>
      <c r="IR96"/>
      <c r="IS96"/>
      <c r="IT96"/>
      <c r="IU96"/>
      <c r="IV96"/>
      <c r="IW96"/>
      <c r="IX96"/>
      <c r="IY96"/>
      <c r="IZ96"/>
      <c r="JA96"/>
      <c r="JB96"/>
      <c r="JC96"/>
      <c r="JD96"/>
      <c r="JE96"/>
      <c r="JF96"/>
      <c r="JG96"/>
      <c r="JH96"/>
      <c r="JI96"/>
      <c r="JJ96"/>
      <c r="JK96"/>
      <c r="JL96"/>
      <c r="JM96"/>
      <c r="JN96"/>
      <c r="JO96"/>
      <c r="JP96"/>
    </row>
    <row r="97" spans="2:276" x14ac:dyDescent="0.2">
      <c r="B97" s="266"/>
      <c r="C97" s="249"/>
      <c r="D97" s="250"/>
      <c r="E97" s="251"/>
      <c r="F97" s="252"/>
      <c r="G97" s="252"/>
      <c r="H97" s="252"/>
      <c r="I97" s="268"/>
      <c r="J97" s="210"/>
      <c r="K97" s="213"/>
      <c r="L97" s="213"/>
      <c r="M97" s="213"/>
      <c r="N97" s="213"/>
      <c r="O97" s="213"/>
      <c r="P97" s="213"/>
      <c r="Q97" s="213"/>
      <c r="R97" s="213"/>
      <c r="S97" s="213"/>
      <c r="T97" s="213"/>
      <c r="U97" s="219"/>
      <c r="V97" s="219"/>
      <c r="W97" s="219"/>
      <c r="X97" s="219"/>
      <c r="Y97" s="219"/>
      <c r="Z97" s="219"/>
      <c r="AA97" s="219"/>
      <c r="AB97" s="219"/>
      <c r="AC97" s="219"/>
      <c r="AD97" s="219"/>
      <c r="AE97" s="40"/>
      <c r="AF97" s="53"/>
      <c r="AG97" s="53"/>
      <c r="AH97" s="53"/>
      <c r="AI97" s="53"/>
      <c r="AJ97" s="53"/>
      <c r="AK97" s="53"/>
      <c r="AL97" s="53"/>
      <c r="AM97" s="53"/>
      <c r="AN97" s="53"/>
      <c r="AO97" s="76"/>
      <c r="AP97" s="72"/>
      <c r="AQ97" s="244"/>
      <c r="AR97" s="59"/>
      <c r="AS97" s="61"/>
      <c r="AT97" s="61"/>
      <c r="AU97" s="61"/>
      <c r="AV97" s="61"/>
      <c r="AW97" s="61"/>
      <c r="AX97" s="61"/>
      <c r="AY97" s="61"/>
      <c r="AZ97" s="61"/>
      <c r="BA97" s="61"/>
      <c r="BB97" s="61"/>
      <c r="BC97" s="91"/>
      <c r="BD97" s="84"/>
      <c r="BE97" s="34"/>
      <c r="BF97" s="6"/>
      <c r="BG97" s="2"/>
      <c r="BH97" s="2"/>
      <c r="BI97" s="2"/>
      <c r="BJ97" s="2"/>
      <c r="BK97" s="2"/>
      <c r="BL97" s="2"/>
      <c r="BM97" s="16"/>
      <c r="BN97" s="16"/>
      <c r="BO97" s="39"/>
      <c r="BP97" s="39"/>
      <c r="BQ97" s="16"/>
      <c r="BR97" s="16"/>
      <c r="BS97" s="16"/>
      <c r="BT97" s="16"/>
      <c r="BU97" s="16"/>
      <c r="BV97" s="16"/>
      <c r="BW97" s="16"/>
      <c r="BX97" s="16"/>
      <c r="BY97" s="16"/>
      <c r="BZ97" s="16"/>
      <c r="CA97" s="16"/>
      <c r="CB97" s="16"/>
      <c r="CC97" s="16"/>
      <c r="CD97" s="16"/>
      <c r="CE97" s="16"/>
      <c r="CF97" s="16"/>
      <c r="CG97" s="16"/>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II97"/>
      <c r="IJ97"/>
      <c r="IK97"/>
      <c r="IL97"/>
      <c r="IM97"/>
      <c r="IN97"/>
      <c r="IO97"/>
      <c r="IP97"/>
      <c r="IQ97"/>
      <c r="IR97"/>
      <c r="IS97"/>
      <c r="IT97"/>
      <c r="IU97"/>
      <c r="IV97"/>
      <c r="IW97"/>
      <c r="IX97"/>
      <c r="IY97"/>
      <c r="IZ97"/>
      <c r="JA97"/>
      <c r="JB97"/>
      <c r="JC97"/>
      <c r="JD97"/>
      <c r="JE97"/>
      <c r="JF97"/>
      <c r="JG97"/>
      <c r="JH97"/>
      <c r="JI97"/>
      <c r="JJ97"/>
      <c r="JK97"/>
      <c r="JL97"/>
      <c r="JM97"/>
      <c r="JN97"/>
      <c r="JO97"/>
      <c r="JP97"/>
    </row>
    <row r="98" spans="2:276" x14ac:dyDescent="0.2">
      <c r="B98" s="266"/>
      <c r="C98" s="249"/>
      <c r="D98" s="250"/>
      <c r="E98" s="250"/>
      <c r="F98" s="252"/>
      <c r="G98" s="252"/>
      <c r="H98" s="252"/>
      <c r="I98" s="268"/>
      <c r="J98" s="210"/>
      <c r="K98" s="213"/>
      <c r="L98" s="213"/>
      <c r="M98" s="213"/>
      <c r="N98" s="213"/>
      <c r="O98" s="213"/>
      <c r="P98" s="213"/>
      <c r="Q98" s="213"/>
      <c r="R98" s="213"/>
      <c r="S98" s="213"/>
      <c r="T98" s="213"/>
      <c r="U98" s="219"/>
      <c r="V98" s="219"/>
      <c r="W98" s="219"/>
      <c r="X98" s="219"/>
      <c r="Y98" s="219"/>
      <c r="Z98" s="219"/>
      <c r="AA98" s="219"/>
      <c r="AB98" s="219"/>
      <c r="AC98" s="219"/>
      <c r="AD98" s="219"/>
      <c r="AE98" s="40"/>
      <c r="AF98" s="53"/>
      <c r="AG98" s="53"/>
      <c r="AH98" s="53"/>
      <c r="AI98" s="53"/>
      <c r="AJ98" s="53"/>
      <c r="AK98" s="53"/>
      <c r="AL98" s="53"/>
      <c r="AM98" s="53"/>
      <c r="AN98" s="53"/>
      <c r="AO98" s="76"/>
      <c r="AP98" s="72"/>
      <c r="AQ98" s="244"/>
      <c r="AR98" s="59"/>
      <c r="AS98" s="61"/>
      <c r="AT98" s="61"/>
      <c r="AU98" s="61"/>
      <c r="AV98" s="61"/>
      <c r="AW98" s="61"/>
      <c r="AX98" s="61"/>
      <c r="AY98" s="61"/>
      <c r="AZ98" s="61"/>
      <c r="BA98" s="61"/>
      <c r="BB98" s="61"/>
      <c r="BC98" s="91"/>
      <c r="BD98" s="84"/>
      <c r="BE98" s="34"/>
      <c r="BF98" s="6"/>
      <c r="BG98" s="2"/>
      <c r="BH98" s="2"/>
      <c r="BI98" s="2"/>
      <c r="BJ98" s="2"/>
      <c r="BK98" s="2"/>
      <c r="BL98" s="2"/>
      <c r="BM98" s="16"/>
      <c r="BN98" s="16"/>
      <c r="BO98" s="39"/>
      <c r="BP98" s="39"/>
      <c r="BQ98" s="16"/>
      <c r="BR98" s="16"/>
      <c r="BS98" s="16"/>
      <c r="BT98" s="16"/>
      <c r="BU98" s="16"/>
      <c r="BV98" s="16"/>
      <c r="BW98" s="16"/>
      <c r="BX98" s="16"/>
      <c r="BY98" s="16"/>
      <c r="BZ98" s="16"/>
      <c r="CA98" s="16"/>
      <c r="CB98" s="16"/>
      <c r="CC98" s="16"/>
      <c r="CD98" s="16"/>
      <c r="CE98" s="16"/>
      <c r="CF98" s="16"/>
      <c r="CG98" s="16"/>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II98"/>
      <c r="IJ98"/>
      <c r="IK98"/>
      <c r="IL98"/>
      <c r="IM98"/>
      <c r="IN98"/>
      <c r="IO98"/>
      <c r="IP98"/>
      <c r="IQ98"/>
      <c r="IR98"/>
      <c r="IS98"/>
      <c r="IT98"/>
      <c r="IU98"/>
      <c r="IV98"/>
      <c r="IW98"/>
      <c r="IX98"/>
      <c r="IY98"/>
      <c r="IZ98"/>
      <c r="JA98"/>
      <c r="JB98"/>
      <c r="JC98"/>
      <c r="JD98"/>
      <c r="JE98"/>
      <c r="JF98"/>
      <c r="JG98"/>
      <c r="JH98"/>
      <c r="JI98"/>
      <c r="JJ98"/>
      <c r="JK98"/>
      <c r="JL98"/>
      <c r="JM98"/>
      <c r="JN98"/>
      <c r="JO98"/>
      <c r="JP98"/>
    </row>
    <row r="99" spans="2:276" ht="13.5" thickBot="1" x14ac:dyDescent="0.25">
      <c r="B99" s="266"/>
      <c r="C99" s="173"/>
      <c r="D99" s="47" t="s">
        <v>16</v>
      </c>
      <c r="E99" s="269"/>
      <c r="F99" s="100"/>
      <c r="G99" s="100"/>
      <c r="H99" s="252">
        <f>(F93+G96)/2</f>
        <v>0.86284722222222221</v>
      </c>
      <c r="I99" s="263"/>
      <c r="J99" s="210"/>
      <c r="K99" s="213"/>
      <c r="L99" s="213"/>
      <c r="M99" s="213"/>
      <c r="N99" s="213"/>
      <c r="O99" s="213"/>
      <c r="P99" s="213"/>
      <c r="Q99" s="213"/>
      <c r="R99" s="213"/>
      <c r="S99" s="213"/>
      <c r="T99" s="213"/>
      <c r="U99" s="219"/>
      <c r="V99" s="219"/>
      <c r="W99" s="219"/>
      <c r="X99" s="219"/>
      <c r="Y99" s="219"/>
      <c r="Z99" s="219"/>
      <c r="AA99" s="219"/>
      <c r="AB99" s="219"/>
      <c r="AC99" s="219"/>
      <c r="AD99" s="219"/>
      <c r="AE99" s="41" t="s">
        <v>14</v>
      </c>
      <c r="AF99" s="69">
        <f t="shared" ref="AF99:AP99" si="96">SUM(AF93:AF98)</f>
        <v>1.0866468482981558E-3</v>
      </c>
      <c r="AG99" s="69">
        <f t="shared" si="96"/>
        <v>0</v>
      </c>
      <c r="AH99" s="69">
        <f t="shared" si="96"/>
        <v>0</v>
      </c>
      <c r="AI99" s="69">
        <f t="shared" si="96"/>
        <v>0</v>
      </c>
      <c r="AJ99" s="69">
        <f t="shared" si="96"/>
        <v>0</v>
      </c>
      <c r="AK99" s="69">
        <f t="shared" si="96"/>
        <v>0</v>
      </c>
      <c r="AL99" s="69">
        <f t="shared" si="96"/>
        <v>0</v>
      </c>
      <c r="AM99" s="69">
        <f t="shared" si="96"/>
        <v>0</v>
      </c>
      <c r="AN99" s="69">
        <f t="shared" si="96"/>
        <v>0</v>
      </c>
      <c r="AO99" s="78">
        <f t="shared" si="96"/>
        <v>0</v>
      </c>
      <c r="AP99" s="74">
        <f t="shared" si="96"/>
        <v>1.0866468482981558E-3</v>
      </c>
      <c r="AQ99" s="245">
        <f>AP99/$F$31</f>
        <v>1.2732551184595941E-4</v>
      </c>
      <c r="AR99" s="79" t="s">
        <v>14</v>
      </c>
      <c r="AS99" s="80">
        <f t="shared" ref="AS99:BB99" si="97">SUM(AS93:AS98)</f>
        <v>0.37976190476190458</v>
      </c>
      <c r="AT99" s="80">
        <f t="shared" si="97"/>
        <v>0.12658730158730153</v>
      </c>
      <c r="AU99" s="80">
        <f t="shared" si="97"/>
        <v>0</v>
      </c>
      <c r="AV99" s="80">
        <f t="shared" si="97"/>
        <v>0</v>
      </c>
      <c r="AW99" s="80">
        <f t="shared" si="97"/>
        <v>0</v>
      </c>
      <c r="AX99" s="80">
        <f t="shared" si="97"/>
        <v>0</v>
      </c>
      <c r="AY99" s="80">
        <f t="shared" si="97"/>
        <v>0</v>
      </c>
      <c r="AZ99" s="80">
        <f t="shared" si="97"/>
        <v>0</v>
      </c>
      <c r="BA99" s="80">
        <f t="shared" si="97"/>
        <v>0</v>
      </c>
      <c r="BB99" s="80">
        <f t="shared" si="97"/>
        <v>0</v>
      </c>
      <c r="BC99" s="92"/>
      <c r="BD99" s="85">
        <f>MAX(BD93:BD98)</f>
        <v>5.6</v>
      </c>
      <c r="BE99" s="35"/>
      <c r="BF99" s="5"/>
      <c r="BG99" s="10"/>
      <c r="BH99" s="10"/>
      <c r="BI99" s="10"/>
      <c r="BJ99" s="10"/>
      <c r="BK99" s="10"/>
      <c r="BL99" s="10"/>
      <c r="BM99" s="16"/>
      <c r="BN99" s="16"/>
      <c r="BO99" s="39"/>
      <c r="BP99" s="39"/>
      <c r="BQ99" s="16"/>
      <c r="BR99" s="16"/>
      <c r="BS99" s="16"/>
      <c r="BT99" s="16"/>
      <c r="BU99" s="16"/>
      <c r="BV99" s="16"/>
      <c r="BW99" s="16"/>
      <c r="BX99" s="16"/>
      <c r="BY99" s="16"/>
      <c r="BZ99" s="16"/>
      <c r="CA99" s="16"/>
      <c r="CB99" s="16"/>
      <c r="CC99" s="16"/>
      <c r="CD99" s="16"/>
      <c r="CE99" s="16"/>
      <c r="CF99" s="16"/>
      <c r="CG99" s="16"/>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II99"/>
      <c r="IJ99"/>
      <c r="IK99"/>
      <c r="IL99"/>
      <c r="IM99"/>
      <c r="IN99"/>
      <c r="IO99"/>
      <c r="IP99"/>
      <c r="IQ99"/>
      <c r="IR99"/>
      <c r="IS99"/>
      <c r="IT99"/>
      <c r="IU99"/>
      <c r="IV99"/>
      <c r="IW99"/>
      <c r="IX99"/>
      <c r="IY99"/>
      <c r="IZ99"/>
      <c r="JA99"/>
      <c r="JB99"/>
      <c r="JC99"/>
      <c r="JD99"/>
      <c r="JE99"/>
      <c r="JF99"/>
      <c r="JG99"/>
      <c r="JH99"/>
      <c r="JI99"/>
      <c r="JJ99"/>
      <c r="JK99"/>
      <c r="JL99"/>
      <c r="JM99"/>
      <c r="JN99"/>
      <c r="JO99"/>
      <c r="JP99"/>
    </row>
    <row r="100" spans="2:276" x14ac:dyDescent="0.2">
      <c r="B100" s="266">
        <f>B93+1</f>
        <v>10</v>
      </c>
      <c r="C100" s="267">
        <v>42550</v>
      </c>
      <c r="D100" s="250">
        <v>1</v>
      </c>
      <c r="E100" s="251">
        <f>$F$24</f>
        <v>3.3250000000000002</v>
      </c>
      <c r="F100" s="252">
        <v>0.8666666666666667</v>
      </c>
      <c r="G100" s="252">
        <v>0.8965277777777777</v>
      </c>
      <c r="H100" s="252"/>
      <c r="I100" s="268">
        <f t="shared" ref="I100:I103" si="98">(G100-F100)*24*60</f>
        <v>42.999999999999844</v>
      </c>
      <c r="J100" s="210"/>
      <c r="K100" s="213">
        <v>0</v>
      </c>
      <c r="L100" s="213">
        <v>0</v>
      </c>
      <c r="M100" s="213">
        <v>0</v>
      </c>
      <c r="N100" s="213">
        <v>0</v>
      </c>
      <c r="O100" s="213">
        <v>0</v>
      </c>
      <c r="P100" s="213">
        <v>0</v>
      </c>
      <c r="Q100" s="213">
        <v>0</v>
      </c>
      <c r="R100" s="213">
        <v>0</v>
      </c>
      <c r="S100" s="213">
        <v>0</v>
      </c>
      <c r="T100" s="213">
        <v>0</v>
      </c>
      <c r="U100" s="219">
        <v>0</v>
      </c>
      <c r="V100" s="219">
        <v>0</v>
      </c>
      <c r="W100" s="219">
        <v>0</v>
      </c>
      <c r="X100" s="219">
        <v>0</v>
      </c>
      <c r="Y100" s="219">
        <v>0</v>
      </c>
      <c r="Z100" s="219">
        <v>0</v>
      </c>
      <c r="AA100" s="219">
        <v>0</v>
      </c>
      <c r="AB100" s="219">
        <v>0</v>
      </c>
      <c r="AC100" s="219">
        <v>0</v>
      </c>
      <c r="AD100" s="219">
        <v>0</v>
      </c>
      <c r="AE100" s="40">
        <v>1</v>
      </c>
      <c r="AF100" s="53">
        <f t="shared" ref="AF100:AO100" si="99">(K100)/0.3/$I100/60*$F$24</f>
        <v>0</v>
      </c>
      <c r="AG100" s="53">
        <f t="shared" si="99"/>
        <v>0</v>
      </c>
      <c r="AH100" s="53">
        <f t="shared" si="99"/>
        <v>0</v>
      </c>
      <c r="AI100" s="53">
        <f t="shared" si="99"/>
        <v>0</v>
      </c>
      <c r="AJ100" s="53">
        <f t="shared" si="99"/>
        <v>0</v>
      </c>
      <c r="AK100" s="53">
        <f t="shared" si="99"/>
        <v>0</v>
      </c>
      <c r="AL100" s="53">
        <f t="shared" si="99"/>
        <v>0</v>
      </c>
      <c r="AM100" s="53">
        <f t="shared" si="99"/>
        <v>0</v>
      </c>
      <c r="AN100" s="53">
        <f t="shared" si="99"/>
        <v>0</v>
      </c>
      <c r="AO100" s="76">
        <f t="shared" si="99"/>
        <v>0</v>
      </c>
      <c r="AP100" s="72">
        <f t="shared" ref="AP100:AP103" si="100">SUM(AF100:AN100)</f>
        <v>0</v>
      </c>
      <c r="AQ100" s="244"/>
      <c r="AR100" s="56">
        <v>1</v>
      </c>
      <c r="AS100" s="57">
        <f>IF(U100="&gt;100",(K100/$Y$30)/0.3/$I100*$F$24,U100/0.3/$I100*$F$24)</f>
        <v>0</v>
      </c>
      <c r="AT100" s="57">
        <f>IF(V100="&gt;100",(L100/$Y$31)/0.3/$I100*$F$24,V100/0.3/$I100*$F$24)</f>
        <v>0</v>
      </c>
      <c r="AU100" s="57">
        <f>IF(W100="&gt;100",(M100/$Y$32)/0.3/$I100*$F$24,W100/0.3/$I100*$F$24)</f>
        <v>0</v>
      </c>
      <c r="AV100" s="57">
        <f>IF(X100="&gt;100",(N100/$Y$33)/0.3/$I100*$F$24,X100/0.3/$I100*$F$24)</f>
        <v>0</v>
      </c>
      <c r="AW100" s="57">
        <f t="shared" ref="AW100:BB100" si="101">Y100/0.3/$I100*$F$24</f>
        <v>0</v>
      </c>
      <c r="AX100" s="57">
        <f t="shared" si="101"/>
        <v>0</v>
      </c>
      <c r="AY100" s="57">
        <f t="shared" si="101"/>
        <v>0</v>
      </c>
      <c r="AZ100" s="57">
        <f t="shared" si="101"/>
        <v>0</v>
      </c>
      <c r="BA100" s="57">
        <f t="shared" si="101"/>
        <v>0</v>
      </c>
      <c r="BB100" s="57">
        <f t="shared" si="101"/>
        <v>0</v>
      </c>
      <c r="BC100" s="91">
        <f>AP100*100/$AP$106</f>
        <v>0</v>
      </c>
      <c r="BD100" s="84">
        <f t="shared" ref="BD100:BD103" si="102">IF(AC100&gt;=1,64,IF(AB100&gt;=1,45,IF(AA100&gt;=1,32,IF(Z100&gt;=1,22.6,IF(Y100&gt;=1,16,IF(X100&gt;=1,11.3,IF(W100&gt;=1,8,IF(V100&gt;=1,5.6,IF(U100&gt;=1,4,0)))))))))</f>
        <v>0</v>
      </c>
      <c r="BE100" s="34"/>
      <c r="BF100" s="6"/>
      <c r="BG100" s="2"/>
      <c r="BH100" s="2"/>
      <c r="BI100" s="2"/>
      <c r="BJ100" s="2"/>
      <c r="BK100" s="2"/>
      <c r="BL100" s="2"/>
      <c r="BM100" s="16"/>
      <c r="BN100" s="16"/>
      <c r="BO100" s="39"/>
      <c r="BP100" s="39"/>
      <c r="BQ100" s="16"/>
      <c r="BR100" s="16"/>
      <c r="BS100" s="16"/>
      <c r="BT100" s="16"/>
      <c r="BU100" s="16"/>
      <c r="BV100" s="16"/>
      <c r="BW100" s="16"/>
      <c r="BX100" s="16"/>
      <c r="BY100" s="16"/>
      <c r="BZ100" s="16"/>
      <c r="CA100" s="16"/>
      <c r="CB100" s="16"/>
      <c r="CC100" s="16"/>
      <c r="CD100" s="16"/>
      <c r="CE100" s="16"/>
      <c r="CF100" s="16"/>
      <c r="CG100" s="16"/>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row>
    <row r="101" spans="2:276" x14ac:dyDescent="0.2">
      <c r="B101" s="266"/>
      <c r="C101" s="249"/>
      <c r="D101" s="250">
        <v>2</v>
      </c>
      <c r="E101" s="251">
        <f>$F$25</f>
        <v>1.2450000000000001</v>
      </c>
      <c r="F101" s="252">
        <v>0.8666666666666667</v>
      </c>
      <c r="G101" s="252">
        <v>0.89722222222222225</v>
      </c>
      <c r="H101" s="252"/>
      <c r="I101" s="268">
        <f t="shared" si="98"/>
        <v>44</v>
      </c>
      <c r="J101" s="210"/>
      <c r="K101" s="214">
        <f>U101*$Y$30</f>
        <v>0.17168338919820397</v>
      </c>
      <c r="L101" s="213">
        <v>0</v>
      </c>
      <c r="M101" s="214">
        <f>W101*$Y$32</f>
        <v>1.3639798832314578</v>
      </c>
      <c r="N101" s="213">
        <v>0</v>
      </c>
      <c r="O101" s="213">
        <v>0</v>
      </c>
      <c r="P101" s="213">
        <v>0</v>
      </c>
      <c r="Q101" s="213">
        <v>0</v>
      </c>
      <c r="R101" s="213">
        <v>0</v>
      </c>
      <c r="S101" s="213">
        <v>0</v>
      </c>
      <c r="T101" s="213">
        <v>0</v>
      </c>
      <c r="U101" s="219">
        <v>1</v>
      </c>
      <c r="V101" s="219">
        <v>0</v>
      </c>
      <c r="W101" s="219">
        <v>1</v>
      </c>
      <c r="X101" s="219">
        <v>0</v>
      </c>
      <c r="Y101" s="219">
        <v>0</v>
      </c>
      <c r="Z101" s="219">
        <v>0</v>
      </c>
      <c r="AA101" s="219">
        <v>0</v>
      </c>
      <c r="AB101" s="219">
        <v>0</v>
      </c>
      <c r="AC101" s="219">
        <v>0</v>
      </c>
      <c r="AD101" s="219">
        <v>0</v>
      </c>
      <c r="AE101" s="40">
        <v>2</v>
      </c>
      <c r="AF101" s="53">
        <f t="shared" ref="AF101:AO101" si="103">(K101)/0.3/$I101/60*$F$25</f>
        <v>2.6988108529263133E-4</v>
      </c>
      <c r="AG101" s="53">
        <f t="shared" si="103"/>
        <v>0</v>
      </c>
      <c r="AH101" s="53">
        <f t="shared" si="103"/>
        <v>2.1441350437161177E-3</v>
      </c>
      <c r="AI101" s="53">
        <f t="shared" si="103"/>
        <v>0</v>
      </c>
      <c r="AJ101" s="53">
        <f t="shared" si="103"/>
        <v>0</v>
      </c>
      <c r="AK101" s="53">
        <f t="shared" si="103"/>
        <v>0</v>
      </c>
      <c r="AL101" s="53">
        <f t="shared" si="103"/>
        <v>0</v>
      </c>
      <c r="AM101" s="53">
        <f t="shared" si="103"/>
        <v>0</v>
      </c>
      <c r="AN101" s="53">
        <f t="shared" si="103"/>
        <v>0</v>
      </c>
      <c r="AO101" s="76">
        <f t="shared" si="103"/>
        <v>0</v>
      </c>
      <c r="AP101" s="72">
        <f t="shared" si="100"/>
        <v>2.4140161290087492E-3</v>
      </c>
      <c r="AQ101" s="244"/>
      <c r="AR101" s="59">
        <v>2</v>
      </c>
      <c r="AS101" s="61">
        <f>IF(U101="&gt;100",(K101/$Y$30)/0.3/$I101*$F$25,U101/0.3/$I101*$F$25)</f>
        <v>9.4318181818181829E-2</v>
      </c>
      <c r="AT101" s="61">
        <f>IF(V101="&gt;100",(L101/$Y$31)/0.3/$I101*$F$25,V101/0.3/$I101*$F$25)</f>
        <v>0</v>
      </c>
      <c r="AU101" s="61">
        <f>IF(W101="&gt;100",(M101/$Y$32)/0.3/$I101*$F$25,W101/0.3/$I101*$F$25)</f>
        <v>9.4318181818181829E-2</v>
      </c>
      <c r="AV101" s="61">
        <f>IF(X101="&gt;100",(N101/$Y$33)/0.3/$I101*$F$25,X101/0.3/$I101*$F$25)</f>
        <v>0</v>
      </c>
      <c r="AW101" s="61">
        <f t="shared" ref="AW101:BB101" si="104">Y101/0.3/$I101*$F$25</f>
        <v>0</v>
      </c>
      <c r="AX101" s="61">
        <f t="shared" si="104"/>
        <v>0</v>
      </c>
      <c r="AY101" s="61">
        <f t="shared" si="104"/>
        <v>0</v>
      </c>
      <c r="AZ101" s="61">
        <f t="shared" si="104"/>
        <v>0</v>
      </c>
      <c r="BA101" s="61">
        <f t="shared" si="104"/>
        <v>0</v>
      </c>
      <c r="BB101" s="61">
        <f t="shared" si="104"/>
        <v>0</v>
      </c>
      <c r="BC101" s="91">
        <f>AP101*100/$AP$106</f>
        <v>100</v>
      </c>
      <c r="BD101" s="84">
        <f t="shared" si="102"/>
        <v>8</v>
      </c>
      <c r="BE101" s="34"/>
      <c r="BF101" s="6"/>
      <c r="BG101" s="2"/>
      <c r="BH101" s="2"/>
      <c r="BI101" s="2"/>
      <c r="BJ101" s="2"/>
      <c r="BK101" s="2"/>
      <c r="BL101" s="2"/>
      <c r="BM101" s="16"/>
      <c r="BN101" s="16"/>
      <c r="BO101" s="39"/>
      <c r="BP101" s="39"/>
      <c r="BQ101" s="16"/>
      <c r="BR101" s="16"/>
      <c r="BS101" s="16"/>
      <c r="BT101" s="16"/>
      <c r="BU101" s="16"/>
      <c r="BV101" s="16"/>
      <c r="BW101" s="16"/>
      <c r="BX101" s="16"/>
      <c r="BY101" s="16"/>
      <c r="BZ101" s="16"/>
      <c r="CA101" s="16"/>
      <c r="CB101" s="16"/>
      <c r="CC101" s="16"/>
      <c r="CD101" s="16"/>
      <c r="CE101" s="16"/>
      <c r="CF101" s="16"/>
      <c r="CG101" s="16"/>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row>
    <row r="102" spans="2:276" x14ac:dyDescent="0.2">
      <c r="B102" s="266"/>
      <c r="C102" s="249"/>
      <c r="D102" s="250">
        <v>3</v>
      </c>
      <c r="E102" s="250">
        <f>$F$26</f>
        <v>1.5949999999999998</v>
      </c>
      <c r="F102" s="252">
        <v>0.86805555555555547</v>
      </c>
      <c r="G102" s="252">
        <v>0.8979166666666667</v>
      </c>
      <c r="H102" s="252"/>
      <c r="I102" s="268">
        <f t="shared" si="98"/>
        <v>43.000000000000171</v>
      </c>
      <c r="J102" s="210"/>
      <c r="K102" s="213">
        <v>0</v>
      </c>
      <c r="L102" s="213">
        <v>0</v>
      </c>
      <c r="M102" s="213">
        <v>0</v>
      </c>
      <c r="N102" s="213">
        <v>0</v>
      </c>
      <c r="O102" s="213">
        <v>0</v>
      </c>
      <c r="P102" s="213">
        <v>0</v>
      </c>
      <c r="Q102" s="213">
        <v>0</v>
      </c>
      <c r="R102" s="213">
        <v>0</v>
      </c>
      <c r="S102" s="213">
        <v>0</v>
      </c>
      <c r="T102" s="213">
        <v>0</v>
      </c>
      <c r="U102" s="219">
        <v>0</v>
      </c>
      <c r="V102" s="219">
        <v>0</v>
      </c>
      <c r="W102" s="219">
        <v>0</v>
      </c>
      <c r="X102" s="219">
        <v>0</v>
      </c>
      <c r="Y102" s="219">
        <v>0</v>
      </c>
      <c r="Z102" s="219">
        <v>0</v>
      </c>
      <c r="AA102" s="219">
        <v>0</v>
      </c>
      <c r="AB102" s="219">
        <v>0</v>
      </c>
      <c r="AC102" s="219">
        <v>0</v>
      </c>
      <c r="AD102" s="219">
        <v>0</v>
      </c>
      <c r="AE102" s="40">
        <v>3</v>
      </c>
      <c r="AF102" s="53">
        <f t="shared" ref="AF102:AO102" si="105">(K102)/0.3/$I102/60*$F$26</f>
        <v>0</v>
      </c>
      <c r="AG102" s="53">
        <f t="shared" si="105"/>
        <v>0</v>
      </c>
      <c r="AH102" s="53">
        <f t="shared" si="105"/>
        <v>0</v>
      </c>
      <c r="AI102" s="53">
        <f t="shared" si="105"/>
        <v>0</v>
      </c>
      <c r="AJ102" s="53">
        <f t="shared" si="105"/>
        <v>0</v>
      </c>
      <c r="AK102" s="53">
        <f t="shared" si="105"/>
        <v>0</v>
      </c>
      <c r="AL102" s="53">
        <f t="shared" si="105"/>
        <v>0</v>
      </c>
      <c r="AM102" s="53">
        <f t="shared" si="105"/>
        <v>0</v>
      </c>
      <c r="AN102" s="53">
        <f t="shared" si="105"/>
        <v>0</v>
      </c>
      <c r="AO102" s="76">
        <f t="shared" si="105"/>
        <v>0</v>
      </c>
      <c r="AP102" s="72">
        <f t="shared" si="100"/>
        <v>0</v>
      </c>
      <c r="AQ102" s="244"/>
      <c r="AR102" s="59">
        <v>3</v>
      </c>
      <c r="AS102" s="61">
        <f>IF(U102="&gt;100",(K102/$Y$30)/0.3/$I102*$F$26,U102/0.3/$I102*$F$26)</f>
        <v>0</v>
      </c>
      <c r="AT102" s="61">
        <f>IF(V102="&gt;100",(L102/$Y$31)/0.3/$I102*$F$26,V102/0.3/$I102*$F$26)</f>
        <v>0</v>
      </c>
      <c r="AU102" s="61">
        <f>IF(W102="&gt;100",(M102/$Y$32)/0.3/$I102*$F$26,W102/0.3/$I102*$F$26)</f>
        <v>0</v>
      </c>
      <c r="AV102" s="61">
        <f>IF(X102="&gt;100",(N102/$Y$33)/0.3/$I102*$F$26,X102/0.3/$I102*$F$26)</f>
        <v>0</v>
      </c>
      <c r="AW102" s="61">
        <f t="shared" ref="AW102:BB102" si="106">Y102/0.3/$I102*$F$26</f>
        <v>0</v>
      </c>
      <c r="AX102" s="61">
        <f t="shared" si="106"/>
        <v>0</v>
      </c>
      <c r="AY102" s="61">
        <f t="shared" si="106"/>
        <v>0</v>
      </c>
      <c r="AZ102" s="61">
        <f t="shared" si="106"/>
        <v>0</v>
      </c>
      <c r="BA102" s="61">
        <f t="shared" si="106"/>
        <v>0</v>
      </c>
      <c r="BB102" s="61">
        <f t="shared" si="106"/>
        <v>0</v>
      </c>
      <c r="BC102" s="91">
        <f>AP102*100/$AP$106</f>
        <v>0</v>
      </c>
      <c r="BD102" s="84">
        <f t="shared" si="102"/>
        <v>0</v>
      </c>
      <c r="BE102" s="34"/>
      <c r="BF102" s="6"/>
      <c r="BG102" s="2"/>
      <c r="BH102" s="2"/>
      <c r="BI102" s="2"/>
      <c r="BJ102" s="2"/>
      <c r="BK102" s="2"/>
      <c r="BL102" s="2"/>
      <c r="BM102" s="16"/>
      <c r="BN102" s="16"/>
      <c r="BO102" s="39"/>
      <c r="BP102" s="39"/>
      <c r="BQ102" s="16"/>
      <c r="BR102" s="16"/>
      <c r="BS102" s="16"/>
      <c r="BT102" s="16"/>
      <c r="BU102" s="16"/>
      <c r="BV102" s="16"/>
      <c r="BW102" s="16"/>
      <c r="BX102" s="16"/>
      <c r="BY102" s="16"/>
      <c r="BZ102" s="16"/>
      <c r="CA102" s="16"/>
      <c r="CB102" s="16"/>
      <c r="CC102" s="16"/>
      <c r="CD102" s="16"/>
      <c r="CE102" s="16"/>
      <c r="CF102" s="16"/>
      <c r="CG102" s="16"/>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row>
    <row r="103" spans="2:276" x14ac:dyDescent="0.2">
      <c r="B103" s="266"/>
      <c r="C103" s="249"/>
      <c r="D103" s="250">
        <v>4</v>
      </c>
      <c r="E103" s="250">
        <f>$F$27</f>
        <v>2.3693999999999997</v>
      </c>
      <c r="F103" s="252">
        <v>0.86944444444444446</v>
      </c>
      <c r="G103" s="252">
        <v>0.89930555555555547</v>
      </c>
      <c r="H103" s="252"/>
      <c r="I103" s="268">
        <f t="shared" si="98"/>
        <v>42.999999999999844</v>
      </c>
      <c r="J103" s="210"/>
      <c r="K103" s="213">
        <v>0</v>
      </c>
      <c r="L103" s="213">
        <v>0</v>
      </c>
      <c r="M103" s="213">
        <v>0</v>
      </c>
      <c r="N103" s="213">
        <v>0</v>
      </c>
      <c r="O103" s="213">
        <v>0</v>
      </c>
      <c r="P103" s="213">
        <v>0</v>
      </c>
      <c r="Q103" s="213">
        <v>0</v>
      </c>
      <c r="R103" s="213">
        <v>0</v>
      </c>
      <c r="S103" s="213">
        <v>0</v>
      </c>
      <c r="T103" s="213">
        <v>0</v>
      </c>
      <c r="U103" s="219">
        <v>0</v>
      </c>
      <c r="V103" s="219">
        <v>0</v>
      </c>
      <c r="W103" s="219">
        <v>0</v>
      </c>
      <c r="X103" s="219">
        <v>0</v>
      </c>
      <c r="Y103" s="219">
        <v>0</v>
      </c>
      <c r="Z103" s="219">
        <v>0</v>
      </c>
      <c r="AA103" s="219">
        <v>0</v>
      </c>
      <c r="AB103" s="219">
        <v>0</v>
      </c>
      <c r="AC103" s="219">
        <v>0</v>
      </c>
      <c r="AD103" s="219">
        <v>0</v>
      </c>
      <c r="AE103" s="40">
        <v>4</v>
      </c>
      <c r="AF103" s="53">
        <f t="shared" ref="AF103:AO103" si="107">(K103)/0.3/$I103/60*$F$27</f>
        <v>0</v>
      </c>
      <c r="AG103" s="53">
        <f t="shared" si="107"/>
        <v>0</v>
      </c>
      <c r="AH103" s="53">
        <f t="shared" si="107"/>
        <v>0</v>
      </c>
      <c r="AI103" s="53">
        <f t="shared" si="107"/>
        <v>0</v>
      </c>
      <c r="AJ103" s="53">
        <f t="shared" si="107"/>
        <v>0</v>
      </c>
      <c r="AK103" s="53">
        <f t="shared" si="107"/>
        <v>0</v>
      </c>
      <c r="AL103" s="53">
        <f t="shared" si="107"/>
        <v>0</v>
      </c>
      <c r="AM103" s="53">
        <f t="shared" si="107"/>
        <v>0</v>
      </c>
      <c r="AN103" s="53">
        <f t="shared" si="107"/>
        <v>0</v>
      </c>
      <c r="AO103" s="76">
        <f t="shared" si="107"/>
        <v>0</v>
      </c>
      <c r="AP103" s="72">
        <f t="shared" si="100"/>
        <v>0</v>
      </c>
      <c r="AQ103" s="244"/>
      <c r="AR103" s="59">
        <v>4</v>
      </c>
      <c r="AS103" s="61">
        <f>IF(U103="&gt;100",(K103/$Y$30)/0.3/$I103*$F$27,U103/0.3/$I103*$F$27)</f>
        <v>0</v>
      </c>
      <c r="AT103" s="61">
        <f>IF(V103="&gt;100",(L103/$Y$31)/0.3/$I103*$F$27,V103/0.3/$I103*$F$27)</f>
        <v>0</v>
      </c>
      <c r="AU103" s="61">
        <f>IF(W103="&gt;100",(M103/$Y$32)/0.3/$I103*$F$27,W103/0.3/$I103*$F$27)</f>
        <v>0</v>
      </c>
      <c r="AV103" s="61">
        <f>IF(X103="&gt;100",(N103/$Y$33)/0.3/$I103*$F$27,X103/0.3/$I103*$F$27)</f>
        <v>0</v>
      </c>
      <c r="AW103" s="61">
        <f t="shared" ref="AW103:BB103" si="108">Y103/0.3/$I103*$F$27</f>
        <v>0</v>
      </c>
      <c r="AX103" s="61">
        <f t="shared" si="108"/>
        <v>0</v>
      </c>
      <c r="AY103" s="61">
        <f t="shared" si="108"/>
        <v>0</v>
      </c>
      <c r="AZ103" s="61">
        <f t="shared" si="108"/>
        <v>0</v>
      </c>
      <c r="BA103" s="61">
        <f t="shared" si="108"/>
        <v>0</v>
      </c>
      <c r="BB103" s="61">
        <f t="shared" si="108"/>
        <v>0</v>
      </c>
      <c r="BC103" s="91">
        <f>AP103*100/$AP$106</f>
        <v>0</v>
      </c>
      <c r="BD103" s="84">
        <f t="shared" si="102"/>
        <v>0</v>
      </c>
      <c r="BE103" s="34"/>
      <c r="BF103" s="6"/>
      <c r="BG103" s="2"/>
      <c r="BH103" s="2"/>
      <c r="BI103" s="2"/>
      <c r="BJ103" s="2"/>
      <c r="BK103" s="2"/>
      <c r="BL103" s="2"/>
      <c r="BM103" s="16"/>
      <c r="BN103" s="16"/>
      <c r="BO103" s="39"/>
      <c r="BP103" s="39"/>
      <c r="BQ103" s="16"/>
      <c r="BR103" s="16"/>
      <c r="BS103" s="16"/>
      <c r="BT103" s="16"/>
      <c r="BU103" s="16"/>
      <c r="BV103" s="16"/>
      <c r="BW103" s="16"/>
      <c r="BX103" s="16"/>
      <c r="BY103" s="16"/>
      <c r="BZ103" s="16"/>
      <c r="CA103" s="16"/>
      <c r="CB103" s="16"/>
      <c r="CC103" s="16"/>
      <c r="CD103" s="16"/>
      <c r="CE103" s="16"/>
      <c r="CF103" s="16"/>
      <c r="CG103" s="16"/>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row>
    <row r="104" spans="2:276" x14ac:dyDescent="0.2">
      <c r="B104" s="266"/>
      <c r="C104" s="249"/>
      <c r="D104" s="250"/>
      <c r="E104" s="251"/>
      <c r="F104" s="252"/>
      <c r="G104" s="252"/>
      <c r="H104" s="252"/>
      <c r="I104" s="268"/>
      <c r="J104" s="253"/>
      <c r="K104" s="254"/>
      <c r="L104" s="254"/>
      <c r="M104" s="254"/>
      <c r="N104" s="254"/>
      <c r="O104" s="254"/>
      <c r="P104" s="254"/>
      <c r="Q104" s="254"/>
      <c r="R104" s="254"/>
      <c r="S104" s="254"/>
      <c r="T104" s="254"/>
      <c r="U104" s="255"/>
      <c r="V104" s="255"/>
      <c r="W104" s="255"/>
      <c r="X104" s="255"/>
      <c r="Y104" s="255"/>
      <c r="Z104" s="255"/>
      <c r="AA104" s="255"/>
      <c r="AB104" s="255"/>
      <c r="AC104" s="255"/>
      <c r="AD104" s="255"/>
      <c r="AE104" s="40"/>
      <c r="AF104" s="53"/>
      <c r="AG104" s="53"/>
      <c r="AH104" s="53"/>
      <c r="AI104" s="53"/>
      <c r="AJ104" s="53"/>
      <c r="AK104" s="53"/>
      <c r="AL104" s="53"/>
      <c r="AM104" s="53"/>
      <c r="AN104" s="53"/>
      <c r="AO104" s="76"/>
      <c r="AP104" s="72"/>
      <c r="AQ104" s="256"/>
      <c r="AR104" s="59"/>
      <c r="AS104" s="61"/>
      <c r="AT104" s="61"/>
      <c r="AU104" s="61"/>
      <c r="AV104" s="61"/>
      <c r="AW104" s="61"/>
      <c r="AX104" s="61"/>
      <c r="AY104" s="61"/>
      <c r="AZ104" s="61"/>
      <c r="BA104" s="61"/>
      <c r="BB104" s="61"/>
      <c r="BC104" s="91"/>
      <c r="BD104" s="84"/>
      <c r="BE104" s="34"/>
      <c r="BF104" s="6"/>
      <c r="BG104" s="2"/>
      <c r="BH104" s="2"/>
      <c r="BI104" s="2"/>
      <c r="BJ104" s="2"/>
      <c r="BK104" s="2"/>
      <c r="BL104" s="2"/>
      <c r="BM104" s="16"/>
      <c r="BN104" s="16"/>
      <c r="BO104" s="39"/>
      <c r="BP104" s="39"/>
      <c r="BQ104" s="16"/>
      <c r="BR104" s="16"/>
      <c r="BS104" s="16"/>
      <c r="BT104" s="16"/>
      <c r="BU104" s="16"/>
      <c r="BV104" s="16"/>
      <c r="BW104" s="16"/>
      <c r="BX104" s="16"/>
      <c r="BY104" s="16"/>
      <c r="BZ104" s="16"/>
      <c r="CA104" s="16"/>
      <c r="CB104" s="16"/>
      <c r="CC104" s="16"/>
      <c r="CD104" s="16"/>
      <c r="CE104" s="16"/>
      <c r="CF104" s="16"/>
      <c r="CG104" s="16"/>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row>
    <row r="105" spans="2:276" x14ac:dyDescent="0.2">
      <c r="B105" s="266"/>
      <c r="C105" s="249"/>
      <c r="D105" s="250"/>
      <c r="E105" s="250"/>
      <c r="F105" s="252"/>
      <c r="G105" s="252"/>
      <c r="H105" s="252"/>
      <c r="I105" s="268"/>
      <c r="J105" s="253"/>
      <c r="K105" s="254"/>
      <c r="L105" s="254"/>
      <c r="M105" s="254"/>
      <c r="N105" s="254"/>
      <c r="O105" s="254"/>
      <c r="P105" s="254"/>
      <c r="Q105" s="254"/>
      <c r="R105" s="254"/>
      <c r="S105" s="254"/>
      <c r="T105" s="254"/>
      <c r="U105" s="255"/>
      <c r="V105" s="255"/>
      <c r="W105" s="255"/>
      <c r="X105" s="255"/>
      <c r="Y105" s="255"/>
      <c r="Z105" s="255"/>
      <c r="AA105" s="255"/>
      <c r="AB105" s="255"/>
      <c r="AC105" s="255"/>
      <c r="AD105" s="255"/>
      <c r="AE105" s="40"/>
      <c r="AF105" s="53"/>
      <c r="AG105" s="53"/>
      <c r="AH105" s="53"/>
      <c r="AI105" s="53"/>
      <c r="AJ105" s="53"/>
      <c r="AK105" s="53"/>
      <c r="AL105" s="53"/>
      <c r="AM105" s="53"/>
      <c r="AN105" s="53"/>
      <c r="AO105" s="76"/>
      <c r="AP105" s="72"/>
      <c r="AQ105" s="256"/>
      <c r="AR105" s="59"/>
      <c r="AS105" s="61"/>
      <c r="AT105" s="61"/>
      <c r="AU105" s="61"/>
      <c r="AV105" s="61"/>
      <c r="AW105" s="61"/>
      <c r="AX105" s="61"/>
      <c r="AY105" s="61"/>
      <c r="AZ105" s="61"/>
      <c r="BA105" s="61"/>
      <c r="BB105" s="61"/>
      <c r="BC105" s="91"/>
      <c r="BD105" s="84"/>
      <c r="BE105" s="34"/>
      <c r="BF105" s="6"/>
      <c r="BG105" s="2"/>
      <c r="BH105" s="2"/>
      <c r="BI105" s="2"/>
      <c r="BJ105" s="2"/>
      <c r="BK105" s="2"/>
      <c r="BL105" s="2"/>
      <c r="BM105" s="16"/>
      <c r="BN105" s="16"/>
      <c r="BO105" s="39"/>
      <c r="BP105" s="39"/>
      <c r="BQ105" s="16"/>
      <c r="BR105" s="16"/>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row>
    <row r="106" spans="2:276" ht="13.5" thickBot="1" x14ac:dyDescent="0.25">
      <c r="B106" s="271"/>
      <c r="C106" s="174"/>
      <c r="D106" s="48"/>
      <c r="E106" s="48"/>
      <c r="F106" s="48"/>
      <c r="G106" s="48"/>
      <c r="H106" s="257">
        <f>(F100+G103)/2</f>
        <v>0.88298611111111103</v>
      </c>
      <c r="I106" s="265"/>
      <c r="J106" s="209"/>
      <c r="K106" s="258"/>
      <c r="L106" s="258"/>
      <c r="M106" s="258"/>
      <c r="N106" s="258"/>
      <c r="O106" s="258"/>
      <c r="P106" s="258"/>
      <c r="Q106" s="258"/>
      <c r="R106" s="258"/>
      <c r="S106" s="258"/>
      <c r="T106" s="258"/>
      <c r="U106" s="259"/>
      <c r="V106" s="259"/>
      <c r="W106" s="259"/>
      <c r="X106" s="259"/>
      <c r="Y106" s="259"/>
      <c r="Z106" s="259"/>
      <c r="AA106" s="259"/>
      <c r="AB106" s="259"/>
      <c r="AC106" s="259"/>
      <c r="AD106" s="259"/>
      <c r="AE106" s="41" t="s">
        <v>14</v>
      </c>
      <c r="AF106" s="69">
        <f t="shared" ref="AF106:AP106" si="109">SUM(AF100:AF105)</f>
        <v>2.6988108529263133E-4</v>
      </c>
      <c r="AG106" s="69">
        <f t="shared" si="109"/>
        <v>0</v>
      </c>
      <c r="AH106" s="69">
        <f t="shared" si="109"/>
        <v>2.1441350437161177E-3</v>
      </c>
      <c r="AI106" s="69">
        <f t="shared" si="109"/>
        <v>0</v>
      </c>
      <c r="AJ106" s="69">
        <f t="shared" si="109"/>
        <v>0</v>
      </c>
      <c r="AK106" s="69">
        <f t="shared" si="109"/>
        <v>0</v>
      </c>
      <c r="AL106" s="69">
        <f t="shared" si="109"/>
        <v>0</v>
      </c>
      <c r="AM106" s="69">
        <f t="shared" si="109"/>
        <v>0</v>
      </c>
      <c r="AN106" s="69">
        <f t="shared" si="109"/>
        <v>0</v>
      </c>
      <c r="AO106" s="78">
        <f t="shared" si="109"/>
        <v>0</v>
      </c>
      <c r="AP106" s="74">
        <f t="shared" si="109"/>
        <v>2.4140161290087492E-3</v>
      </c>
      <c r="AQ106" s="245">
        <f>AP106/$F$31</f>
        <v>2.8285715797346614E-4</v>
      </c>
      <c r="AR106" s="79" t="s">
        <v>14</v>
      </c>
      <c r="AS106" s="80">
        <f t="shared" ref="AS106:BB106" si="110">SUM(AS100:AS105)</f>
        <v>9.4318181818181829E-2</v>
      </c>
      <c r="AT106" s="80">
        <f t="shared" si="110"/>
        <v>0</v>
      </c>
      <c r="AU106" s="80">
        <f t="shared" si="110"/>
        <v>9.4318181818181829E-2</v>
      </c>
      <c r="AV106" s="80">
        <f t="shared" si="110"/>
        <v>0</v>
      </c>
      <c r="AW106" s="80">
        <f t="shared" si="110"/>
        <v>0</v>
      </c>
      <c r="AX106" s="80">
        <f t="shared" si="110"/>
        <v>0</v>
      </c>
      <c r="AY106" s="80">
        <f t="shared" si="110"/>
        <v>0</v>
      </c>
      <c r="AZ106" s="80">
        <f t="shared" si="110"/>
        <v>0</v>
      </c>
      <c r="BA106" s="80">
        <f t="shared" si="110"/>
        <v>0</v>
      </c>
      <c r="BB106" s="80">
        <f t="shared" si="110"/>
        <v>0</v>
      </c>
      <c r="BC106" s="92"/>
      <c r="BD106" s="85">
        <f>MAX(BD100:BD105)</f>
        <v>8</v>
      </c>
      <c r="BE106" s="35"/>
      <c r="BF106" s="5"/>
      <c r="BG106" s="2"/>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7"/>
      <c r="CG106" s="16"/>
      <c r="CH106" s="16"/>
      <c r="CI106" s="16"/>
      <c r="CJ106" s="16"/>
      <c r="CK106" s="16"/>
      <c r="CL106" s="16"/>
      <c r="CM106" s="16"/>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JP106"/>
    </row>
    <row r="107" spans="2:276" x14ac:dyDescent="0.2">
      <c r="H107" s="6"/>
      <c r="W107" s="2"/>
      <c r="X107" s="2"/>
      <c r="Y107" s="2"/>
      <c r="Z107" s="2"/>
      <c r="AA107" s="2"/>
      <c r="AB107" s="2"/>
      <c r="AC107" s="2"/>
      <c r="AD107" s="2"/>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2"/>
      <c r="BF107" s="2"/>
      <c r="BG107" s="2"/>
      <c r="BH107" s="2"/>
      <c r="BI107" s="16"/>
      <c r="BJ107" s="16"/>
      <c r="BK107" s="16"/>
      <c r="BL107" s="16"/>
      <c r="BM107" s="16"/>
      <c r="BN107" s="16"/>
      <c r="BO107" s="16"/>
      <c r="BP107" s="16"/>
      <c r="BQ107" s="16"/>
      <c r="BR107" s="16"/>
      <c r="BS107" s="16"/>
      <c r="BT107" s="16"/>
      <c r="BU107" s="16"/>
      <c r="BV107" s="16"/>
      <c r="BW107" s="16"/>
      <c r="BX107" s="16"/>
      <c r="BY107" s="16"/>
      <c r="BZ107" s="16"/>
      <c r="CA107" s="16"/>
      <c r="CB107" s="16"/>
      <c r="CC107" s="16"/>
      <c r="CD107" s="16"/>
      <c r="CE107" s="16"/>
      <c r="CF107" s="16"/>
      <c r="CG107" s="17"/>
      <c r="CH107" s="16"/>
      <c r="CI107" s="16"/>
      <c r="CJ107" s="16"/>
      <c r="CK107" s="16"/>
      <c r="CL107" s="16"/>
      <c r="CM107" s="16"/>
      <c r="CN107" s="16"/>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row>
    <row r="108" spans="2:276" x14ac:dyDescent="0.2">
      <c r="BF108" s="2"/>
      <c r="BG108" s="2"/>
      <c r="BH108" s="2"/>
      <c r="BI108" s="16"/>
      <c r="BJ108" s="16"/>
      <c r="BK108" s="16"/>
      <c r="BL108" s="16"/>
      <c r="BM108" s="16"/>
      <c r="BN108" s="16"/>
      <c r="BO108" s="16"/>
      <c r="BP108" s="16"/>
      <c r="BQ108" s="16"/>
      <c r="BR108" s="16"/>
      <c r="BS108" s="16"/>
      <c r="BT108" s="16"/>
      <c r="BU108" s="16"/>
      <c r="BV108" s="16"/>
      <c r="BW108" s="16"/>
      <c r="BX108" s="16"/>
      <c r="BY108" s="16"/>
      <c r="BZ108" s="16"/>
      <c r="CA108" s="16"/>
      <c r="CB108" s="16"/>
      <c r="CC108" s="16"/>
      <c r="CD108" s="16"/>
      <c r="CE108" s="16"/>
      <c r="CF108" s="16"/>
      <c r="CG108" s="17"/>
      <c r="CH108" s="16"/>
      <c r="CI108" s="16"/>
      <c r="CJ108" s="16"/>
      <c r="CK108" s="16"/>
      <c r="CL108" s="16"/>
      <c r="CM108" s="16"/>
      <c r="CN108" s="16"/>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row>
    <row r="109" spans="2:276" x14ac:dyDescent="0.2">
      <c r="BF109" s="2"/>
      <c r="BG109" s="2"/>
      <c r="BH109" s="2"/>
      <c r="BI109" s="16"/>
      <c r="BJ109" s="16"/>
      <c r="BK109" s="16"/>
      <c r="BL109" s="16"/>
      <c r="BM109" s="16"/>
      <c r="BN109" s="16"/>
      <c r="BO109" s="16"/>
      <c r="BP109" s="16"/>
      <c r="BQ109" s="16"/>
      <c r="BR109" s="16"/>
      <c r="BS109" s="16"/>
      <c r="BT109" s="16"/>
      <c r="BU109" s="16"/>
      <c r="BV109" s="16"/>
      <c r="BW109" s="16"/>
      <c r="BX109" s="16"/>
      <c r="BY109" s="16"/>
      <c r="BZ109" s="16"/>
      <c r="CA109" s="16"/>
      <c r="CB109" s="16"/>
      <c r="CC109" s="16"/>
      <c r="CD109" s="16"/>
      <c r="CE109" s="16"/>
      <c r="CF109" s="16"/>
      <c r="CG109" s="17"/>
      <c r="CH109" s="16"/>
      <c r="CI109" s="16"/>
      <c r="CJ109" s="16"/>
      <c r="CK109" s="38"/>
      <c r="CL109" s="17"/>
      <c r="CM109" s="16"/>
      <c r="CN109" s="16"/>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row>
    <row r="110" spans="2:276" x14ac:dyDescent="0.2">
      <c r="BF110" s="2"/>
      <c r="BG110" s="2"/>
      <c r="BH110" s="2"/>
      <c r="BI110" s="16"/>
      <c r="BJ110" s="16"/>
      <c r="BK110" s="16"/>
      <c r="BL110" s="16"/>
      <c r="BM110" s="16"/>
      <c r="BN110" s="16"/>
      <c r="BO110" s="16"/>
      <c r="BP110" s="16"/>
      <c r="BQ110" s="16"/>
      <c r="BR110" s="16"/>
      <c r="BS110" s="16"/>
      <c r="BT110" s="16"/>
      <c r="BU110" s="16"/>
      <c r="BV110" s="16"/>
      <c r="BW110" s="16"/>
      <c r="BX110" s="16"/>
      <c r="BY110" s="16"/>
      <c r="BZ110" s="16"/>
      <c r="CA110" s="16"/>
      <c r="CB110" s="16"/>
      <c r="CC110" s="16"/>
      <c r="CD110" s="16"/>
      <c r="CE110" s="16"/>
      <c r="CF110" s="16"/>
      <c r="CG110" s="17"/>
      <c r="CH110" s="16"/>
      <c r="CI110" s="16"/>
      <c r="CJ110" s="16"/>
      <c r="CK110" s="16"/>
      <c r="CL110" s="16"/>
      <c r="CM110" s="16"/>
      <c r="CN110" s="16"/>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row>
    <row r="111" spans="2:276" x14ac:dyDescent="0.2">
      <c r="BF111" s="2"/>
      <c r="BG111" s="2"/>
      <c r="BH111" s="2"/>
      <c r="BI111" s="16"/>
      <c r="BJ111" s="16"/>
      <c r="BK111" s="16"/>
      <c r="BL111" s="16"/>
      <c r="BM111" s="16"/>
      <c r="BN111" s="16"/>
      <c r="BO111" s="16"/>
      <c r="BP111" s="16"/>
      <c r="BQ111" s="16"/>
      <c r="BR111" s="16"/>
      <c r="BS111" s="16"/>
      <c r="BT111" s="16"/>
      <c r="BU111" s="16"/>
      <c r="BV111" s="16"/>
      <c r="BW111" s="16"/>
      <c r="BX111" s="16"/>
      <c r="BY111" s="16"/>
      <c r="BZ111" s="16"/>
      <c r="CA111" s="16"/>
      <c r="CB111" s="16"/>
      <c r="CC111" s="16"/>
      <c r="CD111" s="16"/>
      <c r="CE111" s="16"/>
      <c r="CF111" s="16"/>
      <c r="CG111" s="17"/>
      <c r="CH111" s="16"/>
      <c r="CI111" s="16"/>
      <c r="CJ111" s="38"/>
      <c r="CK111" s="16"/>
      <c r="CL111" s="16"/>
      <c r="CM111" s="16"/>
      <c r="CN111" s="16"/>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row>
    <row r="112" spans="2:276" x14ac:dyDescent="0.2">
      <c r="BF112" s="2"/>
      <c r="BG112" s="2"/>
      <c r="BH112" s="2"/>
      <c r="BI112" s="16"/>
      <c r="BJ112" s="16"/>
      <c r="BK112" s="16"/>
      <c r="BL112" s="16"/>
      <c r="BM112" s="16"/>
      <c r="BN112" s="16"/>
      <c r="BO112" s="16"/>
      <c r="BP112" s="16"/>
      <c r="BQ112" s="16"/>
      <c r="BR112" s="16"/>
      <c r="BS112" s="16"/>
      <c r="BT112" s="16"/>
      <c r="BU112" s="16"/>
      <c r="BV112" s="16"/>
      <c r="BW112" s="16"/>
      <c r="BX112" s="16"/>
      <c r="BY112" s="16"/>
      <c r="BZ112" s="16"/>
      <c r="CA112" s="16"/>
      <c r="CB112" s="16"/>
      <c r="CC112" s="16"/>
      <c r="CD112" s="16"/>
      <c r="CE112" s="16"/>
      <c r="CF112" s="16"/>
      <c r="CG112" s="16"/>
      <c r="CH112" s="16"/>
      <c r="CI112" s="16"/>
      <c r="CJ112" s="16"/>
      <c r="CK112" s="16"/>
      <c r="CL112" s="16"/>
      <c r="CM112" s="16"/>
      <c r="CN112" s="16"/>
      <c r="CO112" s="16"/>
      <c r="CP112" s="16"/>
      <c r="CQ112" s="16"/>
      <c r="CR112" s="16"/>
      <c r="CS112" s="16"/>
      <c r="CT112" s="16"/>
      <c r="CU112" s="16"/>
      <c r="CV112" s="16"/>
      <c r="CW112" s="16"/>
      <c r="CX112" s="16"/>
      <c r="CY112" s="2"/>
      <c r="CZ112" s="2"/>
      <c r="DA112" s="2"/>
      <c r="DB112" s="2"/>
      <c r="DC112" s="2"/>
      <c r="DD112" s="2"/>
      <c r="DE112" s="2"/>
      <c r="DF112" s="2"/>
      <c r="DG112" s="2"/>
      <c r="DH112" s="2"/>
      <c r="DI112" s="2"/>
      <c r="DJ112" s="2"/>
      <c r="DK112" s="2"/>
      <c r="DL112" s="2"/>
      <c r="DM112" s="2"/>
      <c r="DN112" s="2"/>
      <c r="DO112" s="2"/>
      <c r="DP112" s="2"/>
      <c r="DQ112" s="2"/>
      <c r="DR112" s="2"/>
      <c r="DS112" s="2"/>
      <c r="DT112" s="2"/>
      <c r="JD112"/>
      <c r="JE112"/>
      <c r="JF112"/>
      <c r="JG112"/>
      <c r="JH112"/>
      <c r="JI112"/>
      <c r="JJ112"/>
      <c r="JK112"/>
      <c r="JL112"/>
      <c r="JM112"/>
      <c r="JN112"/>
      <c r="JO112"/>
      <c r="JP112"/>
    </row>
    <row r="113" spans="58:276" x14ac:dyDescent="0.2">
      <c r="BF113" s="2"/>
      <c r="BG113" s="2"/>
      <c r="BH113" s="14"/>
      <c r="BI113" s="14"/>
      <c r="BJ113" s="16"/>
      <c r="BK113" s="16"/>
      <c r="BL113" s="16"/>
      <c r="BM113" s="16"/>
      <c r="BN113" s="16"/>
      <c r="BO113" s="16"/>
      <c r="BP113" s="16"/>
      <c r="BQ113" s="16"/>
      <c r="BR113" s="16"/>
      <c r="BS113" s="16"/>
      <c r="BT113" s="16"/>
      <c r="BU113" s="16"/>
      <c r="BV113" s="16"/>
      <c r="BW113" s="16"/>
      <c r="BX113" s="16"/>
      <c r="BY113" s="16"/>
      <c r="BZ113" s="16"/>
      <c r="CA113" s="16"/>
      <c r="CB113" s="16"/>
      <c r="CC113" s="16"/>
      <c r="CD113" s="16"/>
      <c r="CE113" s="16"/>
      <c r="CF113" s="16"/>
      <c r="CG113" s="16"/>
      <c r="CH113" s="16"/>
      <c r="CI113" s="16"/>
      <c r="CJ113" s="17"/>
      <c r="CK113" s="16"/>
      <c r="CL113" s="16"/>
      <c r="CM113" s="16"/>
      <c r="CN113" s="16"/>
      <c r="CO113" s="16"/>
      <c r="CP113" s="16"/>
      <c r="CQ113" s="16"/>
      <c r="CR113" s="16"/>
      <c r="CS113" s="16"/>
      <c r="CT113" s="16"/>
      <c r="CU113" s="16"/>
      <c r="CV113" s="16"/>
      <c r="CW113" s="16"/>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JC113"/>
      <c r="JD113"/>
      <c r="JE113"/>
      <c r="JF113"/>
      <c r="JG113"/>
      <c r="JH113"/>
      <c r="JI113"/>
      <c r="JJ113"/>
      <c r="JK113"/>
      <c r="JL113"/>
      <c r="JM113"/>
      <c r="JN113"/>
      <c r="JO113"/>
      <c r="JP113"/>
    </row>
    <row r="114" spans="58:276" x14ac:dyDescent="0.2">
      <c r="BF114" s="10"/>
      <c r="BG114" s="2"/>
      <c r="BH114" s="14"/>
      <c r="BI114" s="14"/>
      <c r="BL114" s="16"/>
      <c r="BM114" s="16"/>
      <c r="BN114" s="16"/>
      <c r="BO114" s="16"/>
      <c r="BP114" s="16"/>
      <c r="BQ114" s="16"/>
      <c r="BR114" s="16"/>
      <c r="BS114" s="16"/>
      <c r="BT114" s="16"/>
      <c r="BU114" s="16"/>
      <c r="BV114" s="16"/>
      <c r="BW114" s="16"/>
      <c r="BX114" s="16"/>
      <c r="BY114" s="16"/>
      <c r="BZ114" s="16"/>
      <c r="CA114" s="16"/>
      <c r="CB114" s="16"/>
      <c r="CC114" s="16"/>
      <c r="CD114" s="16"/>
      <c r="CE114" s="16"/>
      <c r="CF114" s="16"/>
      <c r="CG114" s="16"/>
      <c r="CH114" s="16"/>
      <c r="CI114" s="16"/>
      <c r="CJ114" s="17"/>
      <c r="CK114" s="16"/>
      <c r="CL114" s="16"/>
      <c r="CM114" s="16"/>
      <c r="CN114" s="16"/>
      <c r="CO114" s="16"/>
      <c r="CP114" s="16"/>
      <c r="CQ114" s="16"/>
      <c r="CR114" s="16"/>
      <c r="CS114" s="16"/>
      <c r="CT114" s="16"/>
      <c r="CU114" s="16"/>
      <c r="CV114" s="16"/>
      <c r="CW114" s="16"/>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IY114"/>
      <c r="IZ114"/>
      <c r="JA114"/>
      <c r="JB114"/>
      <c r="JC114"/>
      <c r="JD114"/>
      <c r="JE114"/>
      <c r="JF114"/>
      <c r="JG114"/>
      <c r="JH114"/>
      <c r="JI114"/>
      <c r="JJ114"/>
      <c r="JK114"/>
      <c r="JL114"/>
      <c r="JM114"/>
      <c r="JN114"/>
      <c r="JO114"/>
      <c r="JP114"/>
    </row>
    <row r="115" spans="58:276" x14ac:dyDescent="0.2">
      <c r="BF115" s="2"/>
      <c r="BG115" s="2"/>
      <c r="BH115" s="8"/>
      <c r="BI115" s="8"/>
      <c r="BL115" s="16"/>
      <c r="BM115" s="16"/>
      <c r="BN115" s="16"/>
      <c r="BO115" s="16"/>
      <c r="BP115" s="16"/>
      <c r="BQ115" s="16"/>
      <c r="BR115" s="16"/>
      <c r="BS115" s="16"/>
      <c r="BT115" s="16"/>
      <c r="BU115" s="16"/>
      <c r="BV115" s="16"/>
      <c r="BW115" s="16"/>
      <c r="BX115" s="16"/>
      <c r="BY115" s="16"/>
      <c r="BZ115" s="16"/>
      <c r="CA115" s="16"/>
      <c r="CB115" s="16"/>
      <c r="CC115" s="16"/>
      <c r="CD115" s="16"/>
      <c r="CE115" s="16"/>
      <c r="CF115" s="16"/>
      <c r="CG115" s="16"/>
      <c r="CH115" s="16"/>
      <c r="CI115" s="16"/>
      <c r="CJ115" s="17"/>
      <c r="CK115" s="16"/>
      <c r="CL115" s="16"/>
      <c r="CM115" s="16"/>
      <c r="CN115" s="16"/>
      <c r="CO115" s="16"/>
      <c r="CP115" s="16"/>
      <c r="CQ115" s="16"/>
      <c r="CR115" s="16"/>
      <c r="CS115" s="16"/>
      <c r="CT115" s="16"/>
      <c r="CU115" s="16"/>
      <c r="CV115" s="16"/>
      <c r="CW115" s="16"/>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IY115"/>
      <c r="IZ115"/>
      <c r="JA115"/>
      <c r="JB115"/>
      <c r="JC115"/>
      <c r="JD115"/>
      <c r="JE115"/>
      <c r="JF115"/>
      <c r="JG115"/>
      <c r="JH115"/>
      <c r="JI115"/>
      <c r="JJ115"/>
      <c r="JK115"/>
      <c r="JL115"/>
      <c r="JM115"/>
      <c r="JN115"/>
      <c r="JO115"/>
      <c r="JP115"/>
    </row>
    <row r="116" spans="58:276" x14ac:dyDescent="0.2">
      <c r="BF116" s="2"/>
      <c r="BG116" s="2"/>
      <c r="BH116" s="8"/>
      <c r="BI116" s="8"/>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7"/>
      <c r="CK116" s="16"/>
      <c r="CL116" s="16"/>
      <c r="CM116" s="16"/>
      <c r="CN116" s="16"/>
      <c r="CO116" s="16"/>
      <c r="CP116" s="16"/>
      <c r="CQ116" s="16"/>
      <c r="CR116" s="16"/>
      <c r="CS116" s="16"/>
      <c r="CT116" s="16"/>
      <c r="CU116" s="16"/>
      <c r="CV116" s="16"/>
      <c r="CW116" s="16"/>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IY116"/>
      <c r="IZ116"/>
      <c r="JA116"/>
      <c r="JB116"/>
      <c r="JC116"/>
      <c r="JD116"/>
      <c r="JE116"/>
      <c r="JF116"/>
      <c r="JG116"/>
      <c r="JH116"/>
      <c r="JI116"/>
      <c r="JJ116"/>
      <c r="JK116"/>
      <c r="JL116"/>
      <c r="JM116"/>
      <c r="JN116"/>
      <c r="JO116"/>
      <c r="JP116"/>
    </row>
    <row r="117" spans="58:276" x14ac:dyDescent="0.2">
      <c r="BF117" s="2"/>
      <c r="BG117" s="2"/>
      <c r="BH117" s="8"/>
      <c r="BI117" s="8"/>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7"/>
      <c r="CK117" s="16"/>
      <c r="CL117" s="16"/>
      <c r="CM117" s="16"/>
      <c r="CN117" s="16"/>
      <c r="CO117" s="16"/>
      <c r="CP117" s="16"/>
      <c r="CQ117" s="16"/>
      <c r="CR117" s="16"/>
      <c r="CS117" s="16"/>
      <c r="CT117" s="16"/>
      <c r="CU117" s="16"/>
      <c r="CV117" s="16"/>
      <c r="CW117" s="16"/>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IY117"/>
      <c r="IZ117"/>
      <c r="JA117"/>
      <c r="JB117"/>
      <c r="JC117"/>
      <c r="JD117"/>
      <c r="JE117"/>
      <c r="JF117"/>
      <c r="JG117"/>
      <c r="JH117"/>
      <c r="JI117"/>
      <c r="JJ117"/>
      <c r="JK117"/>
      <c r="JL117"/>
      <c r="JM117"/>
      <c r="JN117"/>
      <c r="JO117"/>
      <c r="JP117"/>
    </row>
    <row r="118" spans="58:276" x14ac:dyDescent="0.2">
      <c r="BF118" s="2"/>
      <c r="BG118" s="2"/>
      <c r="BH118" s="8"/>
      <c r="BI118" s="8"/>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7"/>
      <c r="CK118" s="16"/>
      <c r="CL118" s="16"/>
      <c r="CM118" s="16"/>
      <c r="CN118" s="16"/>
      <c r="CO118" s="16"/>
      <c r="CP118" s="16"/>
      <c r="CQ118" s="16"/>
      <c r="CR118" s="16"/>
      <c r="CS118" s="16"/>
      <c r="CT118" s="16"/>
      <c r="CU118" s="16"/>
      <c r="CV118" s="16"/>
      <c r="CW118" s="16"/>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IY118"/>
      <c r="IZ118"/>
      <c r="JA118"/>
      <c r="JB118"/>
      <c r="JC118"/>
      <c r="JD118"/>
      <c r="JE118"/>
      <c r="JF118"/>
      <c r="JG118"/>
      <c r="JH118"/>
      <c r="JI118"/>
      <c r="JJ118"/>
      <c r="JK118"/>
      <c r="JL118"/>
      <c r="JM118"/>
      <c r="JN118"/>
      <c r="JO118"/>
      <c r="JP118"/>
    </row>
    <row r="119" spans="58:276" x14ac:dyDescent="0.2">
      <c r="BF119" s="2"/>
      <c r="BG119" s="2"/>
      <c r="BH119" s="8"/>
      <c r="BI119" s="8"/>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7"/>
      <c r="CK119" s="16"/>
      <c r="CL119" s="16"/>
      <c r="CM119" s="16"/>
      <c r="CN119" s="16"/>
      <c r="CO119" s="16"/>
      <c r="CP119" s="16"/>
      <c r="CQ119" s="16"/>
      <c r="CR119" s="16"/>
      <c r="CS119" s="16"/>
      <c r="CT119" s="16"/>
      <c r="CU119" s="16"/>
      <c r="CV119" s="16"/>
      <c r="CW119" s="16"/>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IY119"/>
      <c r="IZ119"/>
      <c r="JA119"/>
      <c r="JB119"/>
      <c r="JC119"/>
      <c r="JD119"/>
      <c r="JE119"/>
      <c r="JF119"/>
      <c r="JG119"/>
      <c r="JH119"/>
      <c r="JI119"/>
      <c r="JJ119"/>
      <c r="JK119"/>
      <c r="JL119"/>
      <c r="JM119"/>
      <c r="JN119"/>
      <c r="JO119"/>
      <c r="JP119"/>
    </row>
    <row r="120" spans="58:276" x14ac:dyDescent="0.2">
      <c r="BF120" s="2"/>
      <c r="BG120" s="2"/>
      <c r="BH120" s="8"/>
      <c r="BI120" s="8"/>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7"/>
      <c r="CK120" s="16"/>
      <c r="CL120" s="16"/>
      <c r="CM120" s="16"/>
      <c r="CN120" s="16"/>
      <c r="CO120" s="16"/>
      <c r="CP120" s="16"/>
      <c r="CQ120" s="16"/>
      <c r="CR120" s="16"/>
      <c r="CS120" s="16"/>
      <c r="CT120" s="16"/>
      <c r="CU120" s="16"/>
      <c r="CV120" s="16"/>
      <c r="CW120" s="16"/>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IY120"/>
      <c r="IZ120"/>
      <c r="JA120"/>
      <c r="JB120"/>
      <c r="JC120"/>
      <c r="JD120"/>
      <c r="JE120"/>
      <c r="JF120"/>
      <c r="JG120"/>
      <c r="JH120"/>
      <c r="JI120"/>
      <c r="JJ120"/>
      <c r="JK120"/>
      <c r="JL120"/>
      <c r="JM120"/>
      <c r="JN120"/>
      <c r="JO120"/>
      <c r="JP120"/>
    </row>
    <row r="121" spans="58:276" x14ac:dyDescent="0.2">
      <c r="BF121" s="2"/>
      <c r="BG121" s="2"/>
      <c r="BH121" s="8"/>
      <c r="BI121" s="8"/>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7"/>
      <c r="CK121" s="16"/>
      <c r="CL121" s="16"/>
      <c r="CM121" s="16"/>
      <c r="CN121" s="16"/>
      <c r="CO121" s="16"/>
      <c r="CP121" s="16"/>
      <c r="CQ121" s="16"/>
      <c r="CR121" s="16"/>
      <c r="CS121" s="16"/>
      <c r="CT121" s="16"/>
      <c r="CU121" s="16"/>
      <c r="CV121" s="16"/>
      <c r="CW121" s="16"/>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IY121"/>
      <c r="IZ121"/>
      <c r="JA121"/>
      <c r="JB121"/>
      <c r="JC121"/>
      <c r="JD121"/>
      <c r="JE121"/>
      <c r="JF121"/>
      <c r="JG121"/>
      <c r="JH121"/>
      <c r="JI121"/>
      <c r="JJ121"/>
      <c r="JK121"/>
      <c r="JL121"/>
      <c r="JM121"/>
      <c r="JN121"/>
      <c r="JO121"/>
      <c r="JP121"/>
    </row>
    <row r="122" spans="58:276" x14ac:dyDescent="0.2">
      <c r="BF122" s="2"/>
      <c r="BG122" s="2"/>
      <c r="BH122" s="8"/>
      <c r="BI122" s="8"/>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7"/>
      <c r="CK122" s="16"/>
      <c r="CL122" s="16"/>
      <c r="CM122" s="16"/>
      <c r="CN122" s="16"/>
      <c r="CO122" s="16"/>
      <c r="CP122" s="16"/>
      <c r="CQ122" s="16"/>
      <c r="CR122" s="16"/>
      <c r="CS122" s="16"/>
      <c r="CT122" s="16"/>
      <c r="CU122" s="16"/>
      <c r="CV122" s="16"/>
      <c r="CW122" s="16"/>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IY122"/>
      <c r="IZ122"/>
      <c r="JA122"/>
      <c r="JB122"/>
      <c r="JC122"/>
      <c r="JD122"/>
      <c r="JE122"/>
      <c r="JF122"/>
      <c r="JG122"/>
      <c r="JH122"/>
      <c r="JI122"/>
      <c r="JJ122"/>
      <c r="JK122"/>
      <c r="JL122"/>
      <c r="JM122"/>
      <c r="JN122"/>
      <c r="JO122"/>
      <c r="JP122"/>
    </row>
    <row r="123" spans="58:276" s="16" customFormat="1" x14ac:dyDescent="0.2">
      <c r="CK123" s="17"/>
    </row>
    <row r="124" spans="58:276" s="16" customFormat="1" x14ac:dyDescent="0.2">
      <c r="CK124" s="17"/>
    </row>
    <row r="125" spans="58:276" s="16" customFormat="1" x14ac:dyDescent="0.2">
      <c r="CK125" s="17"/>
    </row>
    <row r="126" spans="58:276" s="16" customFormat="1" x14ac:dyDescent="0.2">
      <c r="CK126" s="17"/>
    </row>
    <row r="127" spans="58:276" s="16" customFormat="1" x14ac:dyDescent="0.2">
      <c r="CK127" s="17"/>
    </row>
    <row r="128" spans="58:276" s="16" customFormat="1" x14ac:dyDescent="0.2">
      <c r="CK128" s="17"/>
    </row>
    <row r="129" spans="89:89" s="16" customFormat="1" x14ac:dyDescent="0.2">
      <c r="CK129" s="17"/>
    </row>
    <row r="130" spans="89:89" s="16" customFormat="1" x14ac:dyDescent="0.2">
      <c r="CK130" s="17"/>
    </row>
    <row r="131" spans="89:89" s="16" customFormat="1" x14ac:dyDescent="0.2">
      <c r="CK131" s="17"/>
    </row>
    <row r="132" spans="89:89" s="16" customFormat="1" x14ac:dyDescent="0.2">
      <c r="CK132" s="17"/>
    </row>
    <row r="133" spans="89:89" s="16" customFormat="1" x14ac:dyDescent="0.2">
      <c r="CK133" s="17"/>
    </row>
    <row r="134" spans="89:89" s="16" customFormat="1" x14ac:dyDescent="0.2">
      <c r="CK134" s="17"/>
    </row>
    <row r="135" spans="89:89" s="16" customFormat="1" x14ac:dyDescent="0.2">
      <c r="CK135" s="17"/>
    </row>
    <row r="136" spans="89:89" s="16" customFormat="1" x14ac:dyDescent="0.2">
      <c r="CK136" s="17"/>
    </row>
    <row r="137" spans="89:89" s="16" customFormat="1" x14ac:dyDescent="0.2">
      <c r="CK137" s="17"/>
    </row>
    <row r="138" spans="89:89" s="16" customFormat="1" x14ac:dyDescent="0.2">
      <c r="CK138" s="17"/>
    </row>
    <row r="139" spans="89:89" s="16" customFormat="1" x14ac:dyDescent="0.2">
      <c r="CK139" s="17"/>
    </row>
    <row r="140" spans="89:89" s="16" customFormat="1" x14ac:dyDescent="0.2">
      <c r="CK140" s="17"/>
    </row>
    <row r="141" spans="89:89" s="16" customFormat="1" x14ac:dyDescent="0.2">
      <c r="CK141" s="17"/>
    </row>
    <row r="142" spans="89:89" s="16" customFormat="1" x14ac:dyDescent="0.2">
      <c r="CK142" s="17"/>
    </row>
    <row r="143" spans="89:89" s="16" customFormat="1" x14ac:dyDescent="0.2">
      <c r="CK143" s="17"/>
    </row>
    <row r="144" spans="89:89" s="16" customFormat="1" x14ac:dyDescent="0.2">
      <c r="CK144" s="17"/>
    </row>
    <row r="145" spans="3:89" s="16" customFormat="1" x14ac:dyDescent="0.2">
      <c r="CK145" s="17"/>
    </row>
    <row r="146" spans="3:89" s="16" customFormat="1" x14ac:dyDescent="0.2">
      <c r="CK146" s="17"/>
    </row>
    <row r="147" spans="3:89" s="16" customFormat="1" x14ac:dyDescent="0.2">
      <c r="C147" s="24"/>
      <c r="CK147" s="17"/>
    </row>
    <row r="148" spans="3:89" s="16" customFormat="1" x14ac:dyDescent="0.2">
      <c r="C148" s="24"/>
      <c r="CK148" s="17"/>
    </row>
    <row r="149" spans="3:89" s="16" customFormat="1" x14ac:dyDescent="0.2">
      <c r="C149" s="24"/>
      <c r="CK149" s="17"/>
    </row>
    <row r="150" spans="3:89" s="16" customFormat="1" x14ac:dyDescent="0.2">
      <c r="C150" s="24"/>
      <c r="CK150" s="17"/>
    </row>
    <row r="151" spans="3:89" s="16" customFormat="1" x14ac:dyDescent="0.2">
      <c r="C151" s="24"/>
      <c r="CK151" s="17"/>
    </row>
    <row r="152" spans="3:89" s="16" customFormat="1" x14ac:dyDescent="0.2">
      <c r="C152" s="24"/>
      <c r="CK152" s="17"/>
    </row>
    <row r="153" spans="3:89" s="16" customFormat="1" x14ac:dyDescent="0.2">
      <c r="C153" s="24"/>
      <c r="CK153" s="17"/>
    </row>
    <row r="154" spans="3:89" s="16" customFormat="1" x14ac:dyDescent="0.2">
      <c r="C154" s="24"/>
      <c r="CK154" s="17"/>
    </row>
    <row r="155" spans="3:89" s="16" customFormat="1" x14ac:dyDescent="0.2">
      <c r="C155" s="24"/>
      <c r="CK155" s="17"/>
    </row>
    <row r="156" spans="3:89" s="16" customFormat="1" x14ac:dyDescent="0.2">
      <c r="C156" s="24"/>
      <c r="CK156" s="17"/>
    </row>
    <row r="157" spans="3:89" s="16" customFormat="1" x14ac:dyDescent="0.2">
      <c r="C157" s="24"/>
      <c r="CK157" s="17"/>
    </row>
    <row r="158" spans="3:89" s="16" customFormat="1" x14ac:dyDescent="0.2">
      <c r="C158" s="24"/>
      <c r="CK158" s="17"/>
    </row>
    <row r="159" spans="3:89" s="16" customFormat="1" x14ac:dyDescent="0.2">
      <c r="C159" s="24"/>
      <c r="CK159" s="17"/>
    </row>
    <row r="160" spans="3:89" s="16" customFormat="1" x14ac:dyDescent="0.2">
      <c r="C160" s="24"/>
      <c r="CK160" s="17"/>
    </row>
    <row r="161" spans="3:89" s="16" customFormat="1" x14ac:dyDescent="0.2">
      <c r="C161" s="24"/>
      <c r="CK161" s="17"/>
    </row>
    <row r="162" spans="3:89" s="16" customFormat="1" x14ac:dyDescent="0.2">
      <c r="C162" s="24"/>
      <c r="CK162" s="17"/>
    </row>
    <row r="163" spans="3:89" s="16" customFormat="1" x14ac:dyDescent="0.2">
      <c r="C163" s="24"/>
      <c r="CK163" s="17"/>
    </row>
    <row r="164" spans="3:89" s="16" customFormat="1" x14ac:dyDescent="0.2">
      <c r="C164" s="24"/>
      <c r="CK164" s="17"/>
    </row>
    <row r="165" spans="3:89" s="16" customFormat="1" x14ac:dyDescent="0.2">
      <c r="C165" s="24"/>
      <c r="CK165" s="17"/>
    </row>
    <row r="166" spans="3:89" s="16" customFormat="1" x14ac:dyDescent="0.2">
      <c r="C166" s="24"/>
      <c r="CK166" s="17"/>
    </row>
    <row r="167" spans="3:89" s="16" customFormat="1" x14ac:dyDescent="0.2">
      <c r="C167" s="24"/>
      <c r="CK167" s="17"/>
    </row>
    <row r="168" spans="3:89" s="16" customFormat="1" x14ac:dyDescent="0.2">
      <c r="C168" s="24"/>
      <c r="CK168" s="17"/>
    </row>
    <row r="169" spans="3:89" s="16" customFormat="1" x14ac:dyDescent="0.2">
      <c r="C169" s="24"/>
      <c r="CK169" s="17"/>
    </row>
    <row r="170" spans="3:89" s="16" customFormat="1" x14ac:dyDescent="0.2">
      <c r="C170" s="24"/>
      <c r="CK170" s="17"/>
    </row>
    <row r="171" spans="3:89" s="16" customFormat="1" x14ac:dyDescent="0.2">
      <c r="C171" s="24"/>
      <c r="CK171" s="17"/>
    </row>
    <row r="172" spans="3:89" s="16" customFormat="1" x14ac:dyDescent="0.2">
      <c r="C172" s="24"/>
      <c r="CK172" s="17"/>
    </row>
    <row r="173" spans="3:89" s="16" customFormat="1" x14ac:dyDescent="0.2">
      <c r="C173" s="24"/>
      <c r="CK173" s="17"/>
    </row>
    <row r="174" spans="3:89" s="16" customFormat="1" x14ac:dyDescent="0.2">
      <c r="C174" s="24"/>
      <c r="CK174" s="17"/>
    </row>
    <row r="175" spans="3:89" s="16" customFormat="1" x14ac:dyDescent="0.2">
      <c r="C175" s="24"/>
      <c r="CK175" s="17"/>
    </row>
    <row r="176" spans="3:89" s="16" customFormat="1" x14ac:dyDescent="0.2">
      <c r="C176" s="24"/>
      <c r="CK176" s="17"/>
    </row>
    <row r="177" spans="3:89" s="16" customFormat="1" x14ac:dyDescent="0.2">
      <c r="C177" s="24"/>
      <c r="CK177" s="17"/>
    </row>
    <row r="178" spans="3:89" s="16" customFormat="1" x14ac:dyDescent="0.2">
      <c r="C178" s="24"/>
      <c r="CK178" s="17"/>
    </row>
    <row r="179" spans="3:89" s="16" customFormat="1" x14ac:dyDescent="0.2">
      <c r="C179" s="24"/>
      <c r="CK179" s="17"/>
    </row>
    <row r="180" spans="3:89" s="16" customFormat="1" x14ac:dyDescent="0.2">
      <c r="C180" s="24"/>
      <c r="CK180" s="17"/>
    </row>
    <row r="181" spans="3:89" s="16" customFormat="1" x14ac:dyDescent="0.2">
      <c r="C181" s="24"/>
      <c r="CK181" s="17"/>
    </row>
    <row r="182" spans="3:89" s="16" customFormat="1" x14ac:dyDescent="0.2">
      <c r="C182" s="24"/>
      <c r="CK182" s="17"/>
    </row>
    <row r="183" spans="3:89" s="16" customFormat="1" x14ac:dyDescent="0.2">
      <c r="C183" s="24"/>
      <c r="CK183" s="17"/>
    </row>
    <row r="184" spans="3:89" s="16" customFormat="1" x14ac:dyDescent="0.2">
      <c r="C184" s="24"/>
      <c r="CK184" s="17"/>
    </row>
    <row r="185" spans="3:89" s="16" customFormat="1" x14ac:dyDescent="0.2">
      <c r="C185" s="24"/>
      <c r="CK185" s="17"/>
    </row>
    <row r="186" spans="3:89" s="16" customFormat="1" x14ac:dyDescent="0.2">
      <c r="C186" s="24"/>
      <c r="CK186" s="17"/>
    </row>
    <row r="187" spans="3:89" s="16" customFormat="1" x14ac:dyDescent="0.2">
      <c r="C187" s="24"/>
      <c r="CK187" s="17"/>
    </row>
    <row r="188" spans="3:89" s="16" customFormat="1" x14ac:dyDescent="0.2">
      <c r="C188" s="24"/>
      <c r="CK188" s="17"/>
    </row>
    <row r="189" spans="3:89" s="16" customFormat="1" x14ac:dyDescent="0.2">
      <c r="C189" s="24"/>
      <c r="CK189" s="17"/>
    </row>
    <row r="190" spans="3:89" s="16" customFormat="1" x14ac:dyDescent="0.2">
      <c r="C190" s="24"/>
      <c r="CK190" s="17"/>
    </row>
    <row r="191" spans="3:89" s="16" customFormat="1" x14ac:dyDescent="0.2">
      <c r="C191" s="24"/>
      <c r="CK191" s="17"/>
    </row>
    <row r="192" spans="3:89" s="16" customFormat="1" x14ac:dyDescent="0.2">
      <c r="C192" s="24"/>
      <c r="CK192" s="17"/>
    </row>
    <row r="193" spans="3:89" s="16" customFormat="1" x14ac:dyDescent="0.2">
      <c r="C193" s="24"/>
      <c r="CK193" s="17"/>
    </row>
    <row r="194" spans="3:89" s="16" customFormat="1" x14ac:dyDescent="0.2">
      <c r="C194" s="24"/>
      <c r="CK194" s="17"/>
    </row>
    <row r="195" spans="3:89" s="16" customFormat="1" x14ac:dyDescent="0.2">
      <c r="C195" s="24"/>
      <c r="CK195" s="17"/>
    </row>
    <row r="196" spans="3:89" s="16" customFormat="1" x14ac:dyDescent="0.2">
      <c r="C196" s="24"/>
      <c r="CK196" s="17"/>
    </row>
    <row r="197" spans="3:89" s="16" customFormat="1" x14ac:dyDescent="0.2">
      <c r="C197" s="24"/>
      <c r="E197" s="17"/>
      <c r="H197" s="17"/>
      <c r="J197" s="15"/>
      <c r="L197" s="17"/>
      <c r="N197" s="25"/>
      <c r="Q197" s="15"/>
      <c r="R197" s="15"/>
      <c r="S197" s="26"/>
      <c r="U197" s="15"/>
      <c r="CK197" s="17"/>
    </row>
    <row r="198" spans="3:89" s="16" customFormat="1" x14ac:dyDescent="0.2">
      <c r="C198" s="24"/>
      <c r="E198" s="17"/>
      <c r="H198" s="17"/>
      <c r="J198" s="15"/>
      <c r="L198" s="17"/>
      <c r="N198" s="25"/>
      <c r="Q198" s="15"/>
      <c r="R198" s="15"/>
      <c r="S198" s="26"/>
      <c r="U198" s="15"/>
      <c r="CK198" s="17"/>
    </row>
    <row r="199" spans="3:89" s="16" customFormat="1" x14ac:dyDescent="0.2">
      <c r="C199" s="24"/>
      <c r="E199" s="17"/>
      <c r="H199" s="17"/>
      <c r="J199" s="15"/>
      <c r="L199" s="17"/>
      <c r="N199" s="25"/>
      <c r="Q199" s="15"/>
      <c r="R199" s="15"/>
      <c r="S199" s="26"/>
      <c r="U199" s="15"/>
      <c r="CK199" s="17"/>
    </row>
    <row r="200" spans="3:89" s="16" customFormat="1" x14ac:dyDescent="0.2">
      <c r="C200" s="24"/>
      <c r="E200" s="17"/>
      <c r="H200" s="17"/>
      <c r="J200" s="15"/>
      <c r="L200" s="17"/>
      <c r="N200" s="25"/>
      <c r="Q200" s="15"/>
      <c r="R200" s="15"/>
      <c r="S200" s="26"/>
      <c r="U200" s="15"/>
      <c r="CK200" s="17"/>
    </row>
    <row r="201" spans="3:89" s="16" customFormat="1" x14ac:dyDescent="0.2">
      <c r="C201" s="24"/>
      <c r="E201" s="17"/>
      <c r="H201" s="17"/>
      <c r="J201" s="15"/>
      <c r="L201" s="17"/>
      <c r="N201" s="25"/>
      <c r="Q201" s="15"/>
      <c r="R201" s="15"/>
      <c r="S201" s="26"/>
      <c r="U201" s="15"/>
      <c r="CK201" s="17"/>
    </row>
    <row r="202" spans="3:89" s="16" customFormat="1" x14ac:dyDescent="0.2">
      <c r="C202" s="24"/>
      <c r="E202" s="17"/>
      <c r="H202" s="17"/>
      <c r="J202" s="15"/>
      <c r="L202" s="17"/>
      <c r="N202" s="25"/>
      <c r="Q202" s="15"/>
      <c r="R202" s="15"/>
      <c r="S202" s="26"/>
      <c r="U202" s="15"/>
      <c r="CK202" s="17"/>
    </row>
    <row r="203" spans="3:89" s="16" customFormat="1" x14ac:dyDescent="0.2">
      <c r="C203" s="24"/>
      <c r="E203" s="17"/>
      <c r="H203" s="17"/>
      <c r="J203" s="15"/>
      <c r="L203" s="17"/>
      <c r="N203" s="25"/>
      <c r="Q203" s="15"/>
      <c r="R203" s="15"/>
      <c r="S203" s="26"/>
      <c r="U203" s="15"/>
      <c r="CK203" s="17"/>
    </row>
    <row r="204" spans="3:89" s="16" customFormat="1" x14ac:dyDescent="0.2">
      <c r="C204" s="24"/>
      <c r="E204" s="17"/>
      <c r="H204" s="17"/>
      <c r="J204" s="15"/>
      <c r="L204" s="17"/>
      <c r="N204" s="25"/>
      <c r="Q204" s="15"/>
      <c r="R204" s="15"/>
      <c r="S204" s="26"/>
      <c r="U204" s="15"/>
      <c r="CK204" s="17"/>
    </row>
    <row r="205" spans="3:89" s="16" customFormat="1" x14ac:dyDescent="0.2">
      <c r="C205" s="24"/>
      <c r="E205" s="17"/>
      <c r="H205" s="17"/>
      <c r="J205" s="15"/>
      <c r="L205" s="17"/>
      <c r="N205" s="25"/>
      <c r="Q205" s="15"/>
      <c r="R205" s="15"/>
      <c r="S205" s="26"/>
      <c r="U205" s="15"/>
      <c r="CK205" s="17"/>
    </row>
    <row r="206" spans="3:89" s="16" customFormat="1" x14ac:dyDescent="0.2">
      <c r="C206" s="24"/>
      <c r="E206" s="17"/>
      <c r="H206" s="17"/>
      <c r="J206" s="15"/>
      <c r="L206" s="17"/>
      <c r="N206" s="25"/>
      <c r="Q206" s="15"/>
      <c r="R206" s="15"/>
      <c r="S206" s="26"/>
      <c r="U206" s="15"/>
      <c r="CK206" s="17"/>
    </row>
    <row r="207" spans="3:89" s="16" customFormat="1" x14ac:dyDescent="0.2">
      <c r="C207" s="24"/>
      <c r="E207" s="17"/>
      <c r="H207" s="17"/>
      <c r="J207" s="15"/>
      <c r="L207" s="17"/>
      <c r="N207" s="25"/>
      <c r="Q207" s="15"/>
      <c r="R207" s="15"/>
      <c r="S207" s="26"/>
      <c r="U207" s="15"/>
      <c r="CK207" s="17"/>
    </row>
    <row r="208" spans="3:89" s="16" customFormat="1" x14ac:dyDescent="0.2">
      <c r="C208" s="24"/>
      <c r="E208" s="17"/>
      <c r="H208" s="17"/>
      <c r="J208" s="15"/>
      <c r="L208" s="17"/>
      <c r="N208" s="25"/>
      <c r="Q208" s="15"/>
      <c r="R208" s="15"/>
      <c r="S208" s="26"/>
      <c r="U208" s="15"/>
      <c r="CK208" s="17"/>
    </row>
    <row r="209" spans="3:89" s="16" customFormat="1" x14ac:dyDescent="0.2">
      <c r="C209" s="24"/>
      <c r="E209" s="17"/>
      <c r="H209" s="17"/>
      <c r="J209" s="15"/>
      <c r="L209" s="17"/>
      <c r="N209" s="25"/>
      <c r="Q209" s="15"/>
      <c r="R209" s="15"/>
      <c r="S209" s="26"/>
      <c r="U209" s="15"/>
      <c r="CK209" s="17"/>
    </row>
    <row r="210" spans="3:89" s="16" customFormat="1" x14ac:dyDescent="0.2">
      <c r="C210" s="24"/>
      <c r="E210" s="17"/>
      <c r="H210" s="17"/>
      <c r="J210" s="15"/>
      <c r="L210" s="17"/>
      <c r="N210" s="25"/>
      <c r="Q210" s="15"/>
      <c r="R210" s="15"/>
      <c r="S210" s="26"/>
      <c r="U210" s="15"/>
      <c r="CK210" s="17"/>
    </row>
    <row r="211" spans="3:89" s="16" customFormat="1" x14ac:dyDescent="0.2">
      <c r="C211" s="24"/>
      <c r="E211" s="17"/>
      <c r="H211" s="17"/>
      <c r="J211" s="15"/>
      <c r="L211" s="17"/>
      <c r="N211" s="25"/>
      <c r="Q211" s="15"/>
      <c r="R211" s="15"/>
      <c r="S211" s="26"/>
      <c r="U211" s="15"/>
      <c r="CK211" s="17"/>
    </row>
    <row r="212" spans="3:89" s="16" customFormat="1" x14ac:dyDescent="0.2">
      <c r="C212" s="24"/>
      <c r="E212" s="17"/>
      <c r="H212" s="17"/>
      <c r="J212" s="15"/>
      <c r="L212" s="17"/>
      <c r="N212" s="25"/>
      <c r="Q212" s="15"/>
      <c r="R212" s="15"/>
      <c r="S212" s="26"/>
      <c r="U212" s="15"/>
      <c r="CK212" s="17"/>
    </row>
    <row r="213" spans="3:89" s="16" customFormat="1" x14ac:dyDescent="0.2">
      <c r="C213" s="24"/>
      <c r="E213" s="17"/>
      <c r="H213" s="17"/>
      <c r="J213" s="15"/>
      <c r="L213" s="17"/>
      <c r="N213" s="25"/>
      <c r="Q213" s="15"/>
      <c r="R213" s="15"/>
      <c r="S213" s="26"/>
      <c r="U213" s="15"/>
      <c r="CK213" s="17"/>
    </row>
    <row r="214" spans="3:89" s="16" customFormat="1" x14ac:dyDescent="0.2">
      <c r="C214" s="24"/>
      <c r="E214" s="17"/>
      <c r="H214" s="17"/>
      <c r="J214" s="15"/>
      <c r="L214" s="17"/>
      <c r="N214" s="25"/>
      <c r="Q214" s="15"/>
      <c r="R214" s="15"/>
      <c r="S214" s="26"/>
      <c r="U214" s="15"/>
      <c r="CK214" s="17"/>
    </row>
    <row r="215" spans="3:89" s="16" customFormat="1" x14ac:dyDescent="0.2">
      <c r="C215" s="24"/>
      <c r="E215" s="17"/>
      <c r="H215" s="17"/>
      <c r="J215" s="15"/>
      <c r="L215" s="17"/>
      <c r="N215" s="25"/>
      <c r="Q215" s="15"/>
      <c r="R215" s="15"/>
      <c r="S215" s="26"/>
      <c r="U215" s="15"/>
      <c r="CK215" s="17"/>
    </row>
    <row r="216" spans="3:89" s="16" customFormat="1" x14ac:dyDescent="0.2">
      <c r="C216" s="24"/>
      <c r="E216" s="17"/>
      <c r="H216" s="17"/>
      <c r="J216" s="15"/>
      <c r="L216" s="17"/>
      <c r="N216" s="25"/>
      <c r="Q216" s="15"/>
      <c r="R216" s="15"/>
      <c r="S216" s="26"/>
      <c r="U216" s="15"/>
      <c r="CK216" s="17"/>
    </row>
    <row r="217" spans="3:89" s="16" customFormat="1" x14ac:dyDescent="0.2">
      <c r="C217" s="24"/>
      <c r="E217" s="17"/>
      <c r="H217" s="17"/>
      <c r="J217" s="15"/>
      <c r="L217" s="17"/>
      <c r="N217" s="25"/>
      <c r="Q217" s="15"/>
      <c r="R217" s="15"/>
      <c r="S217" s="26"/>
      <c r="U217" s="15"/>
      <c r="CK217" s="17"/>
    </row>
    <row r="218" spans="3:89" s="16" customFormat="1" x14ac:dyDescent="0.2">
      <c r="C218" s="24"/>
      <c r="E218" s="17"/>
      <c r="H218" s="17"/>
      <c r="J218" s="15"/>
      <c r="L218" s="17"/>
      <c r="N218" s="25"/>
      <c r="Q218" s="15"/>
      <c r="R218" s="15"/>
      <c r="S218" s="26"/>
      <c r="U218" s="15"/>
      <c r="CK218" s="17"/>
    </row>
    <row r="219" spans="3:89" s="16" customFormat="1" x14ac:dyDescent="0.2">
      <c r="C219" s="24"/>
      <c r="E219" s="17"/>
      <c r="H219" s="17"/>
      <c r="J219" s="15"/>
      <c r="L219" s="17"/>
      <c r="N219" s="25"/>
      <c r="Q219" s="15"/>
      <c r="R219" s="15"/>
      <c r="S219" s="26"/>
      <c r="U219" s="15"/>
      <c r="CK219" s="17"/>
    </row>
    <row r="220" spans="3:89" s="16" customFormat="1" x14ac:dyDescent="0.2">
      <c r="C220" s="24"/>
      <c r="E220" s="17"/>
      <c r="H220" s="17"/>
      <c r="J220" s="15"/>
      <c r="L220" s="17"/>
      <c r="N220" s="25"/>
      <c r="Q220" s="15"/>
      <c r="R220" s="15"/>
      <c r="S220" s="26"/>
      <c r="U220" s="15"/>
      <c r="CK220" s="17"/>
    </row>
    <row r="221" spans="3:89" s="16" customFormat="1" x14ac:dyDescent="0.2">
      <c r="C221" s="24"/>
      <c r="E221" s="17"/>
      <c r="H221" s="17"/>
      <c r="J221" s="15"/>
      <c r="L221" s="17"/>
      <c r="N221" s="25"/>
      <c r="Q221" s="15"/>
      <c r="R221" s="15"/>
      <c r="S221" s="26"/>
      <c r="U221" s="15"/>
      <c r="CK221" s="17"/>
    </row>
    <row r="222" spans="3:89" s="16" customFormat="1" x14ac:dyDescent="0.2">
      <c r="C222" s="24"/>
      <c r="E222" s="17"/>
      <c r="H222" s="17"/>
      <c r="J222" s="15"/>
      <c r="L222" s="17"/>
      <c r="N222" s="25"/>
      <c r="Q222" s="15"/>
      <c r="R222" s="15"/>
      <c r="S222" s="26"/>
      <c r="U222" s="15"/>
      <c r="CK222" s="17"/>
    </row>
    <row r="223" spans="3:89" s="16" customFormat="1" x14ac:dyDescent="0.2">
      <c r="C223" s="24"/>
      <c r="E223" s="17"/>
      <c r="H223" s="17"/>
      <c r="J223" s="15"/>
      <c r="L223" s="17"/>
      <c r="N223" s="25"/>
      <c r="Q223" s="15"/>
      <c r="R223" s="15"/>
      <c r="S223" s="26"/>
      <c r="U223" s="15"/>
      <c r="CK223" s="17"/>
    </row>
    <row r="224" spans="3:89" s="16" customFormat="1" x14ac:dyDescent="0.2">
      <c r="C224" s="24"/>
      <c r="E224" s="17"/>
      <c r="H224" s="17"/>
      <c r="J224" s="15"/>
      <c r="L224" s="17"/>
      <c r="N224" s="25"/>
      <c r="Q224" s="15"/>
      <c r="R224" s="15"/>
      <c r="S224" s="26"/>
      <c r="U224" s="15"/>
      <c r="CK224" s="17"/>
    </row>
    <row r="225" spans="3:89" s="16" customFormat="1" x14ac:dyDescent="0.2">
      <c r="C225" s="24"/>
      <c r="E225" s="17"/>
      <c r="H225" s="17"/>
      <c r="J225" s="15"/>
      <c r="L225" s="17"/>
      <c r="N225" s="25"/>
      <c r="Q225" s="15"/>
      <c r="R225" s="15"/>
      <c r="S225" s="26"/>
      <c r="U225" s="15"/>
      <c r="CK225" s="17"/>
    </row>
    <row r="226" spans="3:89" s="16" customFormat="1" x14ac:dyDescent="0.2">
      <c r="C226" s="24"/>
      <c r="E226" s="17"/>
      <c r="H226" s="17"/>
      <c r="J226" s="15"/>
      <c r="L226" s="17"/>
      <c r="N226" s="25"/>
      <c r="Q226" s="15"/>
      <c r="R226" s="15"/>
      <c r="S226" s="26"/>
      <c r="U226" s="15"/>
      <c r="CK226" s="17"/>
    </row>
    <row r="227" spans="3:89" s="16" customFormat="1" x14ac:dyDescent="0.2">
      <c r="C227" s="24"/>
      <c r="E227" s="17"/>
      <c r="H227" s="17"/>
      <c r="J227" s="15"/>
      <c r="L227" s="17"/>
      <c r="N227" s="25"/>
      <c r="Q227" s="15"/>
      <c r="R227" s="15"/>
      <c r="S227" s="26"/>
      <c r="U227" s="15"/>
      <c r="CK227" s="17"/>
    </row>
    <row r="228" spans="3:89" s="16" customFormat="1" x14ac:dyDescent="0.2">
      <c r="C228" s="24"/>
      <c r="E228" s="17"/>
      <c r="H228" s="17"/>
      <c r="J228" s="15"/>
      <c r="L228" s="17"/>
      <c r="N228" s="25"/>
      <c r="Q228" s="15"/>
      <c r="R228" s="15"/>
      <c r="S228" s="26"/>
      <c r="U228" s="15"/>
      <c r="CK228" s="17"/>
    </row>
    <row r="229" spans="3:89" s="16" customFormat="1" x14ac:dyDescent="0.2">
      <c r="C229" s="24"/>
      <c r="E229" s="17"/>
      <c r="H229" s="17"/>
      <c r="J229" s="15"/>
      <c r="L229" s="17"/>
      <c r="N229" s="25"/>
      <c r="Q229" s="15"/>
      <c r="R229" s="15"/>
      <c r="S229" s="26"/>
      <c r="U229" s="15"/>
      <c r="CK229" s="17"/>
    </row>
    <row r="230" spans="3:89" s="16" customFormat="1" x14ac:dyDescent="0.2">
      <c r="C230" s="24"/>
      <c r="E230" s="17"/>
      <c r="H230" s="17"/>
      <c r="J230" s="15"/>
      <c r="L230" s="17"/>
      <c r="N230" s="25"/>
      <c r="Q230" s="15"/>
      <c r="R230" s="15"/>
      <c r="S230" s="26"/>
      <c r="U230" s="15"/>
      <c r="CK230" s="17"/>
    </row>
    <row r="231" spans="3:89" s="16" customFormat="1" x14ac:dyDescent="0.2">
      <c r="C231" s="24"/>
      <c r="E231" s="17"/>
      <c r="H231" s="17"/>
      <c r="J231" s="15"/>
      <c r="L231" s="17"/>
      <c r="N231" s="25"/>
      <c r="Q231" s="15"/>
      <c r="R231" s="15"/>
      <c r="S231" s="26"/>
      <c r="U231" s="15"/>
      <c r="CK231" s="17"/>
    </row>
    <row r="232" spans="3:89" s="16" customFormat="1" x14ac:dyDescent="0.2">
      <c r="C232" s="24"/>
      <c r="E232" s="17"/>
      <c r="H232" s="17"/>
      <c r="J232" s="15"/>
      <c r="L232" s="17"/>
      <c r="N232" s="25"/>
      <c r="Q232" s="15"/>
      <c r="R232" s="15"/>
      <c r="S232" s="26"/>
      <c r="U232" s="15"/>
      <c r="CK232" s="17"/>
    </row>
    <row r="233" spans="3:89" s="16" customFormat="1" x14ac:dyDescent="0.2">
      <c r="C233" s="24"/>
      <c r="E233" s="17"/>
      <c r="H233" s="17"/>
      <c r="J233" s="15"/>
      <c r="L233" s="17"/>
      <c r="N233" s="25"/>
      <c r="Q233" s="15"/>
      <c r="R233" s="15"/>
      <c r="S233" s="26"/>
      <c r="U233" s="15"/>
      <c r="CK233" s="17"/>
    </row>
    <row r="234" spans="3:89" s="16" customFormat="1" x14ac:dyDescent="0.2">
      <c r="C234" s="24"/>
      <c r="E234" s="17"/>
      <c r="H234" s="17"/>
      <c r="J234" s="15"/>
      <c r="L234" s="17"/>
      <c r="N234" s="25"/>
      <c r="Q234" s="15"/>
      <c r="R234" s="15"/>
      <c r="S234" s="26"/>
      <c r="U234" s="15"/>
      <c r="CK234" s="17"/>
    </row>
    <row r="235" spans="3:89" s="16" customFormat="1" x14ac:dyDescent="0.2">
      <c r="C235" s="24"/>
      <c r="E235" s="17"/>
      <c r="H235" s="17"/>
      <c r="J235" s="15"/>
      <c r="L235" s="17"/>
      <c r="N235" s="25"/>
      <c r="Q235" s="15"/>
      <c r="R235" s="15"/>
      <c r="S235" s="26"/>
      <c r="U235" s="15"/>
      <c r="CK235" s="17"/>
    </row>
    <row r="236" spans="3:89" s="16" customFormat="1" x14ac:dyDescent="0.2">
      <c r="C236" s="24"/>
      <c r="E236" s="17"/>
      <c r="H236" s="17"/>
      <c r="J236" s="15"/>
      <c r="L236" s="17"/>
      <c r="N236" s="25"/>
      <c r="Q236" s="15"/>
      <c r="R236" s="15"/>
      <c r="S236" s="26"/>
      <c r="U236" s="15"/>
      <c r="CK236" s="17"/>
    </row>
    <row r="237" spans="3:89" s="16" customFormat="1" x14ac:dyDescent="0.2">
      <c r="C237" s="24"/>
      <c r="E237" s="17"/>
      <c r="H237" s="17"/>
      <c r="J237" s="15"/>
      <c r="L237" s="17"/>
      <c r="N237" s="25"/>
      <c r="Q237" s="15"/>
      <c r="R237" s="15"/>
      <c r="S237" s="26"/>
      <c r="U237" s="15"/>
      <c r="CK237" s="17"/>
    </row>
    <row r="238" spans="3:89" s="16" customFormat="1" x14ac:dyDescent="0.2">
      <c r="C238" s="24"/>
      <c r="E238" s="17"/>
      <c r="H238" s="17"/>
      <c r="J238" s="15"/>
      <c r="L238" s="17"/>
      <c r="N238" s="25"/>
      <c r="Q238" s="15"/>
      <c r="R238" s="15"/>
      <c r="S238" s="26"/>
      <c r="U238" s="15"/>
      <c r="CK238" s="17"/>
    </row>
    <row r="239" spans="3:89" s="16" customFormat="1" x14ac:dyDescent="0.2">
      <c r="C239" s="24"/>
      <c r="E239" s="17"/>
      <c r="H239" s="17"/>
      <c r="J239" s="15"/>
      <c r="L239" s="17"/>
      <c r="N239" s="25"/>
      <c r="Q239" s="15"/>
      <c r="R239" s="15"/>
      <c r="S239" s="26"/>
      <c r="U239" s="15"/>
      <c r="CK239" s="17"/>
    </row>
    <row r="240" spans="3:89" s="16" customFormat="1" x14ac:dyDescent="0.2">
      <c r="C240" s="24"/>
      <c r="E240" s="17"/>
      <c r="H240" s="17"/>
      <c r="J240" s="15"/>
      <c r="L240" s="17"/>
      <c r="N240" s="25"/>
      <c r="Q240" s="15"/>
      <c r="R240" s="15"/>
      <c r="S240" s="26"/>
      <c r="U240" s="15"/>
      <c r="CK240" s="17"/>
    </row>
    <row r="241" spans="3:89" s="16" customFormat="1" x14ac:dyDescent="0.2">
      <c r="C241" s="24"/>
      <c r="E241" s="17"/>
      <c r="H241" s="17"/>
      <c r="J241" s="15"/>
      <c r="L241" s="17"/>
      <c r="N241" s="25"/>
      <c r="Q241" s="15"/>
      <c r="R241" s="15"/>
      <c r="S241" s="26"/>
      <c r="U241" s="15"/>
      <c r="CK241" s="17"/>
    </row>
    <row r="242" spans="3:89" s="16" customFormat="1" x14ac:dyDescent="0.2">
      <c r="C242" s="24"/>
      <c r="E242" s="17"/>
      <c r="H242" s="17"/>
      <c r="J242" s="15"/>
      <c r="L242" s="17"/>
      <c r="N242" s="25"/>
      <c r="Q242" s="15"/>
      <c r="R242" s="15"/>
      <c r="S242" s="26"/>
      <c r="U242" s="15"/>
      <c r="CK242" s="17"/>
    </row>
    <row r="243" spans="3:89" s="16" customFormat="1" x14ac:dyDescent="0.2">
      <c r="C243" s="24"/>
      <c r="E243" s="17"/>
      <c r="H243" s="17"/>
      <c r="J243" s="15"/>
      <c r="L243" s="17"/>
      <c r="N243" s="25"/>
      <c r="Q243" s="15"/>
      <c r="R243" s="15"/>
      <c r="S243" s="26"/>
      <c r="U243" s="15"/>
      <c r="CK243" s="17"/>
    </row>
    <row r="244" spans="3:89" s="16" customFormat="1" x14ac:dyDescent="0.2">
      <c r="C244" s="24"/>
      <c r="E244" s="17"/>
      <c r="H244" s="17"/>
      <c r="J244" s="15"/>
      <c r="L244" s="17"/>
      <c r="N244" s="25"/>
      <c r="Q244" s="15"/>
      <c r="R244" s="15"/>
      <c r="S244" s="26"/>
      <c r="U244" s="15"/>
      <c r="CK244" s="17"/>
    </row>
    <row r="245" spans="3:89" s="16" customFormat="1" x14ac:dyDescent="0.2">
      <c r="C245" s="24"/>
      <c r="E245" s="17"/>
      <c r="H245" s="17"/>
      <c r="J245" s="15"/>
      <c r="L245" s="17"/>
      <c r="N245" s="25"/>
      <c r="Q245" s="15"/>
      <c r="R245" s="15"/>
      <c r="S245" s="26"/>
      <c r="U245" s="15"/>
      <c r="CK245" s="17"/>
    </row>
    <row r="246" spans="3:89" s="16" customFormat="1" x14ac:dyDescent="0.2">
      <c r="C246" s="24"/>
      <c r="E246" s="17"/>
      <c r="H246" s="17"/>
      <c r="J246" s="15"/>
      <c r="L246" s="17"/>
      <c r="N246" s="25"/>
      <c r="Q246" s="15"/>
      <c r="R246" s="15"/>
      <c r="S246" s="26"/>
      <c r="U246" s="15"/>
      <c r="CK246" s="17"/>
    </row>
    <row r="247" spans="3:89" s="16" customFormat="1" x14ac:dyDescent="0.2">
      <c r="C247" s="24"/>
      <c r="E247" s="17"/>
      <c r="H247" s="17"/>
      <c r="J247" s="15"/>
      <c r="L247" s="17"/>
      <c r="N247" s="25"/>
      <c r="Q247" s="15"/>
      <c r="R247" s="15"/>
      <c r="S247" s="26"/>
      <c r="U247" s="15"/>
      <c r="CK247" s="17"/>
    </row>
    <row r="248" spans="3:89" s="16" customFormat="1" x14ac:dyDescent="0.2">
      <c r="C248" s="24"/>
      <c r="E248" s="17"/>
      <c r="H248" s="17"/>
      <c r="J248" s="15"/>
      <c r="L248" s="17"/>
      <c r="N248" s="25"/>
      <c r="Q248" s="15"/>
      <c r="R248" s="15"/>
      <c r="S248" s="26"/>
      <c r="U248" s="15"/>
      <c r="CK248" s="17"/>
    </row>
    <row r="249" spans="3:89" s="16" customFormat="1" x14ac:dyDescent="0.2">
      <c r="C249" s="24"/>
      <c r="E249" s="17"/>
      <c r="H249" s="17"/>
      <c r="J249" s="15"/>
      <c r="L249" s="17"/>
      <c r="N249" s="25"/>
      <c r="Q249" s="15"/>
      <c r="R249" s="15"/>
      <c r="S249" s="26"/>
      <c r="U249" s="15"/>
      <c r="CK249" s="17"/>
    </row>
    <row r="250" spans="3:89" s="16" customFormat="1" x14ac:dyDescent="0.2">
      <c r="C250" s="24"/>
      <c r="E250" s="17"/>
      <c r="H250" s="17"/>
      <c r="J250" s="15"/>
      <c r="L250" s="17"/>
      <c r="N250" s="25"/>
      <c r="Q250" s="15"/>
      <c r="R250" s="15"/>
      <c r="S250" s="26"/>
      <c r="U250" s="15"/>
      <c r="CK250" s="17"/>
    </row>
    <row r="251" spans="3:89" s="16" customFormat="1" x14ac:dyDescent="0.2">
      <c r="C251" s="24"/>
      <c r="E251" s="17"/>
      <c r="H251" s="17"/>
      <c r="J251" s="15"/>
      <c r="L251" s="17"/>
      <c r="N251" s="25"/>
      <c r="Q251" s="15"/>
      <c r="R251" s="15"/>
      <c r="S251" s="26"/>
      <c r="U251" s="15"/>
      <c r="CK251" s="17"/>
    </row>
    <row r="252" spans="3:89" s="16" customFormat="1" x14ac:dyDescent="0.2">
      <c r="C252" s="24"/>
      <c r="E252" s="17"/>
      <c r="H252" s="17"/>
      <c r="J252" s="15"/>
      <c r="L252" s="17"/>
      <c r="N252" s="25"/>
      <c r="Q252" s="15"/>
      <c r="R252" s="15"/>
      <c r="S252" s="26"/>
      <c r="U252" s="15"/>
      <c r="CK252" s="17"/>
    </row>
    <row r="253" spans="3:89" s="16" customFormat="1" x14ac:dyDescent="0.2">
      <c r="C253" s="24"/>
      <c r="E253" s="17"/>
      <c r="H253" s="17"/>
      <c r="J253" s="15"/>
      <c r="L253" s="17"/>
      <c r="N253" s="25"/>
      <c r="Q253" s="15"/>
      <c r="R253" s="15"/>
      <c r="S253" s="26"/>
      <c r="U253" s="15"/>
      <c r="CK253" s="17"/>
    </row>
    <row r="254" spans="3:89" s="16" customFormat="1" x14ac:dyDescent="0.2">
      <c r="C254" s="24"/>
      <c r="E254" s="17"/>
      <c r="H254" s="17"/>
      <c r="J254" s="15"/>
      <c r="L254" s="17"/>
      <c r="N254" s="25"/>
      <c r="Q254" s="15"/>
      <c r="R254" s="15"/>
      <c r="S254" s="26"/>
      <c r="U254" s="15"/>
      <c r="CK254" s="17"/>
    </row>
    <row r="255" spans="3:89" s="16" customFormat="1" x14ac:dyDescent="0.2">
      <c r="C255" s="24"/>
      <c r="E255" s="17"/>
      <c r="H255" s="17"/>
      <c r="J255" s="15"/>
      <c r="L255" s="17"/>
      <c r="N255" s="25"/>
      <c r="Q255" s="15"/>
      <c r="R255" s="15"/>
      <c r="S255" s="26"/>
      <c r="U255" s="15"/>
      <c r="CK255" s="17"/>
    </row>
    <row r="256" spans="3:89" s="16" customFormat="1" x14ac:dyDescent="0.2">
      <c r="C256" s="24"/>
      <c r="E256" s="17"/>
      <c r="H256" s="17"/>
      <c r="J256" s="15"/>
      <c r="L256" s="17"/>
      <c r="N256" s="25"/>
      <c r="Q256" s="15"/>
      <c r="R256" s="15"/>
      <c r="S256" s="26"/>
      <c r="U256" s="15"/>
      <c r="CK256" s="17"/>
    </row>
    <row r="257" spans="3:89" s="16" customFormat="1" x14ac:dyDescent="0.2">
      <c r="C257" s="24"/>
      <c r="E257" s="17"/>
      <c r="H257" s="17"/>
      <c r="J257" s="15"/>
      <c r="L257" s="17"/>
      <c r="N257" s="25"/>
      <c r="Q257" s="15"/>
      <c r="R257" s="15"/>
      <c r="S257" s="26"/>
      <c r="U257" s="15"/>
      <c r="CK257" s="17"/>
    </row>
    <row r="258" spans="3:89" s="16" customFormat="1" x14ac:dyDescent="0.2">
      <c r="C258" s="24"/>
      <c r="E258" s="17"/>
      <c r="H258" s="17"/>
      <c r="J258" s="15"/>
      <c r="L258" s="17"/>
      <c r="N258" s="25"/>
      <c r="Q258" s="15"/>
      <c r="R258" s="15"/>
      <c r="S258" s="26"/>
      <c r="U258" s="15"/>
      <c r="CK258" s="17"/>
    </row>
    <row r="259" spans="3:89" s="16" customFormat="1" x14ac:dyDescent="0.2">
      <c r="C259" s="24"/>
      <c r="E259" s="17"/>
      <c r="H259" s="17"/>
      <c r="J259" s="15"/>
      <c r="L259" s="17"/>
      <c r="N259" s="25"/>
      <c r="Q259" s="15"/>
      <c r="R259" s="15"/>
      <c r="S259" s="26"/>
      <c r="U259" s="15"/>
      <c r="CK259" s="17"/>
    </row>
    <row r="260" spans="3:89" s="16" customFormat="1" x14ac:dyDescent="0.2">
      <c r="C260" s="24"/>
      <c r="E260" s="17"/>
      <c r="H260" s="17"/>
      <c r="J260" s="15"/>
      <c r="L260" s="17"/>
      <c r="N260" s="25"/>
      <c r="Q260" s="15"/>
      <c r="R260" s="15"/>
      <c r="S260" s="26"/>
      <c r="U260" s="15"/>
      <c r="CK260" s="17"/>
    </row>
    <row r="261" spans="3:89" s="16" customFormat="1" x14ac:dyDescent="0.2">
      <c r="C261" s="24"/>
      <c r="E261" s="17"/>
      <c r="H261" s="17"/>
      <c r="J261" s="15"/>
      <c r="L261" s="17"/>
      <c r="N261" s="25"/>
      <c r="Q261" s="15"/>
      <c r="R261" s="15"/>
      <c r="S261" s="26"/>
      <c r="U261" s="15"/>
      <c r="CK261" s="17"/>
    </row>
    <row r="262" spans="3:89" s="16" customFormat="1" x14ac:dyDescent="0.2">
      <c r="C262" s="24"/>
      <c r="E262" s="17"/>
      <c r="H262" s="17"/>
      <c r="J262" s="15"/>
      <c r="L262" s="17"/>
      <c r="N262" s="25"/>
      <c r="Q262" s="15"/>
      <c r="R262" s="15"/>
      <c r="S262" s="26"/>
      <c r="U262" s="15"/>
      <c r="CK262" s="17"/>
    </row>
    <row r="263" spans="3:89" s="16" customFormat="1" x14ac:dyDescent="0.2">
      <c r="C263" s="24"/>
      <c r="E263" s="17"/>
      <c r="H263" s="17"/>
      <c r="J263" s="15"/>
      <c r="L263" s="17"/>
      <c r="N263" s="25"/>
      <c r="Q263" s="15"/>
      <c r="R263" s="15"/>
      <c r="S263" s="26"/>
      <c r="U263" s="15"/>
      <c r="CK263" s="17"/>
    </row>
    <row r="264" spans="3:89" s="16" customFormat="1" x14ac:dyDescent="0.2">
      <c r="C264" s="24"/>
      <c r="E264" s="17"/>
      <c r="H264" s="17"/>
      <c r="J264" s="15"/>
      <c r="L264" s="17"/>
      <c r="N264" s="25"/>
      <c r="Q264" s="15"/>
      <c r="R264" s="15"/>
      <c r="S264" s="26"/>
      <c r="U264" s="15"/>
      <c r="CK264" s="17"/>
    </row>
    <row r="265" spans="3:89" s="16" customFormat="1" x14ac:dyDescent="0.2">
      <c r="C265" s="24"/>
      <c r="E265" s="17"/>
      <c r="H265" s="17"/>
      <c r="J265" s="15"/>
      <c r="L265" s="17"/>
      <c r="N265" s="25"/>
      <c r="Q265" s="15"/>
      <c r="R265" s="15"/>
      <c r="S265" s="26"/>
      <c r="U265" s="15"/>
      <c r="CK265" s="17"/>
    </row>
    <row r="266" spans="3:89" s="16" customFormat="1" x14ac:dyDescent="0.2">
      <c r="C266" s="24"/>
      <c r="E266" s="17"/>
      <c r="H266" s="17"/>
      <c r="J266" s="15"/>
      <c r="L266" s="17"/>
      <c r="N266" s="25"/>
      <c r="Q266" s="15"/>
      <c r="R266" s="15"/>
      <c r="S266" s="26"/>
      <c r="U266" s="15"/>
      <c r="CK266" s="17"/>
    </row>
    <row r="267" spans="3:89" s="16" customFormat="1" x14ac:dyDescent="0.2">
      <c r="C267" s="24"/>
      <c r="E267" s="17"/>
      <c r="H267" s="17"/>
      <c r="J267" s="15"/>
      <c r="L267" s="17"/>
      <c r="N267" s="25"/>
      <c r="Q267" s="15"/>
      <c r="R267" s="15"/>
      <c r="S267" s="26"/>
      <c r="U267" s="15"/>
      <c r="CK267" s="17"/>
    </row>
    <row r="268" spans="3:89" s="16" customFormat="1" x14ac:dyDescent="0.2">
      <c r="C268" s="24"/>
      <c r="E268" s="17"/>
      <c r="H268" s="17"/>
      <c r="J268" s="15"/>
      <c r="L268" s="17"/>
      <c r="N268" s="25"/>
      <c r="Q268" s="15"/>
      <c r="R268" s="15"/>
      <c r="S268" s="26"/>
      <c r="U268" s="15"/>
      <c r="CK268" s="17"/>
    </row>
    <row r="269" spans="3:89" s="16" customFormat="1" x14ac:dyDescent="0.2">
      <c r="C269" s="24"/>
      <c r="E269" s="17"/>
      <c r="H269" s="17"/>
      <c r="J269" s="15"/>
      <c r="L269" s="17"/>
      <c r="N269" s="25"/>
      <c r="Q269" s="15"/>
      <c r="R269" s="15"/>
      <c r="S269" s="26"/>
      <c r="U269" s="15"/>
      <c r="CK269" s="17"/>
    </row>
    <row r="270" spans="3:89" s="16" customFormat="1" x14ac:dyDescent="0.2">
      <c r="C270" s="24"/>
      <c r="E270" s="17"/>
      <c r="H270" s="17"/>
      <c r="J270" s="15"/>
      <c r="L270" s="17"/>
      <c r="N270" s="25"/>
      <c r="Q270" s="15"/>
      <c r="R270" s="15"/>
      <c r="S270" s="26"/>
      <c r="U270" s="15"/>
      <c r="CK270" s="17"/>
    </row>
    <row r="271" spans="3:89" s="16" customFormat="1" x14ac:dyDescent="0.2">
      <c r="C271" s="24"/>
      <c r="E271" s="17"/>
      <c r="H271" s="17"/>
      <c r="J271" s="15"/>
      <c r="L271" s="17"/>
      <c r="N271" s="25"/>
      <c r="Q271" s="15"/>
      <c r="R271" s="15"/>
      <c r="S271" s="26"/>
      <c r="U271" s="15"/>
      <c r="CK271" s="17"/>
    </row>
    <row r="272" spans="3:89" s="16" customFormat="1" x14ac:dyDescent="0.2">
      <c r="C272" s="24"/>
      <c r="E272" s="17"/>
      <c r="H272" s="17"/>
      <c r="J272" s="15"/>
      <c r="L272" s="17"/>
      <c r="N272" s="25"/>
      <c r="Q272" s="15"/>
      <c r="R272" s="15"/>
      <c r="S272" s="26"/>
      <c r="U272" s="15"/>
      <c r="CK272" s="17"/>
    </row>
    <row r="273" spans="3:89" s="16" customFormat="1" x14ac:dyDescent="0.2">
      <c r="C273" s="24"/>
      <c r="E273" s="17"/>
      <c r="H273" s="17"/>
      <c r="J273" s="15"/>
      <c r="L273" s="17"/>
      <c r="N273" s="25"/>
      <c r="Q273" s="15"/>
      <c r="R273" s="15"/>
      <c r="S273" s="26"/>
      <c r="U273" s="15"/>
      <c r="CK273" s="17"/>
    </row>
    <row r="274" spans="3:89" s="16" customFormat="1" x14ac:dyDescent="0.2">
      <c r="C274" s="24"/>
      <c r="E274" s="17"/>
      <c r="H274" s="17"/>
      <c r="J274" s="15"/>
      <c r="L274" s="17"/>
      <c r="N274" s="25"/>
      <c r="Q274" s="15"/>
      <c r="R274" s="15"/>
      <c r="S274" s="26"/>
      <c r="U274" s="15"/>
      <c r="CK274" s="17"/>
    </row>
    <row r="275" spans="3:89" s="16" customFormat="1" x14ac:dyDescent="0.2">
      <c r="C275" s="24"/>
      <c r="E275" s="17"/>
      <c r="H275" s="17"/>
      <c r="J275" s="15"/>
      <c r="L275" s="17"/>
      <c r="N275" s="25"/>
      <c r="Q275" s="15"/>
      <c r="R275" s="15"/>
      <c r="S275" s="26"/>
      <c r="U275" s="15"/>
      <c r="CK275" s="17"/>
    </row>
    <row r="276" spans="3:89" s="16" customFormat="1" x14ac:dyDescent="0.2">
      <c r="C276" s="24"/>
      <c r="E276" s="17"/>
      <c r="H276" s="17"/>
      <c r="J276" s="15"/>
      <c r="L276" s="17"/>
      <c r="N276" s="25"/>
      <c r="Q276" s="15"/>
      <c r="R276" s="15"/>
      <c r="S276" s="26"/>
      <c r="U276" s="15"/>
      <c r="CK276" s="17"/>
    </row>
    <row r="277" spans="3:89" s="16" customFormat="1" x14ac:dyDescent="0.2">
      <c r="C277" s="24"/>
      <c r="E277" s="17"/>
      <c r="H277" s="17"/>
      <c r="J277" s="15"/>
      <c r="L277" s="17"/>
      <c r="N277" s="25"/>
      <c r="Q277" s="15"/>
      <c r="R277" s="15"/>
      <c r="S277" s="26"/>
      <c r="U277" s="15"/>
      <c r="CK277" s="17"/>
    </row>
    <row r="278" spans="3:89" s="16" customFormat="1" x14ac:dyDescent="0.2">
      <c r="C278" s="24"/>
      <c r="E278" s="17"/>
      <c r="H278" s="17"/>
      <c r="J278" s="15"/>
      <c r="L278" s="17"/>
      <c r="N278" s="25"/>
      <c r="Q278" s="15"/>
      <c r="R278" s="15"/>
      <c r="S278" s="26"/>
      <c r="U278" s="15"/>
      <c r="CK278" s="17"/>
    </row>
    <row r="279" spans="3:89" s="16" customFormat="1" x14ac:dyDescent="0.2">
      <c r="C279" s="24"/>
      <c r="E279" s="17"/>
      <c r="H279" s="17"/>
      <c r="J279" s="15"/>
      <c r="L279" s="17"/>
      <c r="N279" s="25"/>
      <c r="Q279" s="15"/>
      <c r="R279" s="15"/>
      <c r="S279" s="26"/>
      <c r="U279" s="15"/>
      <c r="CK279" s="17"/>
    </row>
    <row r="280" spans="3:89" s="16" customFormat="1" x14ac:dyDescent="0.2">
      <c r="C280" s="24"/>
      <c r="E280" s="17"/>
      <c r="H280" s="17"/>
      <c r="J280" s="15"/>
      <c r="L280" s="17"/>
      <c r="N280" s="25"/>
      <c r="Q280" s="15"/>
      <c r="R280" s="15"/>
      <c r="S280" s="26"/>
      <c r="U280" s="15"/>
      <c r="CK280" s="17"/>
    </row>
    <row r="281" spans="3:89" s="16" customFormat="1" x14ac:dyDescent="0.2">
      <c r="C281" s="24"/>
      <c r="E281" s="17"/>
      <c r="H281" s="17"/>
      <c r="J281" s="15"/>
      <c r="L281" s="17"/>
      <c r="N281" s="25"/>
      <c r="Q281" s="15"/>
      <c r="R281" s="15"/>
      <c r="S281" s="26"/>
      <c r="U281" s="15"/>
      <c r="CK281" s="17"/>
    </row>
    <row r="282" spans="3:89" s="16" customFormat="1" x14ac:dyDescent="0.2">
      <c r="C282" s="24"/>
      <c r="E282" s="17"/>
      <c r="H282" s="17"/>
      <c r="J282" s="15"/>
      <c r="L282" s="17"/>
      <c r="N282" s="25"/>
      <c r="Q282" s="15"/>
      <c r="R282" s="15"/>
      <c r="S282" s="26"/>
      <c r="U282" s="15"/>
      <c r="CK282" s="17"/>
    </row>
    <row r="283" spans="3:89" s="16" customFormat="1" x14ac:dyDescent="0.2">
      <c r="C283" s="24"/>
      <c r="E283" s="17"/>
      <c r="H283" s="17"/>
      <c r="J283" s="15"/>
      <c r="L283" s="17"/>
      <c r="N283" s="25"/>
      <c r="Q283" s="15"/>
      <c r="R283" s="15"/>
      <c r="S283" s="26"/>
      <c r="U283" s="15"/>
      <c r="CK283" s="17"/>
    </row>
    <row r="284" spans="3:89" s="16" customFormat="1" x14ac:dyDescent="0.2">
      <c r="C284" s="24"/>
      <c r="E284" s="17"/>
      <c r="H284" s="17"/>
      <c r="J284" s="15"/>
      <c r="L284" s="17"/>
      <c r="N284" s="25"/>
      <c r="Q284" s="15"/>
      <c r="R284" s="15"/>
      <c r="S284" s="26"/>
      <c r="U284" s="15"/>
      <c r="CK284" s="17"/>
    </row>
    <row r="285" spans="3:89" s="16" customFormat="1" x14ac:dyDescent="0.2">
      <c r="C285" s="24"/>
      <c r="E285" s="17"/>
      <c r="H285" s="17"/>
      <c r="J285" s="15"/>
      <c r="L285" s="17"/>
      <c r="N285" s="25"/>
      <c r="Q285" s="15"/>
      <c r="R285" s="15"/>
      <c r="S285" s="26"/>
      <c r="U285" s="15"/>
      <c r="CK285" s="17"/>
    </row>
    <row r="286" spans="3:89" s="16" customFormat="1" x14ac:dyDescent="0.2">
      <c r="C286" s="24"/>
      <c r="E286" s="17"/>
      <c r="H286" s="17"/>
      <c r="J286" s="15"/>
      <c r="L286" s="17"/>
      <c r="N286" s="25"/>
      <c r="Q286" s="15"/>
      <c r="R286" s="15"/>
      <c r="S286" s="26"/>
      <c r="U286" s="15"/>
      <c r="CK286" s="17"/>
    </row>
    <row r="287" spans="3:89" s="16" customFormat="1" x14ac:dyDescent="0.2">
      <c r="C287" s="24"/>
      <c r="E287" s="17"/>
      <c r="H287" s="17"/>
      <c r="J287" s="15"/>
      <c r="L287" s="17"/>
      <c r="N287" s="25"/>
      <c r="Q287" s="15"/>
      <c r="R287" s="15"/>
      <c r="S287" s="26"/>
      <c r="U287" s="15"/>
      <c r="CK287" s="17"/>
    </row>
    <row r="288" spans="3:89" s="16" customFormat="1" x14ac:dyDescent="0.2">
      <c r="C288" s="24"/>
      <c r="E288" s="17"/>
      <c r="H288" s="17"/>
      <c r="J288" s="15"/>
      <c r="L288" s="17"/>
      <c r="N288" s="25"/>
      <c r="Q288" s="15"/>
      <c r="R288" s="15"/>
      <c r="S288" s="26"/>
      <c r="U288" s="15"/>
      <c r="CK288" s="17"/>
    </row>
    <row r="289" spans="3:89" s="16" customFormat="1" x14ac:dyDescent="0.2">
      <c r="C289" s="24"/>
      <c r="E289" s="17"/>
      <c r="H289" s="17"/>
      <c r="J289" s="15"/>
      <c r="L289" s="17"/>
      <c r="N289" s="25"/>
      <c r="Q289" s="15"/>
      <c r="R289" s="15"/>
      <c r="S289" s="26"/>
      <c r="U289" s="15"/>
      <c r="CK289" s="17"/>
    </row>
    <row r="290" spans="3:89" s="16" customFormat="1" x14ac:dyDescent="0.2">
      <c r="C290" s="24"/>
      <c r="E290" s="17"/>
      <c r="H290" s="17"/>
      <c r="J290" s="15"/>
      <c r="L290" s="17"/>
      <c r="N290" s="25"/>
      <c r="Q290" s="15"/>
      <c r="R290" s="15"/>
      <c r="S290" s="26"/>
      <c r="U290" s="15"/>
      <c r="CK290" s="17"/>
    </row>
    <row r="291" spans="3:89" s="16" customFormat="1" x14ac:dyDescent="0.2">
      <c r="C291" s="24"/>
      <c r="E291" s="17"/>
      <c r="H291" s="17"/>
      <c r="J291" s="15"/>
      <c r="L291" s="17"/>
      <c r="N291" s="25"/>
      <c r="Q291" s="15"/>
      <c r="R291" s="15"/>
      <c r="S291" s="26"/>
      <c r="U291" s="15"/>
      <c r="CK291" s="17"/>
    </row>
    <row r="292" spans="3:89" s="16" customFormat="1" x14ac:dyDescent="0.2">
      <c r="C292" s="24"/>
      <c r="E292" s="17"/>
      <c r="H292" s="17"/>
      <c r="J292" s="15"/>
      <c r="L292" s="17"/>
      <c r="N292" s="25"/>
      <c r="Q292" s="15"/>
      <c r="R292" s="15"/>
      <c r="S292" s="26"/>
      <c r="U292" s="15"/>
      <c r="CK292" s="17"/>
    </row>
    <row r="293" spans="3:89" s="16" customFormat="1" x14ac:dyDescent="0.2">
      <c r="C293" s="24"/>
      <c r="E293" s="17"/>
      <c r="H293" s="17"/>
      <c r="J293" s="15"/>
      <c r="L293" s="17"/>
      <c r="N293" s="25"/>
      <c r="Q293" s="15"/>
      <c r="R293" s="15"/>
      <c r="S293" s="26"/>
      <c r="U293" s="15"/>
      <c r="CK293" s="17"/>
    </row>
    <row r="294" spans="3:89" s="16" customFormat="1" x14ac:dyDescent="0.2">
      <c r="C294" s="24"/>
      <c r="E294" s="17"/>
      <c r="H294" s="17"/>
      <c r="J294" s="15"/>
      <c r="L294" s="17"/>
      <c r="N294" s="25"/>
      <c r="Q294" s="15"/>
      <c r="R294" s="15"/>
      <c r="S294" s="26"/>
      <c r="U294" s="15"/>
      <c r="CK294" s="17"/>
    </row>
    <row r="295" spans="3:89" s="16" customFormat="1" x14ac:dyDescent="0.2">
      <c r="C295" s="24"/>
      <c r="E295" s="17"/>
      <c r="H295" s="17"/>
      <c r="J295" s="15"/>
      <c r="L295" s="17"/>
      <c r="N295" s="25"/>
      <c r="Q295" s="15"/>
      <c r="R295" s="15"/>
      <c r="S295" s="26"/>
      <c r="U295" s="15"/>
      <c r="CK295" s="17"/>
    </row>
    <row r="296" spans="3:89" s="16" customFormat="1" x14ac:dyDescent="0.2">
      <c r="C296" s="24"/>
      <c r="E296" s="17"/>
      <c r="H296" s="17"/>
      <c r="J296" s="15"/>
      <c r="L296" s="17"/>
      <c r="N296" s="25"/>
      <c r="Q296" s="15"/>
      <c r="R296" s="15"/>
      <c r="S296" s="26"/>
      <c r="U296" s="15"/>
      <c r="CK296" s="17"/>
    </row>
    <row r="297" spans="3:89" s="16" customFormat="1" x14ac:dyDescent="0.2">
      <c r="C297" s="24"/>
      <c r="E297" s="17"/>
      <c r="H297" s="17"/>
      <c r="J297" s="15"/>
      <c r="L297" s="17"/>
      <c r="N297" s="25"/>
      <c r="Q297" s="15"/>
      <c r="R297" s="15"/>
      <c r="S297" s="26"/>
      <c r="U297" s="15"/>
      <c r="CK297" s="17"/>
    </row>
    <row r="298" spans="3:89" s="16" customFormat="1" x14ac:dyDescent="0.2">
      <c r="C298" s="24"/>
      <c r="E298" s="17"/>
      <c r="H298" s="17"/>
      <c r="J298" s="15"/>
      <c r="L298" s="17"/>
      <c r="N298" s="25"/>
      <c r="Q298" s="15"/>
      <c r="R298" s="15"/>
      <c r="S298" s="26"/>
      <c r="U298" s="15"/>
      <c r="CK298" s="17"/>
    </row>
    <row r="299" spans="3:89" s="16" customFormat="1" x14ac:dyDescent="0.2">
      <c r="C299" s="24"/>
      <c r="E299" s="17"/>
      <c r="H299" s="17"/>
      <c r="J299" s="15"/>
      <c r="L299" s="17"/>
      <c r="N299" s="25"/>
      <c r="Q299" s="15"/>
      <c r="R299" s="15"/>
      <c r="S299" s="26"/>
      <c r="U299" s="15"/>
      <c r="CK299" s="17"/>
    </row>
    <row r="300" spans="3:89" s="16" customFormat="1" x14ac:dyDescent="0.2">
      <c r="C300" s="24"/>
      <c r="E300" s="17"/>
      <c r="H300" s="17"/>
      <c r="J300" s="15"/>
      <c r="L300" s="17"/>
      <c r="N300" s="25"/>
      <c r="Q300" s="15"/>
      <c r="R300" s="15"/>
      <c r="S300" s="26"/>
      <c r="U300" s="15"/>
      <c r="CK300" s="17"/>
    </row>
    <row r="301" spans="3:89" s="16" customFormat="1" x14ac:dyDescent="0.2">
      <c r="C301" s="24"/>
      <c r="E301" s="17"/>
      <c r="H301" s="17"/>
      <c r="J301" s="15"/>
      <c r="L301" s="17"/>
      <c r="N301" s="25"/>
      <c r="Q301" s="15"/>
      <c r="R301" s="15"/>
      <c r="S301" s="26"/>
      <c r="U301" s="15"/>
      <c r="CK301" s="17"/>
    </row>
    <row r="302" spans="3:89" s="16" customFormat="1" x14ac:dyDescent="0.2">
      <c r="C302" s="24"/>
      <c r="E302" s="17"/>
      <c r="H302" s="17"/>
      <c r="J302" s="15"/>
      <c r="L302" s="17"/>
      <c r="N302" s="25"/>
      <c r="Q302" s="15"/>
      <c r="R302" s="15"/>
      <c r="S302" s="26"/>
      <c r="U302" s="15"/>
      <c r="CK302" s="17"/>
    </row>
    <row r="303" spans="3:89" s="16" customFormat="1" x14ac:dyDescent="0.2">
      <c r="C303" s="24"/>
      <c r="E303" s="17"/>
      <c r="H303" s="17"/>
      <c r="J303" s="15"/>
      <c r="L303" s="17"/>
      <c r="N303" s="25"/>
      <c r="Q303" s="15"/>
      <c r="R303" s="15"/>
      <c r="S303" s="26"/>
      <c r="U303" s="15"/>
      <c r="CK303" s="17"/>
    </row>
    <row r="304" spans="3:89" s="16" customFormat="1" x14ac:dyDescent="0.2">
      <c r="C304" s="24"/>
      <c r="E304" s="17"/>
      <c r="H304" s="17"/>
      <c r="J304" s="15"/>
      <c r="L304" s="17"/>
      <c r="N304" s="25"/>
      <c r="Q304" s="15"/>
      <c r="R304" s="15"/>
      <c r="S304" s="26"/>
      <c r="U304" s="15"/>
      <c r="CK304" s="17"/>
    </row>
    <row r="305" spans="3:89" s="16" customFormat="1" x14ac:dyDescent="0.2">
      <c r="C305" s="24"/>
      <c r="E305" s="17"/>
      <c r="H305" s="17"/>
      <c r="J305" s="15"/>
      <c r="L305" s="17"/>
      <c r="N305" s="25"/>
      <c r="Q305" s="15"/>
      <c r="R305" s="15"/>
      <c r="S305" s="26"/>
      <c r="U305" s="15"/>
      <c r="CK305" s="17"/>
    </row>
    <row r="306" spans="3:89" s="16" customFormat="1" x14ac:dyDescent="0.2">
      <c r="C306" s="24"/>
      <c r="E306" s="17"/>
      <c r="H306" s="17"/>
      <c r="J306" s="15"/>
      <c r="L306" s="17"/>
      <c r="N306" s="25"/>
      <c r="Q306" s="15"/>
      <c r="R306" s="15"/>
      <c r="S306" s="26"/>
      <c r="U306" s="15"/>
      <c r="CK306" s="17"/>
    </row>
    <row r="307" spans="3:89" s="16" customFormat="1" x14ac:dyDescent="0.2">
      <c r="C307" s="24"/>
      <c r="E307" s="17"/>
      <c r="H307" s="17"/>
      <c r="J307" s="15"/>
      <c r="L307" s="17"/>
      <c r="N307" s="25"/>
      <c r="Q307" s="15"/>
      <c r="R307" s="15"/>
      <c r="S307" s="26"/>
      <c r="U307" s="15"/>
      <c r="CK307" s="17"/>
    </row>
    <row r="308" spans="3:89" s="16" customFormat="1" x14ac:dyDescent="0.2">
      <c r="C308" s="24"/>
      <c r="E308" s="17"/>
      <c r="H308" s="17"/>
      <c r="J308" s="15"/>
      <c r="L308" s="17"/>
      <c r="N308" s="25"/>
      <c r="Q308" s="15"/>
      <c r="R308" s="15"/>
      <c r="S308" s="26"/>
      <c r="U308" s="15"/>
      <c r="CK308" s="17"/>
    </row>
    <row r="309" spans="3:89" s="16" customFormat="1" x14ac:dyDescent="0.2">
      <c r="C309" s="24"/>
      <c r="E309" s="17"/>
      <c r="H309" s="17"/>
      <c r="J309" s="15"/>
      <c r="L309" s="17"/>
      <c r="N309" s="25"/>
      <c r="Q309" s="15"/>
      <c r="R309" s="15"/>
      <c r="S309" s="26"/>
      <c r="U309" s="15"/>
      <c r="CK309" s="17"/>
    </row>
    <row r="310" spans="3:89" s="16" customFormat="1" x14ac:dyDescent="0.2">
      <c r="C310" s="24"/>
      <c r="E310" s="17"/>
      <c r="H310" s="17"/>
      <c r="J310" s="15"/>
      <c r="L310" s="17"/>
      <c r="N310" s="25"/>
      <c r="Q310" s="15"/>
      <c r="R310" s="15"/>
      <c r="S310" s="26"/>
      <c r="U310" s="15"/>
      <c r="CK310" s="17"/>
    </row>
    <row r="311" spans="3:89" s="16" customFormat="1" x14ac:dyDescent="0.2">
      <c r="C311" s="24"/>
      <c r="E311" s="17"/>
      <c r="H311" s="17"/>
      <c r="J311" s="15"/>
      <c r="L311" s="17"/>
      <c r="N311" s="25"/>
      <c r="Q311" s="15"/>
      <c r="R311" s="15"/>
      <c r="S311" s="26"/>
      <c r="U311" s="15"/>
      <c r="CK311" s="17"/>
    </row>
    <row r="312" spans="3:89" s="16" customFormat="1" x14ac:dyDescent="0.2">
      <c r="C312" s="24"/>
      <c r="E312" s="17"/>
      <c r="H312" s="17"/>
      <c r="J312" s="15"/>
      <c r="L312" s="17"/>
      <c r="N312" s="25"/>
      <c r="Q312" s="15"/>
      <c r="R312" s="15"/>
      <c r="S312" s="26"/>
      <c r="U312" s="15"/>
      <c r="CK312" s="17"/>
    </row>
    <row r="313" spans="3:89" s="16" customFormat="1" x14ac:dyDescent="0.2">
      <c r="C313" s="24"/>
      <c r="E313" s="17"/>
      <c r="H313" s="17"/>
      <c r="J313" s="15"/>
      <c r="L313" s="17"/>
      <c r="N313" s="25"/>
      <c r="Q313" s="15"/>
      <c r="R313" s="15"/>
      <c r="S313" s="26"/>
      <c r="U313" s="15"/>
      <c r="CK313" s="17"/>
    </row>
    <row r="314" spans="3:89" s="16" customFormat="1" x14ac:dyDescent="0.2">
      <c r="C314" s="24"/>
      <c r="E314" s="17"/>
      <c r="H314" s="17"/>
      <c r="J314" s="15"/>
      <c r="L314" s="17"/>
      <c r="N314" s="25"/>
      <c r="Q314" s="15"/>
      <c r="R314" s="15"/>
      <c r="S314" s="26"/>
      <c r="U314" s="15"/>
      <c r="CK314" s="17"/>
    </row>
    <row r="315" spans="3:89" s="16" customFormat="1" x14ac:dyDescent="0.2">
      <c r="C315" s="24"/>
      <c r="E315" s="17"/>
      <c r="H315" s="17"/>
      <c r="J315" s="15"/>
      <c r="L315" s="17"/>
      <c r="N315" s="25"/>
      <c r="Q315" s="15"/>
      <c r="R315" s="15"/>
      <c r="S315" s="26"/>
      <c r="U315" s="15"/>
      <c r="CK315" s="17"/>
    </row>
    <row r="316" spans="3:89" s="16" customFormat="1" x14ac:dyDescent="0.2">
      <c r="C316" s="24"/>
      <c r="E316" s="17"/>
      <c r="H316" s="17"/>
      <c r="J316" s="15"/>
      <c r="L316" s="17"/>
      <c r="N316" s="25"/>
      <c r="Q316" s="15"/>
      <c r="R316" s="15"/>
      <c r="S316" s="26"/>
      <c r="U316" s="15"/>
      <c r="CK316" s="17"/>
    </row>
    <row r="317" spans="3:89" s="16" customFormat="1" x14ac:dyDescent="0.2">
      <c r="C317" s="24"/>
      <c r="E317" s="17"/>
      <c r="H317" s="17"/>
      <c r="J317" s="15"/>
      <c r="L317" s="17"/>
      <c r="N317" s="25"/>
      <c r="Q317" s="15"/>
      <c r="R317" s="15"/>
      <c r="S317" s="26"/>
      <c r="U317" s="15"/>
      <c r="CK317" s="17"/>
    </row>
    <row r="318" spans="3:89" s="16" customFormat="1" x14ac:dyDescent="0.2">
      <c r="C318" s="24"/>
      <c r="E318" s="17"/>
      <c r="H318" s="17"/>
      <c r="J318" s="15"/>
      <c r="L318" s="17"/>
      <c r="N318" s="25"/>
      <c r="Q318" s="15"/>
      <c r="R318" s="15"/>
      <c r="S318" s="26"/>
      <c r="U318" s="15"/>
      <c r="CK318" s="17"/>
    </row>
    <row r="319" spans="3:89" s="16" customFormat="1" x14ac:dyDescent="0.2">
      <c r="C319" s="24"/>
      <c r="E319" s="17"/>
      <c r="H319" s="17"/>
      <c r="J319" s="15"/>
      <c r="L319" s="17"/>
      <c r="N319" s="25"/>
      <c r="Q319" s="15"/>
      <c r="R319" s="15"/>
      <c r="S319" s="26"/>
      <c r="U319" s="15"/>
      <c r="CK319" s="17"/>
    </row>
    <row r="320" spans="3:89" s="16" customFormat="1" x14ac:dyDescent="0.2">
      <c r="C320" s="24"/>
      <c r="E320" s="17"/>
      <c r="H320" s="17"/>
      <c r="J320" s="15"/>
      <c r="L320" s="17"/>
      <c r="N320" s="25"/>
      <c r="Q320" s="15"/>
      <c r="R320" s="15"/>
      <c r="S320" s="26"/>
      <c r="U320" s="15"/>
      <c r="CK320" s="17"/>
    </row>
    <row r="321" spans="3:89" s="16" customFormat="1" x14ac:dyDescent="0.2">
      <c r="C321" s="24"/>
      <c r="E321" s="17"/>
      <c r="H321" s="17"/>
      <c r="J321" s="15"/>
      <c r="L321" s="17"/>
      <c r="N321" s="25"/>
      <c r="Q321" s="15"/>
      <c r="R321" s="15"/>
      <c r="S321" s="26"/>
      <c r="U321" s="15"/>
      <c r="CK321" s="17"/>
    </row>
    <row r="322" spans="3:89" s="16" customFormat="1" x14ac:dyDescent="0.2">
      <c r="C322" s="24"/>
      <c r="E322" s="17"/>
      <c r="H322" s="17"/>
      <c r="J322" s="15"/>
      <c r="L322" s="17"/>
      <c r="N322" s="25"/>
      <c r="Q322" s="15"/>
      <c r="R322" s="15"/>
      <c r="S322" s="26"/>
      <c r="U322" s="15"/>
      <c r="CK322" s="17"/>
    </row>
    <row r="323" spans="3:89" s="16" customFormat="1" x14ac:dyDescent="0.2">
      <c r="C323" s="24"/>
      <c r="E323" s="17"/>
      <c r="H323" s="17"/>
      <c r="J323" s="15"/>
      <c r="L323" s="17"/>
      <c r="N323" s="25"/>
      <c r="Q323" s="15"/>
      <c r="R323" s="15"/>
      <c r="S323" s="26"/>
      <c r="U323" s="15"/>
      <c r="CK323" s="17"/>
    </row>
    <row r="324" spans="3:89" s="16" customFormat="1" x14ac:dyDescent="0.2">
      <c r="C324" s="24"/>
      <c r="E324" s="17"/>
      <c r="H324" s="17"/>
      <c r="J324" s="15"/>
      <c r="L324" s="17"/>
      <c r="N324" s="25"/>
      <c r="Q324" s="15"/>
      <c r="R324" s="15"/>
      <c r="S324" s="26"/>
      <c r="U324" s="15"/>
      <c r="CK324" s="17"/>
    </row>
    <row r="325" spans="3:89" s="16" customFormat="1" x14ac:dyDescent="0.2">
      <c r="C325" s="24"/>
      <c r="E325" s="17"/>
      <c r="H325" s="17"/>
      <c r="J325" s="15"/>
      <c r="L325" s="17"/>
      <c r="N325" s="25"/>
      <c r="Q325" s="15"/>
      <c r="R325" s="15"/>
      <c r="S325" s="26"/>
      <c r="U325" s="15"/>
      <c r="CK325" s="17"/>
    </row>
    <row r="326" spans="3:89" s="16" customFormat="1" x14ac:dyDescent="0.2">
      <c r="C326" s="24"/>
      <c r="E326" s="17"/>
      <c r="H326" s="17"/>
      <c r="J326" s="15"/>
      <c r="L326" s="17"/>
      <c r="N326" s="25"/>
      <c r="Q326" s="15"/>
      <c r="R326" s="15"/>
      <c r="S326" s="26"/>
      <c r="U326" s="15"/>
      <c r="CK326" s="17"/>
    </row>
    <row r="327" spans="3:89" s="16" customFormat="1" x14ac:dyDescent="0.2">
      <c r="C327" s="24"/>
      <c r="E327" s="17"/>
      <c r="H327" s="17"/>
      <c r="J327" s="15"/>
      <c r="L327" s="17"/>
      <c r="N327" s="25"/>
      <c r="Q327" s="15"/>
      <c r="R327" s="15"/>
      <c r="S327" s="26"/>
      <c r="U327" s="15"/>
      <c r="CK327" s="17"/>
    </row>
    <row r="328" spans="3:89" s="16" customFormat="1" x14ac:dyDescent="0.2">
      <c r="C328" s="24"/>
      <c r="E328" s="17"/>
      <c r="H328" s="17"/>
      <c r="J328" s="15"/>
      <c r="L328" s="17"/>
      <c r="N328" s="25"/>
      <c r="Q328" s="15"/>
      <c r="R328" s="15"/>
      <c r="S328" s="26"/>
      <c r="U328" s="15"/>
      <c r="CK328" s="17"/>
    </row>
    <row r="329" spans="3:89" s="16" customFormat="1" x14ac:dyDescent="0.2">
      <c r="C329" s="24"/>
      <c r="E329" s="17"/>
      <c r="H329" s="17"/>
      <c r="J329" s="15"/>
      <c r="L329" s="17"/>
      <c r="N329" s="25"/>
      <c r="Q329" s="15"/>
      <c r="R329" s="15"/>
      <c r="S329" s="26"/>
      <c r="U329" s="15"/>
      <c r="CK329" s="17"/>
    </row>
    <row r="330" spans="3:89" s="16" customFormat="1" x14ac:dyDescent="0.2">
      <c r="C330" s="24"/>
      <c r="E330" s="17"/>
      <c r="H330" s="17"/>
      <c r="J330" s="15"/>
      <c r="L330" s="17"/>
      <c r="N330" s="25"/>
      <c r="Q330" s="15"/>
      <c r="R330" s="15"/>
      <c r="S330" s="26"/>
      <c r="U330" s="15"/>
      <c r="CK330" s="17"/>
    </row>
    <row r="331" spans="3:89" s="16" customFormat="1" x14ac:dyDescent="0.2">
      <c r="C331" s="24"/>
      <c r="E331" s="17"/>
      <c r="H331" s="17"/>
      <c r="J331" s="15"/>
      <c r="L331" s="17"/>
      <c r="N331" s="25"/>
      <c r="Q331" s="15"/>
      <c r="R331" s="15"/>
      <c r="S331" s="26"/>
      <c r="U331" s="15"/>
      <c r="CK331" s="17"/>
    </row>
    <row r="332" spans="3:89" s="16" customFormat="1" x14ac:dyDescent="0.2">
      <c r="C332" s="24"/>
      <c r="E332" s="17"/>
      <c r="H332" s="17"/>
      <c r="J332" s="15"/>
      <c r="L332" s="17"/>
      <c r="N332" s="25"/>
      <c r="Q332" s="15"/>
      <c r="R332" s="15"/>
      <c r="S332" s="26"/>
      <c r="U332" s="15"/>
      <c r="CK332" s="17"/>
    </row>
    <row r="333" spans="3:89" s="16" customFormat="1" x14ac:dyDescent="0.2">
      <c r="C333" s="24"/>
      <c r="E333" s="17"/>
      <c r="H333" s="17"/>
      <c r="J333" s="15"/>
      <c r="L333" s="17"/>
      <c r="N333" s="25"/>
      <c r="Q333" s="15"/>
      <c r="R333" s="15"/>
      <c r="S333" s="26"/>
      <c r="U333" s="15"/>
      <c r="CK333" s="17"/>
    </row>
    <row r="334" spans="3:89" s="16" customFormat="1" x14ac:dyDescent="0.2">
      <c r="C334" s="24"/>
      <c r="E334" s="17"/>
      <c r="H334" s="17"/>
      <c r="J334" s="15"/>
      <c r="L334" s="17"/>
      <c r="N334" s="25"/>
      <c r="Q334" s="15"/>
      <c r="R334" s="15"/>
      <c r="S334" s="26"/>
      <c r="U334" s="15"/>
      <c r="CK334" s="17"/>
    </row>
    <row r="335" spans="3:89" s="16" customFormat="1" x14ac:dyDescent="0.2">
      <c r="C335" s="24"/>
      <c r="E335" s="17"/>
      <c r="H335" s="17"/>
      <c r="J335" s="15"/>
      <c r="L335" s="17"/>
      <c r="N335" s="25"/>
      <c r="Q335" s="15"/>
      <c r="R335" s="15"/>
      <c r="S335" s="26"/>
      <c r="U335" s="15"/>
      <c r="CK335" s="17"/>
    </row>
    <row r="336" spans="3:89" s="16" customFormat="1" x14ac:dyDescent="0.2">
      <c r="C336" s="24"/>
      <c r="E336" s="17"/>
      <c r="H336" s="17"/>
      <c r="J336" s="15"/>
      <c r="L336" s="17"/>
      <c r="N336" s="25"/>
      <c r="Q336" s="15"/>
      <c r="R336" s="15"/>
      <c r="S336" s="26"/>
      <c r="U336" s="15"/>
      <c r="CK336" s="17"/>
    </row>
    <row r="337" spans="3:89" s="16" customFormat="1" x14ac:dyDescent="0.2">
      <c r="C337" s="24"/>
      <c r="E337" s="17"/>
      <c r="H337" s="17"/>
      <c r="J337" s="15"/>
      <c r="L337" s="17"/>
      <c r="N337" s="25"/>
      <c r="Q337" s="15"/>
      <c r="R337" s="15"/>
      <c r="S337" s="26"/>
      <c r="U337" s="15"/>
      <c r="CK337" s="17"/>
    </row>
    <row r="338" spans="3:89" s="16" customFormat="1" x14ac:dyDescent="0.2">
      <c r="C338" s="24"/>
      <c r="E338" s="17"/>
      <c r="H338" s="17"/>
      <c r="J338" s="15"/>
      <c r="L338" s="17"/>
      <c r="N338" s="25"/>
      <c r="Q338" s="15"/>
      <c r="R338" s="15"/>
      <c r="S338" s="26"/>
      <c r="U338" s="15"/>
      <c r="CK338" s="17"/>
    </row>
    <row r="339" spans="3:89" s="16" customFormat="1" x14ac:dyDescent="0.2">
      <c r="C339" s="24"/>
      <c r="E339" s="17"/>
      <c r="H339" s="17"/>
      <c r="J339" s="15"/>
      <c r="L339" s="17"/>
      <c r="N339" s="25"/>
      <c r="Q339" s="15"/>
      <c r="R339" s="15"/>
      <c r="S339" s="26"/>
      <c r="U339" s="15"/>
      <c r="CK339" s="17"/>
    </row>
    <row r="340" spans="3:89" s="16" customFormat="1" x14ac:dyDescent="0.2">
      <c r="C340" s="24"/>
      <c r="E340" s="17"/>
      <c r="H340" s="17"/>
      <c r="J340" s="15"/>
      <c r="L340" s="17"/>
      <c r="N340" s="25"/>
      <c r="Q340" s="15"/>
      <c r="R340" s="15"/>
      <c r="S340" s="26"/>
      <c r="U340" s="15"/>
      <c r="CK340" s="17"/>
    </row>
    <row r="341" spans="3:89" s="16" customFormat="1" x14ac:dyDescent="0.2">
      <c r="C341" s="24"/>
      <c r="E341" s="17"/>
      <c r="H341" s="17"/>
      <c r="J341" s="15"/>
      <c r="L341" s="17"/>
      <c r="N341" s="25"/>
      <c r="Q341" s="15"/>
      <c r="R341" s="15"/>
      <c r="S341" s="26"/>
      <c r="U341" s="15"/>
      <c r="CK341" s="17"/>
    </row>
    <row r="342" spans="3:89" s="16" customFormat="1" x14ac:dyDescent="0.2">
      <c r="C342" s="24"/>
      <c r="E342" s="17"/>
      <c r="H342" s="17"/>
      <c r="J342" s="15"/>
      <c r="L342" s="17"/>
      <c r="N342" s="25"/>
      <c r="Q342" s="15"/>
      <c r="R342" s="15"/>
      <c r="S342" s="26"/>
      <c r="U342" s="15"/>
      <c r="CK342" s="17"/>
    </row>
    <row r="343" spans="3:89" s="16" customFormat="1" x14ac:dyDescent="0.2">
      <c r="C343" s="24"/>
      <c r="E343" s="17"/>
      <c r="H343" s="17"/>
      <c r="J343" s="15"/>
      <c r="L343" s="17"/>
      <c r="N343" s="25"/>
      <c r="Q343" s="15"/>
      <c r="R343" s="15"/>
      <c r="S343" s="26"/>
      <c r="U343" s="15"/>
      <c r="CK343" s="17"/>
    </row>
    <row r="344" spans="3:89" s="16" customFormat="1" x14ac:dyDescent="0.2">
      <c r="C344" s="24"/>
      <c r="E344" s="17"/>
      <c r="H344" s="17"/>
      <c r="J344" s="15"/>
      <c r="L344" s="17"/>
      <c r="N344" s="25"/>
      <c r="Q344" s="15"/>
      <c r="R344" s="15"/>
      <c r="S344" s="26"/>
      <c r="U344" s="15"/>
      <c r="CK344" s="17"/>
    </row>
    <row r="345" spans="3:89" s="16" customFormat="1" x14ac:dyDescent="0.2">
      <c r="C345" s="24"/>
      <c r="E345" s="17"/>
      <c r="H345" s="17"/>
      <c r="J345" s="15"/>
      <c r="L345" s="17"/>
      <c r="N345" s="25"/>
      <c r="Q345" s="15"/>
      <c r="R345" s="15"/>
      <c r="S345" s="26"/>
      <c r="U345" s="15"/>
      <c r="CK345" s="17"/>
    </row>
    <row r="346" spans="3:89" s="16" customFormat="1" x14ac:dyDescent="0.2">
      <c r="C346" s="24"/>
      <c r="E346" s="17"/>
      <c r="H346" s="17"/>
      <c r="J346" s="15"/>
      <c r="L346" s="17"/>
      <c r="N346" s="25"/>
      <c r="Q346" s="15"/>
      <c r="R346" s="15"/>
      <c r="S346" s="26"/>
      <c r="U346" s="15"/>
      <c r="CK346" s="17"/>
    </row>
    <row r="347" spans="3:89" s="16" customFormat="1" x14ac:dyDescent="0.2">
      <c r="C347" s="24"/>
      <c r="E347" s="17"/>
      <c r="H347" s="17"/>
      <c r="J347" s="15"/>
      <c r="L347" s="17"/>
      <c r="N347" s="25"/>
      <c r="Q347" s="15"/>
      <c r="R347" s="15"/>
      <c r="S347" s="26"/>
      <c r="U347" s="15"/>
      <c r="CK347" s="17"/>
    </row>
    <row r="348" spans="3:89" s="16" customFormat="1" x14ac:dyDescent="0.2">
      <c r="C348" s="24"/>
      <c r="E348" s="17"/>
      <c r="H348" s="17"/>
      <c r="J348" s="15"/>
      <c r="L348" s="17"/>
      <c r="N348" s="25"/>
      <c r="Q348" s="15"/>
      <c r="R348" s="15"/>
      <c r="S348" s="26"/>
      <c r="U348" s="15"/>
      <c r="CK348" s="17"/>
    </row>
    <row r="349" spans="3:89" s="16" customFormat="1" x14ac:dyDescent="0.2">
      <c r="C349" s="24"/>
      <c r="E349" s="17"/>
      <c r="H349" s="17"/>
      <c r="J349" s="15"/>
      <c r="L349" s="17"/>
      <c r="N349" s="25"/>
      <c r="Q349" s="15"/>
      <c r="R349" s="15"/>
      <c r="S349" s="26"/>
      <c r="U349" s="15"/>
      <c r="CK349" s="17"/>
    </row>
    <row r="350" spans="3:89" s="16" customFormat="1" x14ac:dyDescent="0.2">
      <c r="C350" s="24"/>
      <c r="E350" s="17"/>
      <c r="H350" s="17"/>
      <c r="J350" s="15"/>
      <c r="L350" s="17"/>
      <c r="N350" s="25"/>
      <c r="Q350" s="15"/>
      <c r="R350" s="15"/>
      <c r="S350" s="26"/>
      <c r="U350" s="15"/>
      <c r="CK350" s="17"/>
    </row>
    <row r="351" spans="3:89" s="16" customFormat="1" x14ac:dyDescent="0.2">
      <c r="C351" s="24"/>
      <c r="E351" s="17"/>
      <c r="H351" s="17"/>
      <c r="J351" s="15"/>
      <c r="L351" s="17"/>
      <c r="N351" s="25"/>
      <c r="Q351" s="15"/>
      <c r="R351" s="15"/>
      <c r="S351" s="26"/>
      <c r="U351" s="15"/>
      <c r="CK351" s="17"/>
    </row>
    <row r="352" spans="3:89" s="16" customFormat="1" x14ac:dyDescent="0.2">
      <c r="C352" s="24"/>
      <c r="E352" s="17"/>
      <c r="H352" s="17"/>
      <c r="J352" s="15"/>
      <c r="L352" s="17"/>
      <c r="N352" s="25"/>
      <c r="Q352" s="15"/>
      <c r="R352" s="15"/>
      <c r="S352" s="26"/>
      <c r="U352" s="15"/>
      <c r="CK352" s="17"/>
    </row>
    <row r="353" spans="3:89" s="16" customFormat="1" x14ac:dyDescent="0.2">
      <c r="C353" s="24"/>
      <c r="E353" s="17"/>
      <c r="H353" s="17"/>
      <c r="J353" s="15"/>
      <c r="L353" s="17"/>
      <c r="N353" s="25"/>
      <c r="Q353" s="15"/>
      <c r="R353" s="15"/>
      <c r="S353" s="26"/>
      <c r="U353" s="15"/>
      <c r="CK353" s="17"/>
    </row>
    <row r="354" spans="3:89" s="16" customFormat="1" x14ac:dyDescent="0.2">
      <c r="C354" s="24"/>
      <c r="E354" s="17"/>
      <c r="H354" s="17"/>
      <c r="J354" s="15"/>
      <c r="L354" s="17"/>
      <c r="N354" s="25"/>
      <c r="Q354" s="15"/>
      <c r="R354" s="15"/>
      <c r="S354" s="26"/>
      <c r="U354" s="15"/>
      <c r="CK354" s="17"/>
    </row>
    <row r="355" spans="3:89" s="16" customFormat="1" x14ac:dyDescent="0.2">
      <c r="C355" s="24"/>
      <c r="E355" s="17"/>
      <c r="H355" s="17"/>
      <c r="J355" s="15"/>
      <c r="L355" s="17"/>
      <c r="N355" s="25"/>
      <c r="Q355" s="15"/>
      <c r="R355" s="15"/>
      <c r="S355" s="26"/>
      <c r="U355" s="15"/>
      <c r="CK355" s="17"/>
    </row>
    <row r="356" spans="3:89" s="16" customFormat="1" x14ac:dyDescent="0.2">
      <c r="C356" s="24"/>
      <c r="E356" s="17"/>
      <c r="H356" s="17"/>
      <c r="J356" s="15"/>
      <c r="L356" s="17"/>
      <c r="N356" s="25"/>
      <c r="Q356" s="15"/>
      <c r="R356" s="15"/>
      <c r="S356" s="26"/>
      <c r="U356" s="15"/>
      <c r="CK356" s="17"/>
    </row>
    <row r="357" spans="3:89" s="16" customFormat="1" x14ac:dyDescent="0.2">
      <c r="C357" s="24"/>
      <c r="E357" s="17"/>
      <c r="H357" s="17"/>
      <c r="J357" s="15"/>
      <c r="L357" s="17"/>
      <c r="N357" s="25"/>
      <c r="Q357" s="15"/>
      <c r="R357" s="15"/>
      <c r="S357" s="26"/>
      <c r="U357" s="15"/>
      <c r="CK357" s="17"/>
    </row>
    <row r="358" spans="3:89" s="16" customFormat="1" x14ac:dyDescent="0.2">
      <c r="C358" s="24"/>
      <c r="E358" s="17"/>
      <c r="H358" s="17"/>
      <c r="J358" s="15"/>
      <c r="L358" s="17"/>
      <c r="N358" s="25"/>
      <c r="Q358" s="15"/>
      <c r="R358" s="15"/>
      <c r="S358" s="26"/>
      <c r="U358" s="15"/>
      <c r="CK358" s="17"/>
    </row>
    <row r="359" spans="3:89" s="16" customFormat="1" x14ac:dyDescent="0.2">
      <c r="C359" s="24"/>
      <c r="E359" s="17"/>
      <c r="H359" s="17"/>
      <c r="J359" s="15"/>
      <c r="L359" s="17"/>
      <c r="N359" s="25"/>
      <c r="Q359" s="15"/>
      <c r="R359" s="15"/>
      <c r="S359" s="26"/>
      <c r="U359" s="15"/>
      <c r="CK359" s="17"/>
    </row>
    <row r="360" spans="3:89" s="16" customFormat="1" x14ac:dyDescent="0.2">
      <c r="C360" s="24"/>
      <c r="E360" s="17"/>
      <c r="H360" s="17"/>
      <c r="J360" s="15"/>
      <c r="L360" s="17"/>
      <c r="N360" s="25"/>
      <c r="Q360" s="15"/>
      <c r="R360" s="15"/>
      <c r="S360" s="26"/>
      <c r="U360" s="15"/>
      <c r="CK360" s="17"/>
    </row>
    <row r="361" spans="3:89" s="16" customFormat="1" x14ac:dyDescent="0.2">
      <c r="C361" s="24"/>
      <c r="E361" s="17"/>
      <c r="H361" s="17"/>
      <c r="J361" s="15"/>
      <c r="L361" s="17"/>
      <c r="N361" s="25"/>
      <c r="Q361" s="15"/>
      <c r="R361" s="15"/>
      <c r="S361" s="26"/>
      <c r="U361" s="15"/>
      <c r="CK361" s="17"/>
    </row>
    <row r="362" spans="3:89" s="16" customFormat="1" x14ac:dyDescent="0.2">
      <c r="C362" s="24"/>
      <c r="E362" s="17"/>
      <c r="H362" s="17"/>
      <c r="J362" s="15"/>
      <c r="L362" s="17"/>
      <c r="N362" s="25"/>
      <c r="Q362" s="15"/>
      <c r="R362" s="15"/>
      <c r="S362" s="26"/>
      <c r="U362" s="15"/>
      <c r="CK362" s="17"/>
    </row>
    <row r="363" spans="3:89" s="16" customFormat="1" x14ac:dyDescent="0.2">
      <c r="C363" s="24"/>
      <c r="E363" s="17"/>
      <c r="H363" s="17"/>
      <c r="J363" s="15"/>
      <c r="L363" s="17"/>
      <c r="N363" s="25"/>
      <c r="Q363" s="15"/>
      <c r="R363" s="15"/>
      <c r="S363" s="26"/>
      <c r="U363" s="15"/>
      <c r="CK363" s="17"/>
    </row>
    <row r="364" spans="3:89" s="16" customFormat="1" x14ac:dyDescent="0.2">
      <c r="C364" s="24"/>
      <c r="E364" s="17"/>
      <c r="H364" s="17"/>
      <c r="J364" s="15"/>
      <c r="L364" s="17"/>
      <c r="N364" s="25"/>
      <c r="Q364" s="15"/>
      <c r="R364" s="15"/>
      <c r="S364" s="26"/>
      <c r="U364" s="15"/>
      <c r="CK364" s="17"/>
    </row>
    <row r="365" spans="3:89" s="16" customFormat="1" x14ac:dyDescent="0.2">
      <c r="C365" s="24"/>
      <c r="E365" s="17"/>
      <c r="H365" s="17"/>
      <c r="J365" s="15"/>
      <c r="L365" s="17"/>
      <c r="N365" s="25"/>
      <c r="Q365" s="15"/>
      <c r="R365" s="15"/>
      <c r="S365" s="26"/>
      <c r="U365" s="15"/>
      <c r="CK365" s="17"/>
    </row>
    <row r="366" spans="3:89" s="16" customFormat="1" x14ac:dyDescent="0.2">
      <c r="C366" s="24"/>
      <c r="E366" s="17"/>
      <c r="H366" s="17"/>
      <c r="J366" s="15"/>
      <c r="L366" s="17"/>
      <c r="N366" s="25"/>
      <c r="Q366" s="15"/>
      <c r="R366" s="15"/>
      <c r="S366" s="26"/>
      <c r="U366" s="15"/>
      <c r="CK366" s="17"/>
    </row>
    <row r="367" spans="3:89" s="16" customFormat="1" x14ac:dyDescent="0.2">
      <c r="C367" s="24"/>
      <c r="E367" s="17"/>
      <c r="H367" s="17"/>
      <c r="J367" s="15"/>
      <c r="L367" s="17"/>
      <c r="N367" s="25"/>
      <c r="Q367" s="15"/>
      <c r="R367" s="15"/>
      <c r="S367" s="26"/>
      <c r="U367" s="15"/>
      <c r="CK367" s="17"/>
    </row>
    <row r="368" spans="3:89" s="16" customFormat="1" x14ac:dyDescent="0.2">
      <c r="C368" s="24"/>
      <c r="E368" s="17"/>
      <c r="H368" s="17"/>
      <c r="J368" s="15"/>
      <c r="L368" s="17"/>
      <c r="N368" s="25"/>
      <c r="Q368" s="15"/>
      <c r="R368" s="15"/>
      <c r="S368" s="26"/>
      <c r="U368" s="15"/>
      <c r="CK368" s="17"/>
    </row>
    <row r="369" spans="3:89" s="16" customFormat="1" x14ac:dyDescent="0.2">
      <c r="C369" s="24"/>
      <c r="E369" s="17"/>
      <c r="H369" s="17"/>
      <c r="J369" s="15"/>
      <c r="L369" s="17"/>
      <c r="N369" s="25"/>
      <c r="Q369" s="15"/>
      <c r="R369" s="15"/>
      <c r="S369" s="26"/>
      <c r="U369" s="15"/>
      <c r="CK369" s="17"/>
    </row>
    <row r="370" spans="3:89" s="16" customFormat="1" x14ac:dyDescent="0.2">
      <c r="C370" s="24"/>
      <c r="E370" s="17"/>
      <c r="H370" s="17"/>
      <c r="J370" s="15"/>
      <c r="L370" s="17"/>
      <c r="N370" s="25"/>
      <c r="Q370" s="15"/>
      <c r="R370" s="15"/>
      <c r="S370" s="26"/>
      <c r="U370" s="15"/>
      <c r="CK370" s="17"/>
    </row>
    <row r="371" spans="3:89" s="16" customFormat="1" x14ac:dyDescent="0.2">
      <c r="C371" s="24"/>
      <c r="E371" s="17"/>
      <c r="H371" s="17"/>
      <c r="J371" s="15"/>
      <c r="L371" s="17"/>
      <c r="N371" s="25"/>
      <c r="Q371" s="15"/>
      <c r="R371" s="15"/>
      <c r="S371" s="26"/>
      <c r="U371" s="15"/>
      <c r="CK371" s="17"/>
    </row>
    <row r="372" spans="3:89" s="16" customFormat="1" x14ac:dyDescent="0.2">
      <c r="C372" s="24"/>
      <c r="E372" s="17"/>
      <c r="H372" s="17"/>
      <c r="J372" s="15"/>
      <c r="L372" s="17"/>
      <c r="N372" s="25"/>
      <c r="Q372" s="15"/>
      <c r="R372" s="15"/>
      <c r="S372" s="26"/>
      <c r="U372" s="15"/>
      <c r="CK372" s="17"/>
    </row>
    <row r="373" spans="3:89" s="16" customFormat="1" x14ac:dyDescent="0.2">
      <c r="C373" s="24"/>
      <c r="E373" s="17"/>
      <c r="H373" s="17"/>
      <c r="J373" s="15"/>
      <c r="L373" s="17"/>
      <c r="N373" s="25"/>
      <c r="Q373" s="15"/>
      <c r="R373" s="15"/>
      <c r="S373" s="26"/>
      <c r="U373" s="15"/>
      <c r="CK373" s="17"/>
    </row>
    <row r="374" spans="3:89" s="16" customFormat="1" x14ac:dyDescent="0.2">
      <c r="C374" s="24"/>
      <c r="E374" s="17"/>
      <c r="H374" s="17"/>
      <c r="J374" s="15"/>
      <c r="L374" s="17"/>
      <c r="N374" s="25"/>
      <c r="Q374" s="15"/>
      <c r="R374" s="15"/>
      <c r="S374" s="26"/>
      <c r="U374" s="15"/>
      <c r="CK374" s="17"/>
    </row>
    <row r="375" spans="3:89" s="16" customFormat="1" x14ac:dyDescent="0.2">
      <c r="C375" s="24"/>
      <c r="E375" s="17"/>
      <c r="H375" s="17"/>
      <c r="J375" s="15"/>
      <c r="L375" s="17"/>
      <c r="N375" s="25"/>
      <c r="Q375" s="15"/>
      <c r="R375" s="15"/>
      <c r="S375" s="26"/>
      <c r="U375" s="15"/>
      <c r="CK375" s="17"/>
    </row>
    <row r="376" spans="3:89" s="16" customFormat="1" x14ac:dyDescent="0.2">
      <c r="C376" s="24"/>
      <c r="E376" s="17"/>
      <c r="H376" s="17"/>
      <c r="J376" s="15"/>
      <c r="L376" s="17"/>
      <c r="N376" s="25"/>
      <c r="Q376" s="15"/>
      <c r="R376" s="15"/>
      <c r="S376" s="26"/>
      <c r="U376" s="15"/>
      <c r="CK376" s="17"/>
    </row>
    <row r="377" spans="3:89" s="16" customFormat="1" x14ac:dyDescent="0.2">
      <c r="C377" s="24"/>
      <c r="E377" s="17"/>
      <c r="H377" s="17"/>
      <c r="J377" s="15"/>
      <c r="L377" s="17"/>
      <c r="N377" s="25"/>
      <c r="Q377" s="15"/>
      <c r="R377" s="15"/>
      <c r="S377" s="26"/>
      <c r="U377" s="15"/>
      <c r="CK377" s="17"/>
    </row>
    <row r="378" spans="3:89" s="16" customFormat="1" x14ac:dyDescent="0.2">
      <c r="C378" s="24"/>
      <c r="E378" s="17"/>
      <c r="H378" s="17"/>
      <c r="J378" s="15"/>
      <c r="L378" s="17"/>
      <c r="N378" s="25"/>
      <c r="Q378" s="15"/>
      <c r="R378" s="15"/>
      <c r="S378" s="26"/>
      <c r="U378" s="15"/>
      <c r="CK378" s="17"/>
    </row>
    <row r="379" spans="3:89" s="16" customFormat="1" x14ac:dyDescent="0.2">
      <c r="C379" s="24"/>
      <c r="E379" s="17"/>
      <c r="H379" s="17"/>
      <c r="J379" s="15"/>
      <c r="L379" s="17"/>
      <c r="N379" s="25"/>
      <c r="Q379" s="15"/>
      <c r="R379" s="15"/>
      <c r="S379" s="26"/>
      <c r="U379" s="15"/>
      <c r="CK379" s="17"/>
    </row>
    <row r="380" spans="3:89" s="16" customFormat="1" x14ac:dyDescent="0.2">
      <c r="C380" s="24"/>
      <c r="E380" s="17"/>
      <c r="H380" s="17"/>
      <c r="J380" s="15"/>
      <c r="L380" s="17"/>
      <c r="N380" s="25"/>
      <c r="Q380" s="15"/>
      <c r="R380" s="15"/>
      <c r="S380" s="26"/>
      <c r="U380" s="15"/>
      <c r="CK380" s="17"/>
    </row>
    <row r="381" spans="3:89" s="16" customFormat="1" x14ac:dyDescent="0.2">
      <c r="C381" s="24"/>
      <c r="E381" s="17"/>
      <c r="H381" s="17"/>
      <c r="J381" s="15"/>
      <c r="L381" s="17"/>
      <c r="N381" s="25"/>
      <c r="Q381" s="15"/>
      <c r="R381" s="15"/>
      <c r="S381" s="26"/>
      <c r="U381" s="15"/>
      <c r="CK381" s="17"/>
    </row>
    <row r="382" spans="3:89" s="16" customFormat="1" x14ac:dyDescent="0.2">
      <c r="C382" s="24"/>
      <c r="E382" s="17"/>
      <c r="H382" s="17"/>
      <c r="J382" s="15"/>
      <c r="L382" s="17"/>
      <c r="N382" s="25"/>
      <c r="Q382" s="15"/>
      <c r="R382" s="15"/>
      <c r="S382" s="26"/>
      <c r="U382" s="15"/>
      <c r="CK382" s="17"/>
    </row>
    <row r="383" spans="3:89" s="16" customFormat="1" x14ac:dyDescent="0.2">
      <c r="C383" s="24"/>
      <c r="E383" s="17"/>
      <c r="H383" s="17"/>
      <c r="J383" s="15"/>
      <c r="L383" s="17"/>
      <c r="N383" s="25"/>
      <c r="Q383" s="15"/>
      <c r="R383" s="15"/>
      <c r="S383" s="26"/>
      <c r="U383" s="15"/>
      <c r="CK383" s="17"/>
    </row>
    <row r="384" spans="3:89" s="16" customFormat="1" x14ac:dyDescent="0.2">
      <c r="C384" s="24"/>
      <c r="E384" s="17"/>
      <c r="H384" s="17"/>
      <c r="J384" s="15"/>
      <c r="L384" s="17"/>
      <c r="N384" s="25"/>
      <c r="Q384" s="15"/>
      <c r="R384" s="15"/>
      <c r="S384" s="26"/>
      <c r="U384" s="15"/>
      <c r="CK384" s="17"/>
    </row>
    <row r="385" spans="3:89" s="16" customFormat="1" x14ac:dyDescent="0.2">
      <c r="C385" s="24"/>
      <c r="E385" s="17"/>
      <c r="H385" s="17"/>
      <c r="J385" s="15"/>
      <c r="L385" s="17"/>
      <c r="N385" s="25"/>
      <c r="Q385" s="15"/>
      <c r="R385" s="15"/>
      <c r="S385" s="26"/>
      <c r="U385" s="15"/>
      <c r="CK385" s="17"/>
    </row>
    <row r="386" spans="3:89" s="16" customFormat="1" x14ac:dyDescent="0.2">
      <c r="C386" s="24"/>
      <c r="E386" s="17"/>
      <c r="H386" s="17"/>
      <c r="J386" s="15"/>
      <c r="L386" s="17"/>
      <c r="N386" s="25"/>
      <c r="Q386" s="15"/>
      <c r="R386" s="15"/>
      <c r="S386" s="26"/>
      <c r="U386" s="15"/>
      <c r="CK386" s="17"/>
    </row>
    <row r="387" spans="3:89" s="16" customFormat="1" x14ac:dyDescent="0.2">
      <c r="C387" s="24"/>
      <c r="E387" s="17"/>
      <c r="H387" s="17"/>
      <c r="J387" s="15"/>
      <c r="L387" s="17"/>
      <c r="N387" s="25"/>
      <c r="Q387" s="15"/>
      <c r="R387" s="15"/>
      <c r="S387" s="26"/>
      <c r="U387" s="15"/>
      <c r="CK387" s="17"/>
    </row>
    <row r="388" spans="3:89" s="16" customFormat="1" x14ac:dyDescent="0.2">
      <c r="C388" s="24"/>
      <c r="E388" s="17"/>
      <c r="H388" s="17"/>
      <c r="J388" s="15"/>
      <c r="L388" s="17"/>
      <c r="N388" s="25"/>
      <c r="Q388" s="15"/>
      <c r="R388" s="15"/>
      <c r="S388" s="26"/>
      <c r="U388" s="15"/>
      <c r="CK388" s="17"/>
    </row>
    <row r="389" spans="3:89" s="16" customFormat="1" x14ac:dyDescent="0.2">
      <c r="C389" s="24"/>
      <c r="E389" s="17"/>
      <c r="H389" s="17"/>
      <c r="J389" s="15"/>
      <c r="L389" s="17"/>
      <c r="N389" s="25"/>
      <c r="Q389" s="15"/>
      <c r="R389" s="15"/>
      <c r="S389" s="26"/>
      <c r="U389" s="15"/>
      <c r="CK389" s="17"/>
    </row>
    <row r="390" spans="3:89" s="16" customFormat="1" x14ac:dyDescent="0.2">
      <c r="C390" s="24"/>
      <c r="E390" s="17"/>
      <c r="H390" s="17"/>
      <c r="J390" s="15"/>
      <c r="L390" s="17"/>
      <c r="N390" s="25"/>
      <c r="Q390" s="15"/>
      <c r="R390" s="15"/>
      <c r="S390" s="26"/>
      <c r="U390" s="15"/>
      <c r="CK390" s="17"/>
    </row>
    <row r="391" spans="3:89" s="16" customFormat="1" x14ac:dyDescent="0.2">
      <c r="C391" s="24"/>
      <c r="E391" s="17"/>
      <c r="H391" s="17"/>
      <c r="J391" s="15"/>
      <c r="L391" s="17"/>
      <c r="N391" s="25"/>
      <c r="Q391" s="15"/>
      <c r="R391" s="15"/>
      <c r="S391" s="26"/>
      <c r="U391" s="15"/>
      <c r="CK391" s="17"/>
    </row>
    <row r="392" spans="3:89" s="16" customFormat="1" x14ac:dyDescent="0.2">
      <c r="C392" s="24"/>
      <c r="E392" s="17"/>
      <c r="H392" s="17"/>
      <c r="J392" s="15"/>
      <c r="L392" s="17"/>
      <c r="N392" s="25"/>
      <c r="Q392" s="15"/>
      <c r="R392" s="15"/>
      <c r="S392" s="26"/>
      <c r="U392" s="15"/>
      <c r="CK392" s="17"/>
    </row>
    <row r="393" spans="3:89" s="16" customFormat="1" x14ac:dyDescent="0.2">
      <c r="C393" s="24"/>
      <c r="E393" s="17"/>
      <c r="H393" s="17"/>
      <c r="J393" s="15"/>
      <c r="L393" s="17"/>
      <c r="N393" s="25"/>
      <c r="Q393" s="15"/>
      <c r="R393" s="15"/>
      <c r="S393" s="26"/>
      <c r="U393" s="15"/>
      <c r="CK393" s="17"/>
    </row>
    <row r="394" spans="3:89" s="16" customFormat="1" x14ac:dyDescent="0.2">
      <c r="C394" s="24"/>
      <c r="E394" s="17"/>
      <c r="H394" s="17"/>
      <c r="J394" s="15"/>
      <c r="L394" s="17"/>
      <c r="N394" s="25"/>
      <c r="Q394" s="15"/>
      <c r="R394" s="15"/>
      <c r="S394" s="26"/>
      <c r="U394" s="15"/>
      <c r="CK394" s="17"/>
    </row>
    <row r="395" spans="3:89" s="16" customFormat="1" x14ac:dyDescent="0.2">
      <c r="C395" s="24"/>
      <c r="E395" s="17"/>
      <c r="H395" s="17"/>
      <c r="J395" s="15"/>
      <c r="L395" s="17"/>
      <c r="N395" s="25"/>
      <c r="Q395" s="15"/>
      <c r="R395" s="15"/>
      <c r="S395" s="26"/>
      <c r="U395" s="15"/>
      <c r="CK395" s="17"/>
    </row>
    <row r="396" spans="3:89" s="16" customFormat="1" x14ac:dyDescent="0.2">
      <c r="C396" s="24"/>
      <c r="E396" s="17"/>
      <c r="H396" s="17"/>
      <c r="J396" s="15"/>
      <c r="L396" s="17"/>
      <c r="N396" s="25"/>
      <c r="Q396" s="15"/>
      <c r="R396" s="15"/>
      <c r="S396" s="26"/>
      <c r="U396" s="15"/>
      <c r="CK396" s="17"/>
    </row>
    <row r="397" spans="3:89" s="16" customFormat="1" x14ac:dyDescent="0.2">
      <c r="C397" s="24"/>
      <c r="E397" s="17"/>
      <c r="H397" s="17"/>
      <c r="J397" s="15"/>
      <c r="L397" s="17"/>
      <c r="N397" s="25"/>
      <c r="Q397" s="15"/>
      <c r="R397" s="15"/>
      <c r="S397" s="26"/>
      <c r="U397" s="15"/>
      <c r="CK397" s="17"/>
    </row>
    <row r="398" spans="3:89" s="16" customFormat="1" x14ac:dyDescent="0.2">
      <c r="C398" s="24"/>
      <c r="E398" s="17"/>
      <c r="H398" s="17"/>
      <c r="J398" s="15"/>
      <c r="L398" s="17"/>
      <c r="N398" s="25"/>
      <c r="Q398" s="15"/>
      <c r="R398" s="15"/>
      <c r="S398" s="26"/>
      <c r="U398" s="15"/>
      <c r="CK398" s="17"/>
    </row>
    <row r="399" spans="3:89" s="16" customFormat="1" x14ac:dyDescent="0.2">
      <c r="C399" s="24"/>
      <c r="E399" s="17"/>
      <c r="H399" s="17"/>
      <c r="J399" s="15"/>
      <c r="L399" s="17"/>
      <c r="N399" s="25"/>
      <c r="Q399" s="15"/>
      <c r="R399" s="15"/>
      <c r="S399" s="26"/>
      <c r="U399" s="15"/>
      <c r="CK399" s="17"/>
    </row>
    <row r="400" spans="3:89" s="16" customFormat="1" x14ac:dyDescent="0.2">
      <c r="C400" s="24"/>
      <c r="E400" s="17"/>
      <c r="H400" s="17"/>
      <c r="J400" s="15"/>
      <c r="L400" s="17"/>
      <c r="N400" s="25"/>
      <c r="Q400" s="15"/>
      <c r="R400" s="15"/>
      <c r="S400" s="26"/>
      <c r="U400" s="15"/>
      <c r="CK400" s="17"/>
    </row>
    <row r="401" spans="3:89" s="16" customFormat="1" x14ac:dyDescent="0.2">
      <c r="C401" s="24"/>
      <c r="E401" s="17"/>
      <c r="H401" s="17"/>
      <c r="J401" s="15"/>
      <c r="L401" s="17"/>
      <c r="N401" s="25"/>
      <c r="Q401" s="15"/>
      <c r="R401" s="15"/>
      <c r="S401" s="26"/>
      <c r="U401" s="15"/>
      <c r="CK401" s="17"/>
    </row>
    <row r="402" spans="3:89" s="16" customFormat="1" x14ac:dyDescent="0.2">
      <c r="C402" s="24"/>
      <c r="E402" s="17"/>
      <c r="H402" s="17"/>
      <c r="J402" s="15"/>
      <c r="L402" s="17"/>
      <c r="N402" s="25"/>
      <c r="Q402" s="15"/>
      <c r="R402" s="15"/>
      <c r="S402" s="26"/>
      <c r="U402" s="15"/>
      <c r="CK402" s="17"/>
    </row>
    <row r="403" spans="3:89" s="16" customFormat="1" x14ac:dyDescent="0.2">
      <c r="C403" s="24"/>
      <c r="E403" s="17"/>
      <c r="H403" s="17"/>
      <c r="J403" s="15"/>
      <c r="L403" s="17"/>
      <c r="N403" s="25"/>
      <c r="Q403" s="15"/>
      <c r="R403" s="15"/>
      <c r="S403" s="26"/>
      <c r="U403" s="15"/>
      <c r="CK403" s="17"/>
    </row>
    <row r="404" spans="3:89" s="16" customFormat="1" x14ac:dyDescent="0.2">
      <c r="C404" s="24"/>
      <c r="E404" s="17"/>
      <c r="H404" s="17"/>
      <c r="J404" s="15"/>
      <c r="L404" s="17"/>
      <c r="N404" s="25"/>
      <c r="Q404" s="15"/>
      <c r="R404" s="15"/>
      <c r="S404" s="26"/>
      <c r="U404" s="15"/>
      <c r="CK404" s="17"/>
    </row>
    <row r="405" spans="3:89" s="16" customFormat="1" x14ac:dyDescent="0.2">
      <c r="C405" s="24"/>
      <c r="E405" s="17"/>
      <c r="H405" s="17"/>
      <c r="J405" s="15"/>
      <c r="L405" s="17"/>
      <c r="N405" s="25"/>
      <c r="Q405" s="15"/>
      <c r="R405" s="15"/>
      <c r="S405" s="26"/>
      <c r="U405" s="15"/>
      <c r="CK405" s="17"/>
    </row>
    <row r="406" spans="3:89" s="16" customFormat="1" x14ac:dyDescent="0.2">
      <c r="C406" s="24"/>
      <c r="E406" s="17"/>
      <c r="H406" s="17"/>
      <c r="J406" s="15"/>
      <c r="L406" s="17"/>
      <c r="N406" s="25"/>
      <c r="Q406" s="15"/>
      <c r="R406" s="15"/>
      <c r="S406" s="26"/>
      <c r="U406" s="15"/>
      <c r="CK406" s="17"/>
    </row>
    <row r="407" spans="3:89" s="16" customFormat="1" x14ac:dyDescent="0.2">
      <c r="C407" s="24"/>
      <c r="E407" s="17"/>
      <c r="H407" s="17"/>
      <c r="J407" s="15"/>
      <c r="L407" s="17"/>
      <c r="N407" s="25"/>
      <c r="Q407" s="15"/>
      <c r="R407" s="15"/>
      <c r="S407" s="26"/>
      <c r="U407" s="15"/>
      <c r="CK407" s="17"/>
    </row>
    <row r="408" spans="3:89" s="16" customFormat="1" x14ac:dyDescent="0.2">
      <c r="C408" s="24"/>
      <c r="E408" s="17"/>
      <c r="H408" s="17"/>
      <c r="J408" s="15"/>
      <c r="L408" s="17"/>
      <c r="N408" s="25"/>
      <c r="Q408" s="15"/>
      <c r="R408" s="15"/>
      <c r="S408" s="26"/>
      <c r="U408" s="15"/>
      <c r="CK408" s="17"/>
    </row>
    <row r="409" spans="3:89" s="16" customFormat="1" x14ac:dyDescent="0.2">
      <c r="C409" s="24"/>
      <c r="E409" s="17"/>
      <c r="H409" s="17"/>
      <c r="J409" s="15"/>
      <c r="L409" s="17"/>
      <c r="N409" s="25"/>
      <c r="Q409" s="15"/>
      <c r="R409" s="15"/>
      <c r="S409" s="26"/>
      <c r="U409" s="15"/>
      <c r="CK409" s="17"/>
    </row>
    <row r="410" spans="3:89" s="16" customFormat="1" x14ac:dyDescent="0.2">
      <c r="C410" s="24"/>
      <c r="E410" s="17"/>
      <c r="H410" s="17"/>
      <c r="J410" s="15"/>
      <c r="L410" s="17"/>
      <c r="N410" s="25"/>
      <c r="Q410" s="15"/>
      <c r="R410" s="15"/>
      <c r="S410" s="26"/>
      <c r="U410" s="15"/>
      <c r="CK410" s="17"/>
    </row>
    <row r="411" spans="3:89" s="16" customFormat="1" x14ac:dyDescent="0.2">
      <c r="C411" s="24"/>
      <c r="E411" s="17"/>
      <c r="H411" s="17"/>
      <c r="J411" s="15"/>
      <c r="L411" s="17"/>
      <c r="N411" s="25"/>
      <c r="Q411" s="15"/>
      <c r="R411" s="15"/>
      <c r="S411" s="26"/>
      <c r="U411" s="15"/>
      <c r="CK411" s="17"/>
    </row>
    <row r="412" spans="3:89" s="16" customFormat="1" x14ac:dyDescent="0.2">
      <c r="C412" s="24"/>
      <c r="E412" s="17"/>
      <c r="H412" s="17"/>
      <c r="J412" s="15"/>
      <c r="L412" s="17"/>
      <c r="N412" s="25"/>
      <c r="Q412" s="15"/>
      <c r="R412" s="15"/>
      <c r="S412" s="26"/>
      <c r="U412" s="15"/>
      <c r="CK412" s="17"/>
    </row>
    <row r="413" spans="3:89" s="16" customFormat="1" x14ac:dyDescent="0.2">
      <c r="C413" s="24"/>
      <c r="E413" s="17"/>
      <c r="H413" s="17"/>
      <c r="J413" s="15"/>
      <c r="L413" s="17"/>
      <c r="N413" s="25"/>
      <c r="Q413" s="15"/>
      <c r="R413" s="15"/>
      <c r="S413" s="26"/>
      <c r="U413" s="15"/>
      <c r="CK413" s="17"/>
    </row>
    <row r="414" spans="3:89" s="16" customFormat="1" x14ac:dyDescent="0.2">
      <c r="C414" s="24"/>
      <c r="E414" s="17"/>
      <c r="H414" s="17"/>
      <c r="J414" s="15"/>
      <c r="L414" s="17"/>
      <c r="N414" s="25"/>
      <c r="Q414" s="15"/>
      <c r="R414" s="15"/>
      <c r="S414" s="26"/>
      <c r="U414" s="15"/>
      <c r="CK414" s="17"/>
    </row>
    <row r="415" spans="3:89" s="16" customFormat="1" x14ac:dyDescent="0.2">
      <c r="C415" s="24"/>
      <c r="E415" s="17"/>
      <c r="H415" s="17"/>
      <c r="J415" s="15"/>
      <c r="L415" s="17"/>
      <c r="N415" s="25"/>
      <c r="Q415" s="15"/>
      <c r="R415" s="15"/>
      <c r="S415" s="26"/>
      <c r="U415" s="15"/>
      <c r="CK415" s="17"/>
    </row>
    <row r="416" spans="3:89" s="16" customFormat="1" x14ac:dyDescent="0.2">
      <c r="C416" s="24"/>
      <c r="E416" s="17"/>
      <c r="H416" s="17"/>
      <c r="J416" s="15"/>
      <c r="L416" s="17"/>
      <c r="N416" s="25"/>
      <c r="Q416" s="15"/>
      <c r="R416" s="15"/>
      <c r="S416" s="26"/>
      <c r="U416" s="15"/>
      <c r="CK416" s="17"/>
    </row>
    <row r="417" spans="3:89" s="16" customFormat="1" x14ac:dyDescent="0.2">
      <c r="C417" s="24"/>
      <c r="E417" s="17"/>
      <c r="H417" s="17"/>
      <c r="J417" s="15"/>
      <c r="L417" s="17"/>
      <c r="N417" s="25"/>
      <c r="Q417" s="15"/>
      <c r="R417" s="15"/>
      <c r="S417" s="26"/>
      <c r="U417" s="15"/>
      <c r="CK417" s="17"/>
    </row>
    <row r="418" spans="3:89" s="16" customFormat="1" x14ac:dyDescent="0.2">
      <c r="C418" s="24"/>
      <c r="E418" s="17"/>
      <c r="H418" s="17"/>
      <c r="J418" s="15"/>
      <c r="L418" s="17"/>
      <c r="N418" s="25"/>
      <c r="Q418" s="15"/>
      <c r="R418" s="15"/>
      <c r="S418" s="26"/>
      <c r="U418" s="15"/>
      <c r="CK418" s="17"/>
    </row>
    <row r="419" spans="3:89" s="16" customFormat="1" x14ac:dyDescent="0.2">
      <c r="C419" s="24"/>
      <c r="E419" s="17"/>
      <c r="H419" s="17"/>
      <c r="J419" s="15"/>
      <c r="L419" s="17"/>
      <c r="N419" s="25"/>
      <c r="Q419" s="15"/>
      <c r="R419" s="15"/>
      <c r="S419" s="26"/>
      <c r="U419" s="15"/>
      <c r="CK419" s="17"/>
    </row>
    <row r="420" spans="3:89" s="16" customFormat="1" x14ac:dyDescent="0.2">
      <c r="C420" s="24"/>
      <c r="E420" s="17"/>
      <c r="H420" s="17"/>
      <c r="J420" s="15"/>
      <c r="L420" s="17"/>
      <c r="N420" s="25"/>
      <c r="Q420" s="15"/>
      <c r="R420" s="15"/>
      <c r="S420" s="26"/>
      <c r="U420" s="15"/>
      <c r="CK420" s="17"/>
    </row>
    <row r="421" spans="3:89" s="16" customFormat="1" x14ac:dyDescent="0.2">
      <c r="C421" s="24"/>
      <c r="E421" s="17"/>
      <c r="H421" s="17"/>
      <c r="J421" s="15"/>
      <c r="L421" s="17"/>
      <c r="N421" s="25"/>
      <c r="Q421" s="15"/>
      <c r="R421" s="15"/>
      <c r="S421" s="26"/>
      <c r="U421" s="15"/>
      <c r="CK421" s="17"/>
    </row>
    <row r="422" spans="3:89" s="16" customFormat="1" x14ac:dyDescent="0.2">
      <c r="C422" s="24"/>
      <c r="E422" s="17"/>
      <c r="H422" s="17"/>
      <c r="J422" s="15"/>
      <c r="L422" s="17"/>
      <c r="N422" s="25"/>
      <c r="Q422" s="15"/>
      <c r="R422" s="15"/>
      <c r="S422" s="26"/>
      <c r="U422" s="15"/>
      <c r="CK422" s="17"/>
    </row>
    <row r="423" spans="3:89" s="16" customFormat="1" x14ac:dyDescent="0.2">
      <c r="C423" s="24"/>
      <c r="E423" s="17"/>
      <c r="H423" s="17"/>
      <c r="J423" s="15"/>
      <c r="L423" s="17"/>
      <c r="N423" s="25"/>
      <c r="Q423" s="15"/>
      <c r="R423" s="15"/>
      <c r="S423" s="26"/>
      <c r="U423" s="15"/>
      <c r="CK423" s="17"/>
    </row>
    <row r="424" spans="3:89" s="16" customFormat="1" x14ac:dyDescent="0.2">
      <c r="C424" s="24"/>
      <c r="E424" s="17"/>
      <c r="H424" s="17"/>
      <c r="J424" s="15"/>
      <c r="L424" s="17"/>
      <c r="N424" s="25"/>
      <c r="Q424" s="15"/>
      <c r="R424" s="15"/>
      <c r="S424" s="26"/>
      <c r="U424" s="15"/>
      <c r="CK424" s="17"/>
    </row>
    <row r="425" spans="3:89" s="16" customFormat="1" x14ac:dyDescent="0.2">
      <c r="C425" s="24"/>
      <c r="E425" s="17"/>
      <c r="H425" s="17"/>
      <c r="J425" s="15"/>
      <c r="L425" s="17"/>
      <c r="N425" s="25"/>
      <c r="Q425" s="15"/>
      <c r="R425" s="15"/>
      <c r="S425" s="26"/>
      <c r="U425" s="15"/>
      <c r="CK425" s="17"/>
    </row>
    <row r="426" spans="3:89" s="16" customFormat="1" x14ac:dyDescent="0.2">
      <c r="C426" s="24"/>
      <c r="E426" s="17"/>
      <c r="H426" s="17"/>
      <c r="J426" s="15"/>
      <c r="L426" s="17"/>
      <c r="N426" s="25"/>
      <c r="Q426" s="15"/>
      <c r="R426" s="15"/>
      <c r="S426" s="26"/>
      <c r="U426" s="15"/>
      <c r="CK426" s="17"/>
    </row>
    <row r="427" spans="3:89" s="16" customFormat="1" x14ac:dyDescent="0.2">
      <c r="C427" s="24"/>
      <c r="E427" s="17"/>
      <c r="H427" s="17"/>
      <c r="J427" s="15"/>
      <c r="L427" s="17"/>
      <c r="N427" s="25"/>
      <c r="Q427" s="15"/>
      <c r="R427" s="15"/>
      <c r="S427" s="26"/>
      <c r="U427" s="15"/>
      <c r="CK427" s="17"/>
    </row>
    <row r="428" spans="3:89" s="16" customFormat="1" x14ac:dyDescent="0.2">
      <c r="C428" s="24"/>
      <c r="E428" s="17"/>
      <c r="H428" s="17"/>
      <c r="J428" s="15"/>
      <c r="L428" s="17"/>
      <c r="N428" s="25"/>
      <c r="Q428" s="15"/>
      <c r="R428" s="15"/>
      <c r="S428" s="26"/>
      <c r="U428" s="15"/>
      <c r="CK428" s="17"/>
    </row>
    <row r="429" spans="3:89" s="16" customFormat="1" x14ac:dyDescent="0.2">
      <c r="C429" s="24"/>
      <c r="E429" s="17"/>
      <c r="H429" s="17"/>
      <c r="J429" s="15"/>
      <c r="L429" s="17"/>
      <c r="N429" s="25"/>
      <c r="Q429" s="15"/>
      <c r="R429" s="15"/>
      <c r="S429" s="26"/>
      <c r="U429" s="15"/>
      <c r="CK429" s="17"/>
    </row>
    <row r="430" spans="3:89" s="16" customFormat="1" x14ac:dyDescent="0.2">
      <c r="C430" s="24"/>
      <c r="E430" s="17"/>
      <c r="H430" s="17"/>
      <c r="J430" s="15"/>
      <c r="L430" s="17"/>
      <c r="N430" s="25"/>
      <c r="Q430" s="15"/>
      <c r="R430" s="15"/>
      <c r="S430" s="26"/>
      <c r="U430" s="15"/>
      <c r="CK430" s="17"/>
    </row>
    <row r="431" spans="3:89" s="16" customFormat="1" x14ac:dyDescent="0.2">
      <c r="C431" s="24"/>
      <c r="E431" s="17"/>
      <c r="H431" s="17"/>
      <c r="J431" s="15"/>
      <c r="L431" s="17"/>
      <c r="N431" s="25"/>
      <c r="Q431" s="15"/>
      <c r="R431" s="15"/>
      <c r="S431" s="26"/>
      <c r="U431" s="15"/>
      <c r="CK431" s="17"/>
    </row>
    <row r="432" spans="3:89" s="16" customFormat="1" x14ac:dyDescent="0.2">
      <c r="C432" s="24"/>
      <c r="E432" s="17"/>
      <c r="H432" s="17"/>
      <c r="J432" s="15"/>
      <c r="L432" s="17"/>
      <c r="N432" s="25"/>
      <c r="Q432" s="15"/>
      <c r="R432" s="15"/>
      <c r="S432" s="26"/>
      <c r="U432" s="15"/>
      <c r="CK432" s="17"/>
    </row>
    <row r="433" spans="3:89" s="16" customFormat="1" x14ac:dyDescent="0.2">
      <c r="C433" s="24"/>
      <c r="E433" s="17"/>
      <c r="H433" s="17"/>
      <c r="J433" s="15"/>
      <c r="L433" s="17"/>
      <c r="N433" s="25"/>
      <c r="Q433" s="15"/>
      <c r="R433" s="15"/>
      <c r="S433" s="26"/>
      <c r="U433" s="15"/>
      <c r="CK433" s="17"/>
    </row>
    <row r="434" spans="3:89" s="16" customFormat="1" x14ac:dyDescent="0.2">
      <c r="C434" s="24"/>
      <c r="E434" s="17"/>
      <c r="H434" s="17"/>
      <c r="J434" s="15"/>
      <c r="L434" s="17"/>
      <c r="N434" s="25"/>
      <c r="Q434" s="15"/>
      <c r="R434" s="15"/>
      <c r="S434" s="26"/>
      <c r="U434" s="15"/>
      <c r="CK434" s="17"/>
    </row>
    <row r="435" spans="3:89" s="16" customFormat="1" x14ac:dyDescent="0.2">
      <c r="C435" s="24"/>
      <c r="E435" s="17"/>
      <c r="H435" s="17"/>
      <c r="J435" s="15"/>
      <c r="L435" s="17"/>
      <c r="N435" s="25"/>
      <c r="Q435" s="15"/>
      <c r="R435" s="15"/>
      <c r="S435" s="26"/>
      <c r="U435" s="15"/>
      <c r="CK435" s="17"/>
    </row>
    <row r="436" spans="3:89" s="16" customFormat="1" x14ac:dyDescent="0.2">
      <c r="C436" s="24"/>
      <c r="E436" s="17"/>
      <c r="H436" s="17"/>
      <c r="J436" s="15"/>
      <c r="L436" s="17"/>
      <c r="N436" s="25"/>
      <c r="Q436" s="15"/>
      <c r="R436" s="15"/>
      <c r="S436" s="26"/>
      <c r="U436" s="15"/>
      <c r="CK436" s="17"/>
    </row>
    <row r="437" spans="3:89" s="16" customFormat="1" x14ac:dyDescent="0.2">
      <c r="C437" s="24"/>
      <c r="E437" s="17"/>
      <c r="H437" s="17"/>
      <c r="J437" s="15"/>
      <c r="L437" s="17"/>
      <c r="N437" s="25"/>
      <c r="Q437" s="15"/>
      <c r="R437" s="15"/>
      <c r="S437" s="26"/>
      <c r="U437" s="15"/>
      <c r="CK437" s="17"/>
    </row>
    <row r="438" spans="3:89" s="16" customFormat="1" x14ac:dyDescent="0.2">
      <c r="C438" s="24"/>
      <c r="E438" s="17"/>
      <c r="H438" s="17"/>
      <c r="J438" s="15"/>
      <c r="L438" s="17"/>
      <c r="N438" s="25"/>
      <c r="Q438" s="15"/>
      <c r="R438" s="15"/>
      <c r="S438" s="26"/>
      <c r="U438" s="15"/>
      <c r="CK438" s="17"/>
    </row>
    <row r="439" spans="3:89" s="16" customFormat="1" x14ac:dyDescent="0.2">
      <c r="C439" s="24"/>
      <c r="E439" s="17"/>
      <c r="H439" s="17"/>
      <c r="J439" s="15"/>
      <c r="L439" s="17"/>
      <c r="N439" s="25"/>
      <c r="Q439" s="15"/>
      <c r="R439" s="15"/>
      <c r="S439" s="26"/>
      <c r="U439" s="15"/>
      <c r="CK439" s="17"/>
    </row>
    <row r="440" spans="3:89" s="16" customFormat="1" x14ac:dyDescent="0.2">
      <c r="C440" s="24"/>
      <c r="E440" s="17"/>
      <c r="H440" s="17"/>
      <c r="J440" s="15"/>
      <c r="L440" s="17"/>
      <c r="N440" s="25"/>
      <c r="Q440" s="15"/>
      <c r="R440" s="15"/>
      <c r="S440" s="26"/>
      <c r="U440" s="15"/>
      <c r="CK440" s="17"/>
    </row>
    <row r="441" spans="3:89" s="16" customFormat="1" x14ac:dyDescent="0.2">
      <c r="C441" s="24"/>
      <c r="E441" s="17"/>
      <c r="H441" s="17"/>
      <c r="J441" s="15"/>
      <c r="L441" s="17"/>
      <c r="N441" s="25"/>
      <c r="Q441" s="15"/>
      <c r="R441" s="15"/>
      <c r="S441" s="26"/>
      <c r="U441" s="15"/>
      <c r="CK441" s="17"/>
    </row>
    <row r="442" spans="3:89" s="16" customFormat="1" x14ac:dyDescent="0.2">
      <c r="C442" s="24"/>
      <c r="E442" s="17"/>
      <c r="H442" s="17"/>
      <c r="J442" s="15"/>
      <c r="L442" s="17"/>
      <c r="N442" s="25"/>
      <c r="Q442" s="15"/>
      <c r="R442" s="15"/>
      <c r="S442" s="26"/>
      <c r="U442" s="15"/>
      <c r="CK442" s="17"/>
    </row>
    <row r="443" spans="3:89" s="16" customFormat="1" x14ac:dyDescent="0.2">
      <c r="C443" s="24"/>
      <c r="E443" s="17"/>
      <c r="H443" s="17"/>
      <c r="J443" s="15"/>
      <c r="L443" s="17"/>
      <c r="N443" s="25"/>
      <c r="Q443" s="15"/>
      <c r="R443" s="15"/>
      <c r="S443" s="26"/>
      <c r="U443" s="15"/>
      <c r="CK443" s="17"/>
    </row>
    <row r="444" spans="3:89" s="16" customFormat="1" x14ac:dyDescent="0.2">
      <c r="C444" s="24"/>
      <c r="E444" s="17"/>
      <c r="H444" s="17"/>
      <c r="J444" s="15"/>
      <c r="L444" s="17"/>
      <c r="N444" s="25"/>
      <c r="Q444" s="15"/>
      <c r="R444" s="15"/>
      <c r="S444" s="26"/>
      <c r="U444" s="15"/>
      <c r="CK444" s="17"/>
    </row>
    <row r="445" spans="3:89" s="16" customFormat="1" x14ac:dyDescent="0.2">
      <c r="C445" s="24"/>
      <c r="E445" s="17"/>
      <c r="H445" s="17"/>
      <c r="J445" s="15"/>
      <c r="L445" s="17"/>
      <c r="N445" s="25"/>
      <c r="Q445" s="15"/>
      <c r="R445" s="15"/>
      <c r="S445" s="26"/>
      <c r="U445" s="15"/>
      <c r="CK445" s="17"/>
    </row>
    <row r="446" spans="3:89" s="16" customFormat="1" x14ac:dyDescent="0.2">
      <c r="C446" s="24"/>
      <c r="E446" s="17"/>
      <c r="H446" s="17"/>
      <c r="J446" s="15"/>
      <c r="L446" s="17"/>
      <c r="N446" s="25"/>
      <c r="Q446" s="15"/>
      <c r="R446" s="15"/>
      <c r="S446" s="26"/>
      <c r="U446" s="15"/>
      <c r="CK446" s="17"/>
    </row>
    <row r="447" spans="3:89" s="16" customFormat="1" x14ac:dyDescent="0.2">
      <c r="C447" s="24"/>
      <c r="E447" s="17"/>
      <c r="H447" s="17"/>
      <c r="J447" s="15"/>
      <c r="L447" s="17"/>
      <c r="N447" s="25"/>
      <c r="Q447" s="15"/>
      <c r="R447" s="15"/>
      <c r="S447" s="26"/>
      <c r="U447" s="15"/>
      <c r="CK447" s="17"/>
    </row>
    <row r="448" spans="3:89" s="16" customFormat="1" x14ac:dyDescent="0.2">
      <c r="C448" s="24"/>
      <c r="E448" s="17"/>
      <c r="H448" s="17"/>
      <c r="J448" s="15"/>
      <c r="L448" s="17"/>
      <c r="N448" s="25"/>
      <c r="Q448" s="15"/>
      <c r="R448" s="15"/>
      <c r="S448" s="26"/>
      <c r="U448" s="15"/>
      <c r="CK448" s="17"/>
    </row>
    <row r="449" spans="3:89" s="16" customFormat="1" x14ac:dyDescent="0.2">
      <c r="C449" s="24"/>
      <c r="E449" s="17"/>
      <c r="H449" s="17"/>
      <c r="J449" s="15"/>
      <c r="L449" s="17"/>
      <c r="N449" s="25"/>
      <c r="Q449" s="15"/>
      <c r="R449" s="15"/>
      <c r="S449" s="26"/>
      <c r="U449" s="15"/>
      <c r="CK449" s="17"/>
    </row>
    <row r="450" spans="3:89" s="16" customFormat="1" x14ac:dyDescent="0.2">
      <c r="C450" s="24"/>
      <c r="E450" s="17"/>
      <c r="H450" s="17"/>
      <c r="J450" s="15"/>
      <c r="L450" s="17"/>
      <c r="N450" s="25"/>
      <c r="Q450" s="15"/>
      <c r="R450" s="15"/>
      <c r="S450" s="26"/>
      <c r="U450" s="15"/>
      <c r="CK450" s="17"/>
    </row>
    <row r="451" spans="3:89" s="16" customFormat="1" x14ac:dyDescent="0.2">
      <c r="C451" s="24"/>
      <c r="E451" s="17"/>
      <c r="H451" s="17"/>
      <c r="J451" s="15"/>
      <c r="L451" s="17"/>
      <c r="N451" s="25"/>
      <c r="Q451" s="15"/>
      <c r="R451" s="15"/>
      <c r="S451" s="26"/>
      <c r="U451" s="15"/>
      <c r="CK451" s="17"/>
    </row>
    <row r="452" spans="3:89" s="16" customFormat="1" x14ac:dyDescent="0.2">
      <c r="C452" s="24"/>
      <c r="E452" s="17"/>
      <c r="H452" s="17"/>
      <c r="J452" s="15"/>
      <c r="L452" s="17"/>
      <c r="N452" s="25"/>
      <c r="Q452" s="15"/>
      <c r="R452" s="15"/>
      <c r="S452" s="26"/>
      <c r="U452" s="15"/>
      <c r="CK452" s="17"/>
    </row>
    <row r="453" spans="3:89" s="16" customFormat="1" x14ac:dyDescent="0.2">
      <c r="C453" s="24"/>
      <c r="E453" s="17"/>
      <c r="H453" s="17"/>
      <c r="J453" s="15"/>
      <c r="L453" s="17"/>
      <c r="N453" s="25"/>
      <c r="Q453" s="15"/>
      <c r="R453" s="15"/>
      <c r="S453" s="26"/>
      <c r="U453" s="15"/>
      <c r="CK453" s="17"/>
    </row>
    <row r="454" spans="3:89" s="16" customFormat="1" x14ac:dyDescent="0.2">
      <c r="C454" s="24"/>
      <c r="E454" s="17"/>
      <c r="H454" s="17"/>
      <c r="J454" s="15"/>
      <c r="L454" s="17"/>
      <c r="N454" s="25"/>
      <c r="Q454" s="15"/>
      <c r="R454" s="15"/>
      <c r="S454" s="26"/>
      <c r="U454" s="15"/>
      <c r="CK454" s="17"/>
    </row>
    <row r="455" spans="3:89" s="16" customFormat="1" x14ac:dyDescent="0.2">
      <c r="C455" s="24"/>
      <c r="E455" s="17"/>
      <c r="H455" s="17"/>
      <c r="J455" s="15"/>
      <c r="L455" s="17"/>
      <c r="N455" s="25"/>
      <c r="Q455" s="15"/>
      <c r="R455" s="15"/>
      <c r="S455" s="26"/>
      <c r="U455" s="15"/>
      <c r="CK455" s="17"/>
    </row>
    <row r="456" spans="3:89" s="16" customFormat="1" x14ac:dyDescent="0.2">
      <c r="C456" s="24"/>
      <c r="E456" s="17"/>
      <c r="H456" s="17"/>
      <c r="J456" s="15"/>
      <c r="L456" s="17"/>
      <c r="N456" s="25"/>
      <c r="Q456" s="15"/>
      <c r="R456" s="15"/>
      <c r="S456" s="26"/>
      <c r="U456" s="15"/>
      <c r="CK456" s="17"/>
    </row>
    <row r="457" spans="3:89" s="16" customFormat="1" x14ac:dyDescent="0.2">
      <c r="C457" s="24"/>
      <c r="E457" s="17"/>
      <c r="H457" s="17"/>
      <c r="J457" s="15"/>
      <c r="L457" s="17"/>
      <c r="N457" s="25"/>
      <c r="Q457" s="15"/>
      <c r="R457" s="15"/>
      <c r="S457" s="26"/>
      <c r="U457" s="15"/>
      <c r="CK457" s="17"/>
    </row>
    <row r="458" spans="3:89" s="16" customFormat="1" x14ac:dyDescent="0.2">
      <c r="C458" s="24"/>
      <c r="E458" s="17"/>
      <c r="H458" s="17"/>
      <c r="J458" s="15"/>
      <c r="L458" s="17"/>
      <c r="N458" s="25"/>
      <c r="Q458" s="15"/>
      <c r="R458" s="15"/>
      <c r="S458" s="26"/>
      <c r="U458" s="15"/>
      <c r="CK458" s="17"/>
    </row>
    <row r="459" spans="3:89" s="16" customFormat="1" x14ac:dyDescent="0.2">
      <c r="C459" s="24"/>
      <c r="E459" s="17"/>
      <c r="H459" s="17"/>
      <c r="J459" s="15"/>
      <c r="L459" s="17"/>
      <c r="N459" s="25"/>
      <c r="Q459" s="15"/>
      <c r="R459" s="15"/>
      <c r="S459" s="26"/>
      <c r="U459" s="15"/>
      <c r="CK459" s="17"/>
    </row>
    <row r="460" spans="3:89" s="16" customFormat="1" x14ac:dyDescent="0.2">
      <c r="C460" s="24"/>
      <c r="E460" s="17"/>
      <c r="H460" s="17"/>
      <c r="J460" s="15"/>
      <c r="L460" s="17"/>
      <c r="N460" s="25"/>
      <c r="Q460" s="15"/>
      <c r="R460" s="15"/>
      <c r="S460" s="26"/>
      <c r="U460" s="15"/>
      <c r="CK460" s="17"/>
    </row>
    <row r="461" spans="3:89" s="16" customFormat="1" x14ac:dyDescent="0.2">
      <c r="C461" s="24"/>
      <c r="E461" s="17"/>
      <c r="H461" s="17"/>
      <c r="J461" s="15"/>
      <c r="L461" s="17"/>
      <c r="N461" s="25"/>
      <c r="Q461" s="15"/>
      <c r="R461" s="15"/>
      <c r="S461" s="26"/>
      <c r="U461" s="15"/>
      <c r="CK461" s="17"/>
    </row>
    <row r="462" spans="3:89" s="16" customFormat="1" x14ac:dyDescent="0.2">
      <c r="C462" s="24"/>
      <c r="E462" s="17"/>
      <c r="H462" s="17"/>
      <c r="J462" s="15"/>
      <c r="L462" s="17"/>
      <c r="N462" s="25"/>
      <c r="Q462" s="15"/>
      <c r="R462" s="15"/>
      <c r="S462" s="26"/>
      <c r="U462" s="15"/>
      <c r="CK462" s="17"/>
    </row>
    <row r="463" spans="3:89" s="16" customFormat="1" x14ac:dyDescent="0.2">
      <c r="C463" s="24"/>
      <c r="E463" s="17"/>
      <c r="H463" s="17"/>
      <c r="J463" s="15"/>
      <c r="L463" s="17"/>
      <c r="N463" s="25"/>
      <c r="Q463" s="15"/>
      <c r="R463" s="15"/>
      <c r="S463" s="26"/>
      <c r="U463" s="15"/>
      <c r="CK463" s="17"/>
    </row>
    <row r="464" spans="3:89" s="16" customFormat="1" x14ac:dyDescent="0.2">
      <c r="C464" s="24"/>
      <c r="E464" s="17"/>
      <c r="H464" s="17"/>
      <c r="J464" s="15"/>
      <c r="L464" s="17"/>
      <c r="N464" s="25"/>
      <c r="Q464" s="15"/>
      <c r="R464" s="15"/>
      <c r="S464" s="26"/>
      <c r="U464" s="15"/>
      <c r="CK464" s="17"/>
    </row>
    <row r="465" spans="3:89" s="16" customFormat="1" x14ac:dyDescent="0.2">
      <c r="C465" s="24"/>
      <c r="E465" s="17"/>
      <c r="H465" s="17"/>
      <c r="J465" s="15"/>
      <c r="L465" s="17"/>
      <c r="N465" s="25"/>
      <c r="Q465" s="15"/>
      <c r="R465" s="15"/>
      <c r="S465" s="26"/>
      <c r="U465" s="15"/>
      <c r="CK465" s="17"/>
    </row>
    <row r="466" spans="3:89" s="16" customFormat="1" x14ac:dyDescent="0.2">
      <c r="C466" s="24"/>
      <c r="E466" s="17"/>
      <c r="H466" s="17"/>
      <c r="J466" s="15"/>
      <c r="L466" s="17"/>
      <c r="N466" s="25"/>
      <c r="Q466" s="15"/>
      <c r="R466" s="15"/>
      <c r="S466" s="26"/>
      <c r="U466" s="15"/>
      <c r="CK466" s="17"/>
    </row>
    <row r="467" spans="3:89" s="16" customFormat="1" x14ac:dyDescent="0.2">
      <c r="C467" s="24"/>
      <c r="E467" s="17"/>
      <c r="H467" s="17"/>
      <c r="J467" s="15"/>
      <c r="L467" s="17"/>
      <c r="N467" s="25"/>
      <c r="Q467" s="15"/>
      <c r="R467" s="15"/>
      <c r="S467" s="26"/>
      <c r="U467" s="15"/>
      <c r="CK467" s="17"/>
    </row>
    <row r="468" spans="3:89" s="16" customFormat="1" x14ac:dyDescent="0.2">
      <c r="C468" s="24"/>
      <c r="E468" s="17"/>
      <c r="H468" s="17"/>
      <c r="J468" s="15"/>
      <c r="L468" s="17"/>
      <c r="N468" s="25"/>
      <c r="Q468" s="15"/>
      <c r="R468" s="15"/>
      <c r="S468" s="26"/>
      <c r="U468" s="15"/>
      <c r="CK468" s="17"/>
    </row>
    <row r="469" spans="3:89" s="16" customFormat="1" x14ac:dyDescent="0.2">
      <c r="C469" s="24"/>
      <c r="E469" s="17"/>
      <c r="H469" s="17"/>
      <c r="J469" s="15"/>
      <c r="L469" s="17"/>
      <c r="N469" s="25"/>
      <c r="Q469" s="15"/>
      <c r="R469" s="15"/>
      <c r="S469" s="26"/>
      <c r="U469" s="15"/>
      <c r="CK469" s="17"/>
    </row>
    <row r="470" spans="3:89" s="16" customFormat="1" x14ac:dyDescent="0.2">
      <c r="C470" s="24"/>
      <c r="E470" s="17"/>
      <c r="H470" s="17"/>
      <c r="J470" s="15"/>
      <c r="L470" s="17"/>
      <c r="N470" s="25"/>
      <c r="Q470" s="15"/>
      <c r="R470" s="15"/>
      <c r="S470" s="26"/>
      <c r="U470" s="15"/>
      <c r="CK470" s="17"/>
    </row>
    <row r="471" spans="3:89" s="16" customFormat="1" x14ac:dyDescent="0.2">
      <c r="C471" s="24"/>
      <c r="E471" s="17"/>
      <c r="H471" s="17"/>
      <c r="J471" s="15"/>
      <c r="L471" s="17"/>
      <c r="N471" s="25"/>
      <c r="Q471" s="15"/>
      <c r="R471" s="15"/>
      <c r="S471" s="26"/>
      <c r="U471" s="15"/>
      <c r="CK471" s="17"/>
    </row>
    <row r="472" spans="3:89" s="16" customFormat="1" x14ac:dyDescent="0.2">
      <c r="C472" s="24"/>
      <c r="E472" s="17"/>
      <c r="H472" s="17"/>
      <c r="J472" s="15"/>
      <c r="L472" s="17"/>
      <c r="N472" s="25"/>
      <c r="Q472" s="15"/>
      <c r="R472" s="15"/>
      <c r="S472" s="26"/>
      <c r="U472" s="15"/>
      <c r="CK472" s="17"/>
    </row>
    <row r="473" spans="3:89" s="16" customFormat="1" x14ac:dyDescent="0.2">
      <c r="C473" s="24"/>
      <c r="E473" s="17"/>
      <c r="H473" s="17"/>
      <c r="J473" s="15"/>
      <c r="L473" s="17"/>
      <c r="N473" s="25"/>
      <c r="Q473" s="15"/>
      <c r="R473" s="15"/>
      <c r="S473" s="26"/>
      <c r="U473" s="15"/>
      <c r="CK473" s="17"/>
    </row>
    <row r="474" spans="3:89" s="16" customFormat="1" x14ac:dyDescent="0.2">
      <c r="C474" s="24"/>
      <c r="E474" s="17"/>
      <c r="H474" s="17"/>
      <c r="J474" s="15"/>
      <c r="L474" s="17"/>
      <c r="N474" s="25"/>
      <c r="Q474" s="15"/>
      <c r="R474" s="15"/>
      <c r="S474" s="26"/>
      <c r="U474" s="15"/>
      <c r="CK474" s="17"/>
    </row>
    <row r="475" spans="3:89" s="16" customFormat="1" x14ac:dyDescent="0.2">
      <c r="C475" s="24"/>
      <c r="E475" s="17"/>
      <c r="H475" s="17"/>
      <c r="J475" s="15"/>
      <c r="L475" s="17"/>
      <c r="N475" s="25"/>
      <c r="Q475" s="15"/>
      <c r="R475" s="15"/>
      <c r="S475" s="26"/>
      <c r="U475" s="15"/>
      <c r="CK475" s="17"/>
    </row>
    <row r="476" spans="3:89" s="16" customFormat="1" x14ac:dyDescent="0.2">
      <c r="C476" s="24"/>
      <c r="E476" s="17"/>
      <c r="H476" s="17"/>
      <c r="J476" s="15"/>
      <c r="L476" s="17"/>
      <c r="N476" s="25"/>
      <c r="Q476" s="15"/>
      <c r="R476" s="15"/>
      <c r="S476" s="26"/>
      <c r="U476" s="15"/>
      <c r="CK476" s="17"/>
    </row>
    <row r="477" spans="3:89" s="16" customFormat="1" x14ac:dyDescent="0.2">
      <c r="C477" s="24"/>
      <c r="E477" s="17"/>
      <c r="H477" s="17"/>
      <c r="J477" s="15"/>
      <c r="L477" s="17"/>
      <c r="N477" s="25"/>
      <c r="Q477" s="15"/>
      <c r="R477" s="15"/>
      <c r="S477" s="26"/>
      <c r="U477" s="15"/>
      <c r="CK477" s="17"/>
    </row>
    <row r="478" spans="3:89" s="16" customFormat="1" x14ac:dyDescent="0.2">
      <c r="C478" s="24"/>
      <c r="E478" s="17"/>
      <c r="H478" s="17"/>
      <c r="J478" s="15"/>
      <c r="L478" s="17"/>
      <c r="N478" s="25"/>
      <c r="Q478" s="15"/>
      <c r="R478" s="15"/>
      <c r="S478" s="26"/>
      <c r="U478" s="15"/>
      <c r="CK478" s="17"/>
    </row>
    <row r="479" spans="3:89" s="16" customFormat="1" x14ac:dyDescent="0.2">
      <c r="C479" s="24"/>
      <c r="E479" s="17"/>
      <c r="H479" s="17"/>
      <c r="J479" s="15"/>
      <c r="L479" s="17"/>
      <c r="N479" s="25"/>
      <c r="Q479" s="15"/>
      <c r="R479" s="15"/>
      <c r="S479" s="26"/>
      <c r="U479" s="15"/>
      <c r="CK479" s="17"/>
    </row>
    <row r="480" spans="3:89" s="16" customFormat="1" x14ac:dyDescent="0.2">
      <c r="C480" s="24"/>
      <c r="E480" s="17"/>
      <c r="H480" s="17"/>
      <c r="J480" s="15"/>
      <c r="L480" s="17"/>
      <c r="N480" s="25"/>
      <c r="Q480" s="15"/>
      <c r="R480" s="15"/>
      <c r="S480" s="26"/>
      <c r="U480" s="15"/>
      <c r="CK480" s="17"/>
    </row>
    <row r="481" spans="3:89" s="16" customFormat="1" x14ac:dyDescent="0.2">
      <c r="C481" s="24"/>
      <c r="E481" s="17"/>
      <c r="H481" s="17"/>
      <c r="J481" s="15"/>
      <c r="L481" s="17"/>
      <c r="N481" s="25"/>
      <c r="Q481" s="15"/>
      <c r="R481" s="15"/>
      <c r="S481" s="26"/>
      <c r="U481" s="15"/>
      <c r="CK481" s="17"/>
    </row>
    <row r="482" spans="3:89" s="16" customFormat="1" x14ac:dyDescent="0.2">
      <c r="C482" s="24"/>
      <c r="E482" s="17"/>
      <c r="H482" s="17"/>
      <c r="J482" s="15"/>
      <c r="L482" s="17"/>
      <c r="N482" s="25"/>
      <c r="Q482" s="15"/>
      <c r="R482" s="15"/>
      <c r="S482" s="26"/>
      <c r="U482" s="15"/>
      <c r="CK482" s="17"/>
    </row>
    <row r="483" spans="3:89" s="16" customFormat="1" x14ac:dyDescent="0.2">
      <c r="C483" s="24"/>
      <c r="E483" s="17"/>
      <c r="H483" s="17"/>
      <c r="J483" s="15"/>
      <c r="L483" s="17"/>
      <c r="N483" s="25"/>
      <c r="Q483" s="15"/>
      <c r="R483" s="15"/>
      <c r="S483" s="26"/>
      <c r="U483" s="15"/>
      <c r="CK483" s="17"/>
    </row>
    <row r="484" spans="3:89" s="16" customFormat="1" x14ac:dyDescent="0.2">
      <c r="C484" s="24"/>
      <c r="E484" s="17"/>
      <c r="H484" s="17"/>
      <c r="J484" s="15"/>
      <c r="L484" s="17"/>
      <c r="N484" s="25"/>
      <c r="Q484" s="15"/>
      <c r="R484" s="15"/>
      <c r="S484" s="26"/>
      <c r="U484" s="15"/>
      <c r="CK484" s="17"/>
    </row>
    <row r="485" spans="3:89" s="16" customFormat="1" x14ac:dyDescent="0.2">
      <c r="C485" s="24"/>
      <c r="E485" s="17"/>
      <c r="H485" s="17"/>
      <c r="J485" s="15"/>
      <c r="L485" s="17"/>
      <c r="N485" s="25"/>
      <c r="Q485" s="15"/>
      <c r="R485" s="15"/>
      <c r="S485" s="26"/>
      <c r="U485" s="15"/>
      <c r="CK485" s="17"/>
    </row>
    <row r="486" spans="3:89" s="16" customFormat="1" x14ac:dyDescent="0.2">
      <c r="C486" s="24"/>
      <c r="E486" s="17"/>
      <c r="H486" s="17"/>
      <c r="J486" s="15"/>
      <c r="L486" s="17"/>
      <c r="N486" s="25"/>
      <c r="Q486" s="15"/>
      <c r="R486" s="15"/>
      <c r="S486" s="26"/>
      <c r="U486" s="15"/>
      <c r="CK486" s="17"/>
    </row>
    <row r="487" spans="3:89" s="16" customFormat="1" x14ac:dyDescent="0.2">
      <c r="C487" s="24"/>
      <c r="E487" s="17"/>
      <c r="H487" s="17"/>
      <c r="J487" s="15"/>
      <c r="L487" s="17"/>
      <c r="N487" s="25"/>
      <c r="Q487" s="15"/>
      <c r="R487" s="15"/>
      <c r="S487" s="26"/>
      <c r="U487" s="15"/>
      <c r="CK487" s="17"/>
    </row>
    <row r="488" spans="3:89" s="16" customFormat="1" x14ac:dyDescent="0.2">
      <c r="C488" s="24"/>
      <c r="E488" s="17"/>
      <c r="H488" s="17"/>
      <c r="J488" s="15"/>
      <c r="L488" s="17"/>
      <c r="N488" s="25"/>
      <c r="Q488" s="15"/>
      <c r="R488" s="15"/>
      <c r="S488" s="26"/>
      <c r="U488" s="15"/>
      <c r="CK488" s="17"/>
    </row>
    <row r="489" spans="3:89" s="16" customFormat="1" x14ac:dyDescent="0.2">
      <c r="C489" s="24"/>
      <c r="E489" s="17"/>
      <c r="H489" s="17"/>
      <c r="J489" s="15"/>
      <c r="L489" s="17"/>
      <c r="N489" s="25"/>
      <c r="Q489" s="15"/>
      <c r="R489" s="15"/>
      <c r="S489" s="26"/>
      <c r="U489" s="15"/>
      <c r="CK489" s="17"/>
    </row>
    <row r="490" spans="3:89" s="16" customFormat="1" x14ac:dyDescent="0.2">
      <c r="C490" s="24"/>
      <c r="E490" s="17"/>
      <c r="H490" s="17"/>
      <c r="J490" s="15"/>
      <c r="L490" s="17"/>
      <c r="N490" s="25"/>
      <c r="Q490" s="15"/>
      <c r="R490" s="15"/>
      <c r="S490" s="26"/>
      <c r="U490" s="15"/>
      <c r="CK490" s="17"/>
    </row>
    <row r="491" spans="3:89" s="16" customFormat="1" x14ac:dyDescent="0.2">
      <c r="C491" s="24"/>
      <c r="E491" s="17"/>
      <c r="H491" s="17"/>
      <c r="J491" s="15"/>
      <c r="L491" s="17"/>
      <c r="N491" s="25"/>
      <c r="Q491" s="15"/>
      <c r="R491" s="15"/>
      <c r="S491" s="26"/>
      <c r="U491" s="15"/>
      <c r="CK491" s="17"/>
    </row>
    <row r="492" spans="3:89" s="16" customFormat="1" x14ac:dyDescent="0.2">
      <c r="C492" s="24"/>
      <c r="E492" s="17"/>
      <c r="H492" s="17"/>
      <c r="J492" s="15"/>
      <c r="L492" s="17"/>
      <c r="N492" s="25"/>
      <c r="Q492" s="15"/>
      <c r="R492" s="15"/>
      <c r="S492" s="26"/>
      <c r="U492" s="15"/>
      <c r="CK492" s="17"/>
    </row>
    <row r="493" spans="3:89" s="16" customFormat="1" x14ac:dyDescent="0.2">
      <c r="C493" s="24"/>
      <c r="E493" s="17"/>
      <c r="H493" s="17"/>
      <c r="J493" s="15"/>
      <c r="L493" s="17"/>
      <c r="N493" s="25"/>
      <c r="Q493" s="15"/>
      <c r="R493" s="15"/>
      <c r="S493" s="26"/>
      <c r="U493" s="15"/>
      <c r="CK493" s="17"/>
    </row>
    <row r="494" spans="3:89" s="16" customFormat="1" x14ac:dyDescent="0.2">
      <c r="C494" s="24"/>
      <c r="E494" s="17"/>
      <c r="H494" s="17"/>
      <c r="J494" s="15"/>
      <c r="L494" s="17"/>
      <c r="N494" s="25"/>
      <c r="Q494" s="15"/>
      <c r="R494" s="15"/>
      <c r="S494" s="26"/>
      <c r="U494" s="15"/>
      <c r="CK494" s="17"/>
    </row>
    <row r="495" spans="3:89" s="16" customFormat="1" x14ac:dyDescent="0.2">
      <c r="C495" s="24"/>
      <c r="E495" s="17"/>
      <c r="H495" s="17"/>
      <c r="J495" s="15"/>
      <c r="L495" s="17"/>
      <c r="N495" s="25"/>
      <c r="Q495" s="15"/>
      <c r="R495" s="15"/>
      <c r="S495" s="26"/>
      <c r="U495" s="15"/>
      <c r="CK495" s="17"/>
    </row>
    <row r="496" spans="3:89" s="16" customFormat="1" x14ac:dyDescent="0.2">
      <c r="C496" s="24"/>
      <c r="E496" s="17"/>
      <c r="H496" s="17"/>
      <c r="J496" s="15"/>
      <c r="L496" s="17"/>
      <c r="N496" s="25"/>
      <c r="Q496" s="15"/>
      <c r="R496" s="15"/>
      <c r="S496" s="26"/>
      <c r="U496" s="15"/>
      <c r="CK496" s="17"/>
    </row>
    <row r="497" spans="3:89" s="16" customFormat="1" x14ac:dyDescent="0.2">
      <c r="C497" s="24"/>
      <c r="E497" s="17"/>
      <c r="H497" s="17"/>
      <c r="J497" s="15"/>
      <c r="L497" s="17"/>
      <c r="N497" s="25"/>
      <c r="Q497" s="15"/>
      <c r="R497" s="15"/>
      <c r="S497" s="26"/>
      <c r="U497" s="15"/>
      <c r="CK497" s="17"/>
    </row>
    <row r="498" spans="3:89" s="16" customFormat="1" x14ac:dyDescent="0.2">
      <c r="C498" s="24"/>
      <c r="E498" s="17"/>
      <c r="H498" s="17"/>
      <c r="J498" s="15"/>
      <c r="L498" s="17"/>
      <c r="N498" s="25"/>
      <c r="Q498" s="15"/>
      <c r="R498" s="15"/>
      <c r="S498" s="26"/>
      <c r="U498" s="15"/>
      <c r="CK498" s="17"/>
    </row>
    <row r="499" spans="3:89" s="16" customFormat="1" x14ac:dyDescent="0.2">
      <c r="C499" s="24"/>
      <c r="E499" s="17"/>
      <c r="H499" s="17"/>
      <c r="J499" s="15"/>
      <c r="L499" s="17"/>
      <c r="N499" s="25"/>
      <c r="Q499" s="15"/>
      <c r="R499" s="15"/>
      <c r="S499" s="26"/>
      <c r="U499" s="15"/>
      <c r="CK499" s="17"/>
    </row>
    <row r="500" spans="3:89" s="16" customFormat="1" x14ac:dyDescent="0.2">
      <c r="C500" s="24"/>
      <c r="E500" s="17"/>
      <c r="H500" s="17"/>
      <c r="J500" s="15"/>
      <c r="L500" s="17"/>
      <c r="N500" s="25"/>
      <c r="Q500" s="15"/>
      <c r="R500" s="15"/>
      <c r="S500" s="26"/>
      <c r="U500" s="15"/>
      <c r="CK500" s="17"/>
    </row>
    <row r="501" spans="3:89" s="16" customFormat="1" x14ac:dyDescent="0.2">
      <c r="C501" s="24"/>
      <c r="E501" s="17"/>
      <c r="H501" s="17"/>
      <c r="J501" s="15"/>
      <c r="L501" s="17"/>
      <c r="N501" s="25"/>
      <c r="Q501" s="15"/>
      <c r="R501" s="15"/>
      <c r="S501" s="26"/>
      <c r="U501" s="15"/>
      <c r="CK501" s="17"/>
    </row>
    <row r="502" spans="3:89" s="16" customFormat="1" x14ac:dyDescent="0.2">
      <c r="C502" s="24"/>
      <c r="E502" s="17"/>
      <c r="H502" s="17"/>
      <c r="J502" s="15"/>
      <c r="L502" s="17"/>
      <c r="N502" s="25"/>
      <c r="Q502" s="15"/>
      <c r="R502" s="15"/>
      <c r="S502" s="26"/>
      <c r="U502" s="15"/>
      <c r="CK502" s="17"/>
    </row>
    <row r="503" spans="3:89" s="16" customFormat="1" x14ac:dyDescent="0.2">
      <c r="C503" s="24"/>
      <c r="E503" s="17"/>
      <c r="H503" s="17"/>
      <c r="J503" s="15"/>
      <c r="L503" s="17"/>
      <c r="N503" s="25"/>
      <c r="Q503" s="15"/>
      <c r="R503" s="15"/>
      <c r="S503" s="26"/>
      <c r="U503" s="15"/>
      <c r="CK503" s="17"/>
    </row>
    <row r="504" spans="3:89" s="16" customFormat="1" x14ac:dyDescent="0.2">
      <c r="C504" s="24"/>
      <c r="E504" s="17"/>
      <c r="H504" s="17"/>
      <c r="J504" s="15"/>
      <c r="L504" s="17"/>
      <c r="N504" s="25"/>
      <c r="Q504" s="15"/>
      <c r="R504" s="15"/>
      <c r="S504" s="26"/>
      <c r="U504" s="15"/>
      <c r="CK504" s="17"/>
    </row>
    <row r="505" spans="3:89" s="16" customFormat="1" x14ac:dyDescent="0.2">
      <c r="C505" s="24"/>
      <c r="E505" s="17"/>
      <c r="H505" s="17"/>
      <c r="J505" s="15"/>
      <c r="L505" s="17"/>
      <c r="N505" s="25"/>
      <c r="Q505" s="15"/>
      <c r="R505" s="15"/>
      <c r="S505" s="26"/>
      <c r="U505" s="15"/>
      <c r="CK505" s="17"/>
    </row>
    <row r="506" spans="3:89" s="16" customFormat="1" x14ac:dyDescent="0.2">
      <c r="C506" s="24"/>
      <c r="E506" s="17"/>
      <c r="H506" s="17"/>
      <c r="J506" s="15"/>
      <c r="L506" s="17"/>
      <c r="N506" s="25"/>
      <c r="Q506" s="15"/>
      <c r="R506" s="15"/>
      <c r="S506" s="26"/>
      <c r="U506" s="15"/>
      <c r="CK506" s="17"/>
    </row>
    <row r="507" spans="3:89" s="16" customFormat="1" x14ac:dyDescent="0.2">
      <c r="C507" s="24"/>
      <c r="E507" s="17"/>
      <c r="H507" s="17"/>
      <c r="J507" s="15"/>
      <c r="L507" s="17"/>
      <c r="N507" s="25"/>
      <c r="Q507" s="15"/>
      <c r="R507" s="15"/>
      <c r="S507" s="26"/>
      <c r="U507" s="15"/>
      <c r="CK507" s="17"/>
    </row>
    <row r="508" spans="3:89" s="16" customFormat="1" x14ac:dyDescent="0.2">
      <c r="C508" s="24"/>
      <c r="E508" s="17"/>
      <c r="H508" s="17"/>
      <c r="J508" s="15"/>
      <c r="L508" s="17"/>
      <c r="N508" s="25"/>
      <c r="Q508" s="15"/>
      <c r="R508" s="15"/>
      <c r="S508" s="26"/>
      <c r="U508" s="15"/>
      <c r="CK508" s="17"/>
    </row>
    <row r="509" spans="3:89" s="16" customFormat="1" x14ac:dyDescent="0.2">
      <c r="C509" s="24"/>
      <c r="E509" s="17"/>
      <c r="H509" s="17"/>
      <c r="J509" s="15"/>
      <c r="L509" s="17"/>
      <c r="N509" s="25"/>
      <c r="Q509" s="15"/>
      <c r="R509" s="15"/>
      <c r="S509" s="26"/>
      <c r="U509" s="15"/>
      <c r="CK509" s="17"/>
    </row>
    <row r="510" spans="3:89" s="16" customFormat="1" x14ac:dyDescent="0.2">
      <c r="C510" s="24"/>
      <c r="E510" s="17"/>
      <c r="H510" s="17"/>
      <c r="J510" s="15"/>
      <c r="L510" s="17"/>
      <c r="N510" s="25"/>
      <c r="Q510" s="15"/>
      <c r="R510" s="15"/>
      <c r="S510" s="26"/>
      <c r="U510" s="15"/>
      <c r="CK510" s="17"/>
    </row>
    <row r="511" spans="3:89" s="16" customFormat="1" x14ac:dyDescent="0.2">
      <c r="C511" s="24"/>
      <c r="E511" s="17"/>
      <c r="H511" s="17"/>
      <c r="J511" s="15"/>
      <c r="L511" s="17"/>
      <c r="N511" s="25"/>
      <c r="Q511" s="15"/>
      <c r="R511" s="15"/>
      <c r="S511" s="26"/>
      <c r="U511" s="15"/>
      <c r="CK511" s="17"/>
    </row>
    <row r="512" spans="3:89" s="16" customFormat="1" x14ac:dyDescent="0.2">
      <c r="C512" s="24"/>
      <c r="E512" s="17"/>
      <c r="H512" s="17"/>
      <c r="J512" s="15"/>
      <c r="L512" s="17"/>
      <c r="N512" s="25"/>
      <c r="Q512" s="15"/>
      <c r="R512" s="15"/>
      <c r="S512" s="26"/>
      <c r="U512" s="15"/>
      <c r="CK512" s="17"/>
    </row>
    <row r="513" spans="3:89" s="16" customFormat="1" x14ac:dyDescent="0.2">
      <c r="C513" s="24"/>
      <c r="E513" s="17"/>
      <c r="H513" s="17"/>
      <c r="J513" s="15"/>
      <c r="L513" s="17"/>
      <c r="N513" s="25"/>
      <c r="Q513" s="15"/>
      <c r="R513" s="15"/>
      <c r="S513" s="26"/>
      <c r="U513" s="15"/>
      <c r="CK513" s="17"/>
    </row>
    <row r="514" spans="3:89" s="16" customFormat="1" x14ac:dyDescent="0.2">
      <c r="C514" s="24"/>
      <c r="E514" s="17"/>
      <c r="H514" s="17"/>
      <c r="J514" s="15"/>
      <c r="L514" s="17"/>
      <c r="N514" s="25"/>
      <c r="Q514" s="15"/>
      <c r="R514" s="15"/>
      <c r="S514" s="26"/>
      <c r="U514" s="15"/>
      <c r="CK514" s="17"/>
    </row>
    <row r="515" spans="3:89" s="16" customFormat="1" x14ac:dyDescent="0.2">
      <c r="C515" s="24"/>
      <c r="E515" s="17"/>
      <c r="H515" s="17"/>
      <c r="J515" s="15"/>
      <c r="L515" s="17"/>
      <c r="N515" s="25"/>
      <c r="Q515" s="15"/>
      <c r="R515" s="15"/>
      <c r="S515" s="26"/>
      <c r="U515" s="15"/>
      <c r="CK515" s="17"/>
    </row>
    <row r="516" spans="3:89" s="16" customFormat="1" x14ac:dyDescent="0.2">
      <c r="C516" s="24"/>
      <c r="E516" s="17"/>
      <c r="H516" s="17"/>
      <c r="J516" s="15"/>
      <c r="L516" s="17"/>
      <c r="N516" s="25"/>
      <c r="Q516" s="15"/>
      <c r="R516" s="15"/>
      <c r="S516" s="26"/>
      <c r="U516" s="15"/>
      <c r="CK516" s="17"/>
    </row>
    <row r="517" spans="3:89" s="16" customFormat="1" x14ac:dyDescent="0.2">
      <c r="C517" s="24"/>
      <c r="E517" s="17"/>
      <c r="H517" s="17"/>
      <c r="J517" s="15"/>
      <c r="L517" s="17"/>
      <c r="N517" s="25"/>
      <c r="Q517" s="15"/>
      <c r="R517" s="15"/>
      <c r="S517" s="26"/>
      <c r="U517" s="15"/>
      <c r="CK517" s="17"/>
    </row>
    <row r="518" spans="3:89" s="16" customFormat="1" x14ac:dyDescent="0.2">
      <c r="C518" s="24"/>
      <c r="E518" s="17"/>
      <c r="H518" s="17"/>
      <c r="J518" s="15"/>
      <c r="L518" s="17"/>
      <c r="N518" s="25"/>
      <c r="Q518" s="15"/>
      <c r="R518" s="15"/>
      <c r="S518" s="26"/>
      <c r="U518" s="15"/>
      <c r="CK518" s="17"/>
    </row>
    <row r="519" spans="3:89" s="16" customFormat="1" x14ac:dyDescent="0.2">
      <c r="C519" s="24"/>
      <c r="E519" s="17"/>
      <c r="H519" s="17"/>
      <c r="J519" s="15"/>
      <c r="L519" s="17"/>
      <c r="N519" s="25"/>
      <c r="Q519" s="15"/>
      <c r="R519" s="15"/>
      <c r="S519" s="26"/>
      <c r="U519" s="15"/>
      <c r="CK519" s="17"/>
    </row>
    <row r="520" spans="3:89" s="16" customFormat="1" x14ac:dyDescent="0.2">
      <c r="C520" s="24"/>
      <c r="E520" s="17"/>
      <c r="H520" s="17"/>
      <c r="J520" s="15"/>
      <c r="L520" s="17"/>
      <c r="N520" s="25"/>
      <c r="Q520" s="15"/>
      <c r="R520" s="15"/>
      <c r="S520" s="26"/>
      <c r="U520" s="15"/>
      <c r="CK520" s="17"/>
    </row>
    <row r="521" spans="3:89" s="16" customFormat="1" x14ac:dyDescent="0.2">
      <c r="C521" s="24"/>
      <c r="E521" s="17"/>
      <c r="H521" s="17"/>
      <c r="J521" s="15"/>
      <c r="L521" s="17"/>
      <c r="N521" s="25"/>
      <c r="Q521" s="15"/>
      <c r="R521" s="15"/>
      <c r="S521" s="26"/>
      <c r="U521" s="15"/>
      <c r="CK521" s="17"/>
    </row>
    <row r="522" spans="3:89" s="16" customFormat="1" x14ac:dyDescent="0.2">
      <c r="C522" s="24"/>
      <c r="E522" s="17"/>
      <c r="H522" s="17"/>
      <c r="J522" s="15"/>
      <c r="L522" s="17"/>
      <c r="N522" s="25"/>
      <c r="Q522" s="15"/>
      <c r="R522" s="15"/>
      <c r="S522" s="26"/>
      <c r="U522" s="15"/>
      <c r="CK522" s="17"/>
    </row>
    <row r="523" spans="3:89" s="16" customFormat="1" x14ac:dyDescent="0.2">
      <c r="C523" s="24"/>
      <c r="E523" s="17"/>
      <c r="H523" s="17"/>
      <c r="J523" s="15"/>
      <c r="L523" s="17"/>
      <c r="N523" s="25"/>
      <c r="Q523" s="15"/>
      <c r="R523" s="15"/>
      <c r="S523" s="26"/>
      <c r="U523" s="15"/>
      <c r="CK523" s="17"/>
    </row>
    <row r="524" spans="3:89" s="16" customFormat="1" x14ac:dyDescent="0.2">
      <c r="C524" s="24"/>
      <c r="E524" s="17"/>
      <c r="H524" s="17"/>
      <c r="J524" s="15"/>
      <c r="L524" s="17"/>
      <c r="N524" s="25"/>
      <c r="Q524" s="15"/>
      <c r="R524" s="15"/>
      <c r="S524" s="26"/>
      <c r="U524" s="15"/>
      <c r="CK524" s="17"/>
    </row>
    <row r="525" spans="3:89" s="16" customFormat="1" x14ac:dyDescent="0.2">
      <c r="C525" s="24"/>
      <c r="E525" s="17"/>
      <c r="H525" s="17"/>
      <c r="J525" s="15"/>
      <c r="L525" s="17"/>
      <c r="N525" s="25"/>
      <c r="Q525" s="15"/>
      <c r="R525" s="15"/>
      <c r="S525" s="26"/>
      <c r="U525" s="15"/>
      <c r="CK525" s="17"/>
    </row>
    <row r="526" spans="3:89" s="16" customFormat="1" x14ac:dyDescent="0.2">
      <c r="C526" s="24"/>
      <c r="E526" s="17"/>
      <c r="H526" s="17"/>
      <c r="J526" s="15"/>
      <c r="L526" s="17"/>
      <c r="N526" s="25"/>
      <c r="Q526" s="15"/>
      <c r="R526" s="15"/>
      <c r="S526" s="26"/>
      <c r="U526" s="15"/>
      <c r="CK526" s="17"/>
    </row>
    <row r="527" spans="3:89" s="16" customFormat="1" x14ac:dyDescent="0.2">
      <c r="C527" s="24"/>
      <c r="E527" s="17"/>
      <c r="H527" s="17"/>
      <c r="J527" s="15"/>
      <c r="L527" s="17"/>
      <c r="N527" s="25"/>
      <c r="Q527" s="15"/>
      <c r="R527" s="15"/>
      <c r="S527" s="26"/>
      <c r="U527" s="15"/>
      <c r="CK527" s="17"/>
    </row>
    <row r="528" spans="3:89" s="16" customFormat="1" x14ac:dyDescent="0.2">
      <c r="C528" s="24"/>
      <c r="E528" s="17"/>
      <c r="H528" s="17"/>
      <c r="J528" s="15"/>
      <c r="L528" s="17"/>
      <c r="N528" s="25"/>
      <c r="Q528" s="15"/>
      <c r="R528" s="15"/>
      <c r="S528" s="26"/>
      <c r="U528" s="15"/>
      <c r="CK528" s="17"/>
    </row>
    <row r="529" spans="3:89" s="16" customFormat="1" x14ac:dyDescent="0.2">
      <c r="C529" s="24"/>
      <c r="E529" s="17"/>
      <c r="H529" s="17"/>
      <c r="J529" s="15"/>
      <c r="L529" s="17"/>
      <c r="N529" s="25"/>
      <c r="Q529" s="15"/>
      <c r="R529" s="15"/>
      <c r="S529" s="26"/>
      <c r="U529" s="15"/>
      <c r="CK529" s="17"/>
    </row>
    <row r="530" spans="3:89" s="16" customFormat="1" x14ac:dyDescent="0.2">
      <c r="C530" s="24"/>
      <c r="E530" s="17"/>
      <c r="H530" s="17"/>
      <c r="J530" s="15"/>
      <c r="L530" s="17"/>
      <c r="N530" s="25"/>
      <c r="Q530" s="15"/>
      <c r="R530" s="15"/>
      <c r="S530" s="26"/>
      <c r="U530" s="15"/>
      <c r="CK530" s="17"/>
    </row>
    <row r="531" spans="3:89" s="16" customFormat="1" x14ac:dyDescent="0.2">
      <c r="C531" s="24"/>
      <c r="E531" s="17"/>
      <c r="H531" s="17"/>
      <c r="J531" s="15"/>
      <c r="L531" s="17"/>
      <c r="N531" s="25"/>
      <c r="Q531" s="15"/>
      <c r="R531" s="15"/>
      <c r="S531" s="26"/>
      <c r="U531" s="15"/>
      <c r="CK531" s="17"/>
    </row>
    <row r="532" spans="3:89" s="16" customFormat="1" x14ac:dyDescent="0.2">
      <c r="C532" s="24"/>
      <c r="E532" s="17"/>
      <c r="H532" s="17"/>
      <c r="J532" s="15"/>
      <c r="L532" s="17"/>
      <c r="N532" s="25"/>
      <c r="Q532" s="15"/>
      <c r="R532" s="15"/>
      <c r="S532" s="26"/>
      <c r="U532" s="15"/>
      <c r="CK532" s="17"/>
    </row>
    <row r="533" spans="3:89" s="16" customFormat="1" x14ac:dyDescent="0.2">
      <c r="C533" s="24"/>
      <c r="E533" s="17"/>
      <c r="H533" s="17"/>
      <c r="J533" s="15"/>
      <c r="L533" s="17"/>
      <c r="N533" s="25"/>
      <c r="Q533" s="15"/>
      <c r="R533" s="15"/>
      <c r="S533" s="26"/>
      <c r="U533" s="15"/>
      <c r="CK533" s="17"/>
    </row>
    <row r="534" spans="3:89" s="16" customFormat="1" x14ac:dyDescent="0.2">
      <c r="C534" s="24"/>
      <c r="E534" s="17"/>
      <c r="H534" s="17"/>
      <c r="J534" s="15"/>
      <c r="L534" s="17"/>
      <c r="N534" s="25"/>
      <c r="Q534" s="15"/>
      <c r="R534" s="15"/>
      <c r="S534" s="26"/>
      <c r="U534" s="15"/>
      <c r="CK534" s="17"/>
    </row>
    <row r="535" spans="3:89" s="16" customFormat="1" x14ac:dyDescent="0.2">
      <c r="C535" s="24"/>
      <c r="E535" s="17"/>
      <c r="H535" s="17"/>
      <c r="J535" s="15"/>
      <c r="L535" s="17"/>
      <c r="N535" s="25"/>
      <c r="Q535" s="15"/>
      <c r="R535" s="15"/>
      <c r="S535" s="26"/>
      <c r="U535" s="15"/>
      <c r="CK535" s="17"/>
    </row>
    <row r="536" spans="3:89" s="16" customFormat="1" x14ac:dyDescent="0.2">
      <c r="C536" s="24"/>
      <c r="E536" s="17"/>
      <c r="H536" s="17"/>
      <c r="J536" s="15"/>
      <c r="L536" s="17"/>
      <c r="N536" s="25"/>
      <c r="Q536" s="15"/>
      <c r="R536" s="15"/>
      <c r="S536" s="26"/>
      <c r="U536" s="15"/>
      <c r="CK536" s="17"/>
    </row>
    <row r="537" spans="3:89" s="16" customFormat="1" x14ac:dyDescent="0.2">
      <c r="C537" s="24"/>
      <c r="E537" s="17"/>
      <c r="H537" s="17"/>
      <c r="J537" s="15"/>
      <c r="L537" s="17"/>
      <c r="N537" s="25"/>
      <c r="Q537" s="15"/>
      <c r="R537" s="15"/>
      <c r="S537" s="26"/>
      <c r="U537" s="15"/>
      <c r="CK537" s="17"/>
    </row>
    <row r="538" spans="3:89" s="16" customFormat="1" x14ac:dyDescent="0.2">
      <c r="C538" s="24"/>
      <c r="E538" s="17"/>
      <c r="H538" s="17"/>
      <c r="J538" s="15"/>
      <c r="L538" s="17"/>
      <c r="N538" s="25"/>
      <c r="Q538" s="15"/>
      <c r="R538" s="15"/>
      <c r="S538" s="26"/>
      <c r="U538" s="15"/>
      <c r="CK538" s="17"/>
    </row>
    <row r="539" spans="3:89" s="16" customFormat="1" x14ac:dyDescent="0.2">
      <c r="C539" s="24"/>
      <c r="E539" s="17"/>
      <c r="H539" s="17"/>
      <c r="J539" s="15"/>
      <c r="L539" s="17"/>
      <c r="N539" s="25"/>
      <c r="Q539" s="15"/>
      <c r="R539" s="15"/>
      <c r="S539" s="26"/>
      <c r="U539" s="15"/>
      <c r="CK539" s="17"/>
    </row>
    <row r="540" spans="3:89" s="16" customFormat="1" x14ac:dyDescent="0.2">
      <c r="C540" s="24"/>
      <c r="E540" s="17"/>
      <c r="H540" s="17"/>
      <c r="J540" s="15"/>
      <c r="L540" s="17"/>
      <c r="N540" s="25"/>
      <c r="Q540" s="15"/>
      <c r="R540" s="15"/>
      <c r="S540" s="26"/>
      <c r="U540" s="15"/>
      <c r="CK540" s="17"/>
    </row>
    <row r="541" spans="3:89" s="16" customFormat="1" x14ac:dyDescent="0.2">
      <c r="C541" s="24"/>
      <c r="E541" s="17"/>
      <c r="H541" s="17"/>
      <c r="J541" s="15"/>
      <c r="L541" s="17"/>
      <c r="N541" s="25"/>
      <c r="Q541" s="15"/>
      <c r="R541" s="15"/>
      <c r="S541" s="26"/>
      <c r="U541" s="15"/>
      <c r="CK541" s="17"/>
    </row>
    <row r="542" spans="3:89" s="16" customFormat="1" x14ac:dyDescent="0.2">
      <c r="C542" s="24"/>
      <c r="E542" s="17"/>
      <c r="H542" s="17"/>
      <c r="J542" s="15"/>
      <c r="L542" s="17"/>
      <c r="N542" s="25"/>
      <c r="Q542" s="15"/>
      <c r="R542" s="15"/>
      <c r="S542" s="26"/>
      <c r="U542" s="15"/>
      <c r="CK542" s="17"/>
    </row>
    <row r="543" spans="3:89" s="16" customFormat="1" x14ac:dyDescent="0.2">
      <c r="C543" s="24"/>
      <c r="E543" s="17"/>
      <c r="H543" s="17"/>
      <c r="J543" s="15"/>
      <c r="L543" s="17"/>
      <c r="N543" s="25"/>
      <c r="Q543" s="15"/>
      <c r="R543" s="15"/>
      <c r="S543" s="26"/>
      <c r="U543" s="15"/>
      <c r="CK543" s="17"/>
    </row>
    <row r="544" spans="3:89" s="16" customFormat="1" x14ac:dyDescent="0.2">
      <c r="C544" s="24"/>
      <c r="E544" s="17"/>
      <c r="H544" s="17"/>
      <c r="J544" s="15"/>
      <c r="L544" s="17"/>
      <c r="N544" s="25"/>
      <c r="Q544" s="15"/>
      <c r="R544" s="15"/>
      <c r="S544" s="26"/>
      <c r="U544" s="15"/>
      <c r="CK544" s="17"/>
    </row>
    <row r="545" spans="3:89" s="16" customFormat="1" x14ac:dyDescent="0.2">
      <c r="C545" s="24"/>
      <c r="E545" s="17"/>
      <c r="H545" s="17"/>
      <c r="J545" s="15"/>
      <c r="L545" s="17"/>
      <c r="N545" s="25"/>
      <c r="Q545" s="15"/>
      <c r="R545" s="15"/>
      <c r="S545" s="26"/>
      <c r="U545" s="15"/>
      <c r="CK545" s="17"/>
    </row>
    <row r="546" spans="3:89" s="16" customFormat="1" x14ac:dyDescent="0.2">
      <c r="C546" s="24"/>
      <c r="E546" s="17"/>
      <c r="H546" s="17"/>
      <c r="J546" s="15"/>
      <c r="L546" s="17"/>
      <c r="N546" s="25"/>
      <c r="Q546" s="15"/>
      <c r="R546" s="15"/>
      <c r="S546" s="26"/>
      <c r="U546" s="15"/>
      <c r="CK546" s="17"/>
    </row>
    <row r="547" spans="3:89" s="16" customFormat="1" x14ac:dyDescent="0.2">
      <c r="C547" s="24"/>
      <c r="E547" s="17"/>
      <c r="H547" s="17"/>
      <c r="J547" s="15"/>
      <c r="L547" s="17"/>
      <c r="N547" s="25"/>
      <c r="Q547" s="15"/>
      <c r="R547" s="15"/>
      <c r="S547" s="26"/>
      <c r="U547" s="15"/>
      <c r="CK547" s="17"/>
    </row>
    <row r="548" spans="3:89" s="16" customFormat="1" x14ac:dyDescent="0.2">
      <c r="C548" s="24"/>
      <c r="E548" s="17"/>
      <c r="H548" s="17"/>
      <c r="J548" s="15"/>
      <c r="L548" s="17"/>
      <c r="N548" s="25"/>
      <c r="Q548" s="15"/>
      <c r="R548" s="15"/>
      <c r="S548" s="26"/>
      <c r="U548" s="15"/>
      <c r="CK548" s="17"/>
    </row>
    <row r="549" spans="3:89" s="16" customFormat="1" x14ac:dyDescent="0.2">
      <c r="C549" s="24"/>
      <c r="E549" s="17"/>
      <c r="H549" s="17"/>
      <c r="J549" s="15"/>
      <c r="L549" s="17"/>
      <c r="N549" s="25"/>
      <c r="Q549" s="15"/>
      <c r="R549" s="15"/>
      <c r="S549" s="26"/>
      <c r="U549" s="15"/>
      <c r="CK549" s="17"/>
    </row>
    <row r="550" spans="3:89" s="16" customFormat="1" x14ac:dyDescent="0.2">
      <c r="C550" s="24"/>
      <c r="E550" s="17"/>
      <c r="H550" s="17"/>
      <c r="J550" s="15"/>
      <c r="L550" s="17"/>
      <c r="N550" s="25"/>
      <c r="Q550" s="15"/>
      <c r="R550" s="15"/>
      <c r="S550" s="26"/>
      <c r="U550" s="15"/>
      <c r="CK550" s="17"/>
    </row>
    <row r="551" spans="3:89" s="16" customFormat="1" x14ac:dyDescent="0.2">
      <c r="C551" s="24"/>
      <c r="E551" s="17"/>
      <c r="H551" s="17"/>
      <c r="J551" s="15"/>
      <c r="L551" s="17"/>
      <c r="N551" s="25"/>
      <c r="Q551" s="15"/>
      <c r="R551" s="15"/>
      <c r="S551" s="26"/>
      <c r="U551" s="15"/>
      <c r="CK551" s="17"/>
    </row>
    <row r="552" spans="3:89" s="16" customFormat="1" x14ac:dyDescent="0.2">
      <c r="C552" s="24"/>
      <c r="E552" s="17"/>
      <c r="H552" s="17"/>
      <c r="J552" s="15"/>
      <c r="L552" s="17"/>
      <c r="N552" s="25"/>
      <c r="Q552" s="15"/>
      <c r="R552" s="15"/>
      <c r="S552" s="26"/>
      <c r="U552" s="15"/>
      <c r="CK552" s="17"/>
    </row>
    <row r="553" spans="3:89" s="16" customFormat="1" x14ac:dyDescent="0.2">
      <c r="C553" s="24"/>
      <c r="E553" s="17"/>
      <c r="H553" s="17"/>
      <c r="J553" s="15"/>
      <c r="L553" s="17"/>
      <c r="N553" s="25"/>
      <c r="Q553" s="15"/>
      <c r="R553" s="15"/>
      <c r="S553" s="26"/>
      <c r="U553" s="15"/>
      <c r="CK553" s="17"/>
    </row>
    <row r="554" spans="3:89" s="16" customFormat="1" x14ac:dyDescent="0.2">
      <c r="C554" s="24"/>
      <c r="E554" s="17"/>
      <c r="H554" s="17"/>
      <c r="J554" s="15"/>
      <c r="L554" s="17"/>
      <c r="N554" s="25"/>
      <c r="Q554" s="15"/>
      <c r="R554" s="15"/>
      <c r="S554" s="26"/>
      <c r="U554" s="15"/>
      <c r="CK554" s="17"/>
    </row>
    <row r="555" spans="3:89" s="16" customFormat="1" x14ac:dyDescent="0.2">
      <c r="C555" s="24"/>
      <c r="E555" s="17"/>
      <c r="H555" s="17"/>
      <c r="J555" s="15"/>
      <c r="L555" s="17"/>
      <c r="N555" s="25"/>
      <c r="Q555" s="15"/>
      <c r="R555" s="15"/>
      <c r="S555" s="26"/>
      <c r="U555" s="15"/>
      <c r="CK555" s="17"/>
    </row>
    <row r="556" spans="3:89" s="16" customFormat="1" x14ac:dyDescent="0.2">
      <c r="C556" s="24"/>
      <c r="E556" s="17"/>
      <c r="H556" s="17"/>
      <c r="J556" s="15"/>
      <c r="L556" s="17"/>
      <c r="N556" s="25"/>
      <c r="Q556" s="15"/>
      <c r="R556" s="15"/>
      <c r="S556" s="26"/>
      <c r="U556" s="15"/>
      <c r="CK556" s="17"/>
    </row>
    <row r="557" spans="3:89" s="16" customFormat="1" x14ac:dyDescent="0.2">
      <c r="C557" s="24"/>
      <c r="E557" s="17"/>
      <c r="H557" s="17"/>
      <c r="J557" s="15"/>
      <c r="L557" s="17"/>
      <c r="N557" s="25"/>
      <c r="Q557" s="15"/>
      <c r="R557" s="15"/>
      <c r="S557" s="26"/>
      <c r="U557" s="15"/>
      <c r="CK557" s="17"/>
    </row>
    <row r="558" spans="3:89" s="16" customFormat="1" x14ac:dyDescent="0.2">
      <c r="C558" s="24"/>
      <c r="E558" s="17"/>
      <c r="H558" s="17"/>
      <c r="J558" s="15"/>
      <c r="L558" s="17"/>
      <c r="N558" s="25"/>
      <c r="Q558" s="15"/>
      <c r="R558" s="15"/>
      <c r="S558" s="26"/>
      <c r="U558" s="15"/>
      <c r="CK558" s="17"/>
    </row>
    <row r="559" spans="3:89" s="16" customFormat="1" x14ac:dyDescent="0.2">
      <c r="C559" s="24"/>
      <c r="E559" s="17"/>
      <c r="H559" s="17"/>
      <c r="J559" s="15"/>
      <c r="L559" s="17"/>
      <c r="N559" s="25"/>
      <c r="Q559" s="15"/>
      <c r="R559" s="15"/>
      <c r="S559" s="26"/>
      <c r="U559" s="15"/>
      <c r="CK559" s="17"/>
    </row>
    <row r="560" spans="3:89" s="16" customFormat="1" x14ac:dyDescent="0.2">
      <c r="C560" s="24"/>
      <c r="E560" s="17"/>
      <c r="H560" s="17"/>
      <c r="J560" s="15"/>
      <c r="L560" s="17"/>
      <c r="N560" s="25"/>
      <c r="Q560" s="15"/>
      <c r="R560" s="15"/>
      <c r="S560" s="26"/>
      <c r="U560" s="15"/>
      <c r="CK560" s="17"/>
    </row>
    <row r="561" spans="3:89" s="16" customFormat="1" x14ac:dyDescent="0.2">
      <c r="C561" s="24"/>
      <c r="E561" s="17"/>
      <c r="H561" s="17"/>
      <c r="J561" s="15"/>
      <c r="L561" s="17"/>
      <c r="N561" s="25"/>
      <c r="Q561" s="15"/>
      <c r="R561" s="15"/>
      <c r="S561" s="26"/>
      <c r="U561" s="15"/>
      <c r="CK561" s="17"/>
    </row>
    <row r="562" spans="3:89" s="16" customFormat="1" x14ac:dyDescent="0.2">
      <c r="C562" s="24"/>
      <c r="E562" s="17"/>
      <c r="H562" s="17"/>
      <c r="J562" s="15"/>
      <c r="L562" s="17"/>
      <c r="N562" s="25"/>
      <c r="Q562" s="15"/>
      <c r="R562" s="15"/>
      <c r="S562" s="26"/>
      <c r="U562" s="15"/>
    </row>
    <row r="563" spans="3:89" s="16" customFormat="1" x14ac:dyDescent="0.2">
      <c r="C563" s="24"/>
      <c r="E563" s="17"/>
      <c r="H563" s="17"/>
      <c r="J563" s="15"/>
      <c r="L563" s="17"/>
      <c r="N563" s="25"/>
      <c r="Q563" s="15"/>
      <c r="R563" s="15"/>
      <c r="S563" s="26"/>
      <c r="U563" s="15"/>
    </row>
    <row r="564" spans="3:89" s="16" customFormat="1" x14ac:dyDescent="0.2">
      <c r="C564" s="24"/>
      <c r="E564" s="17"/>
      <c r="H564" s="17"/>
      <c r="J564" s="15"/>
      <c r="L564" s="17"/>
      <c r="N564" s="25"/>
      <c r="Q564" s="15"/>
      <c r="R564" s="15"/>
      <c r="S564" s="26"/>
      <c r="U564" s="15"/>
    </row>
    <row r="565" spans="3:89" s="16" customFormat="1" x14ac:dyDescent="0.2">
      <c r="C565" s="24"/>
      <c r="E565" s="17"/>
      <c r="H565" s="17"/>
      <c r="J565" s="15"/>
      <c r="L565" s="17"/>
      <c r="N565" s="25"/>
      <c r="Q565" s="15"/>
      <c r="R565" s="15"/>
      <c r="S565" s="26"/>
      <c r="U565" s="15"/>
    </row>
    <row r="566" spans="3:89" s="16" customFormat="1" x14ac:dyDescent="0.2">
      <c r="C566" s="24"/>
      <c r="E566" s="17"/>
      <c r="H566" s="17"/>
      <c r="J566" s="15"/>
      <c r="L566" s="17"/>
      <c r="N566" s="25"/>
      <c r="Q566" s="15"/>
      <c r="R566" s="15"/>
      <c r="S566" s="26"/>
      <c r="U566" s="15"/>
    </row>
    <row r="567" spans="3:89" s="16" customFormat="1" x14ac:dyDescent="0.2">
      <c r="C567" s="24"/>
      <c r="E567" s="17"/>
      <c r="H567" s="17"/>
      <c r="J567" s="15"/>
      <c r="L567" s="17"/>
      <c r="N567" s="25"/>
      <c r="Q567" s="15"/>
      <c r="R567" s="15"/>
      <c r="S567" s="26"/>
      <c r="U567" s="15"/>
    </row>
    <row r="568" spans="3:89" s="16" customFormat="1" x14ac:dyDescent="0.2">
      <c r="C568" s="24"/>
      <c r="E568" s="17"/>
      <c r="H568" s="17"/>
      <c r="J568" s="15"/>
      <c r="L568" s="17"/>
      <c r="N568" s="25"/>
      <c r="Q568" s="15"/>
      <c r="R568" s="15"/>
      <c r="S568" s="26"/>
      <c r="U568" s="15"/>
    </row>
    <row r="569" spans="3:89" s="16" customFormat="1" x14ac:dyDescent="0.2">
      <c r="C569" s="24"/>
      <c r="E569" s="17"/>
      <c r="H569" s="17"/>
      <c r="J569" s="15"/>
      <c r="L569" s="17"/>
      <c r="N569" s="25"/>
      <c r="Q569" s="15"/>
      <c r="R569" s="15"/>
      <c r="S569" s="26"/>
      <c r="U569" s="15"/>
    </row>
    <row r="570" spans="3:89" s="16" customFormat="1" x14ac:dyDescent="0.2">
      <c r="C570" s="24"/>
      <c r="E570" s="17"/>
      <c r="H570" s="17"/>
      <c r="J570" s="15"/>
      <c r="L570" s="17"/>
      <c r="N570" s="25"/>
      <c r="Q570" s="15"/>
      <c r="R570" s="15"/>
      <c r="S570" s="26"/>
      <c r="U570" s="15"/>
    </row>
    <row r="571" spans="3:89" s="16" customFormat="1" x14ac:dyDescent="0.2">
      <c r="C571" s="24"/>
      <c r="E571" s="17"/>
      <c r="H571" s="17"/>
      <c r="J571" s="15"/>
      <c r="L571" s="17"/>
      <c r="N571" s="25"/>
      <c r="Q571" s="15"/>
      <c r="R571" s="15"/>
      <c r="S571" s="26"/>
      <c r="U571" s="15"/>
    </row>
    <row r="572" spans="3:89" s="16" customFormat="1" x14ac:dyDescent="0.2">
      <c r="C572" s="24"/>
      <c r="E572" s="17"/>
      <c r="H572" s="17"/>
      <c r="J572" s="15"/>
      <c r="L572" s="17"/>
      <c r="N572" s="25"/>
      <c r="Q572" s="15"/>
      <c r="R572" s="15"/>
      <c r="S572" s="26"/>
      <c r="U572" s="15"/>
    </row>
    <row r="573" spans="3:89" s="16" customFormat="1" x14ac:dyDescent="0.2">
      <c r="C573" s="24"/>
      <c r="E573" s="17"/>
      <c r="H573" s="17"/>
      <c r="J573" s="15"/>
      <c r="L573" s="17"/>
      <c r="N573" s="25"/>
      <c r="Q573" s="15"/>
      <c r="R573" s="15"/>
      <c r="S573" s="26"/>
      <c r="U573" s="15"/>
    </row>
    <row r="574" spans="3:89" s="16" customFormat="1" x14ac:dyDescent="0.2">
      <c r="C574" s="24"/>
      <c r="E574" s="17"/>
      <c r="H574" s="17"/>
      <c r="J574" s="15"/>
      <c r="L574" s="17"/>
      <c r="N574" s="25"/>
      <c r="Q574" s="15"/>
      <c r="R574" s="15"/>
      <c r="S574" s="26"/>
      <c r="U574" s="15"/>
    </row>
    <row r="575" spans="3:89" s="16" customFormat="1" x14ac:dyDescent="0.2">
      <c r="C575" s="24"/>
      <c r="E575" s="17"/>
      <c r="H575" s="17"/>
      <c r="J575" s="15"/>
      <c r="L575" s="17"/>
      <c r="N575" s="25"/>
      <c r="Q575" s="15"/>
      <c r="R575" s="15"/>
      <c r="S575" s="26"/>
      <c r="U575" s="15"/>
    </row>
    <row r="576" spans="3:89" s="16" customFormat="1" x14ac:dyDescent="0.2">
      <c r="C576" s="24"/>
      <c r="E576" s="17"/>
      <c r="H576" s="17"/>
      <c r="J576" s="15"/>
      <c r="L576" s="17"/>
      <c r="N576" s="25"/>
      <c r="Q576" s="15"/>
      <c r="R576" s="15"/>
      <c r="S576" s="26"/>
      <c r="U576" s="15"/>
    </row>
    <row r="577" spans="3:21" s="16" customFormat="1" x14ac:dyDescent="0.2">
      <c r="C577" s="24"/>
      <c r="E577" s="17"/>
      <c r="H577" s="17"/>
      <c r="J577" s="15"/>
      <c r="L577" s="17"/>
      <c r="N577" s="25"/>
      <c r="Q577" s="15"/>
      <c r="R577" s="15"/>
      <c r="S577" s="26"/>
      <c r="U577" s="15"/>
    </row>
    <row r="578" spans="3:21" s="16" customFormat="1" x14ac:dyDescent="0.2">
      <c r="C578" s="24"/>
      <c r="E578" s="17"/>
      <c r="H578" s="17"/>
      <c r="J578" s="15"/>
      <c r="L578" s="17"/>
      <c r="N578" s="25"/>
      <c r="Q578" s="15"/>
      <c r="R578" s="15"/>
      <c r="S578" s="26"/>
      <c r="U578" s="15"/>
    </row>
    <row r="579" spans="3:21" s="16" customFormat="1" x14ac:dyDescent="0.2">
      <c r="C579" s="24"/>
      <c r="E579" s="17"/>
      <c r="H579" s="17"/>
      <c r="J579" s="15"/>
      <c r="L579" s="17"/>
      <c r="N579" s="25"/>
      <c r="Q579" s="15"/>
      <c r="R579" s="15"/>
      <c r="S579" s="26"/>
      <c r="U579" s="15"/>
    </row>
    <row r="580" spans="3:21" s="16" customFormat="1" x14ac:dyDescent="0.2">
      <c r="C580" s="24"/>
      <c r="E580" s="17"/>
      <c r="H580" s="17"/>
      <c r="J580" s="15"/>
      <c r="L580" s="17"/>
      <c r="N580" s="25"/>
      <c r="Q580" s="15"/>
      <c r="R580" s="15"/>
      <c r="S580" s="26"/>
      <c r="U580" s="15"/>
    </row>
    <row r="581" spans="3:21" s="16" customFormat="1" x14ac:dyDescent="0.2">
      <c r="C581" s="24"/>
      <c r="E581" s="17"/>
      <c r="H581" s="17"/>
      <c r="J581" s="15"/>
      <c r="L581" s="17"/>
      <c r="N581" s="25"/>
      <c r="Q581" s="15"/>
      <c r="R581" s="15"/>
      <c r="S581" s="26"/>
      <c r="U581" s="15"/>
    </row>
    <row r="582" spans="3:21" s="16" customFormat="1" x14ac:dyDescent="0.2">
      <c r="C582" s="24"/>
      <c r="E582" s="17"/>
      <c r="H582" s="17"/>
      <c r="J582" s="15"/>
      <c r="L582" s="17"/>
      <c r="N582" s="25"/>
      <c r="Q582" s="15"/>
      <c r="R582" s="15"/>
      <c r="S582" s="26"/>
      <c r="U582" s="15"/>
    </row>
    <row r="583" spans="3:21" s="16" customFormat="1" x14ac:dyDescent="0.2">
      <c r="C583" s="24"/>
      <c r="E583" s="17"/>
      <c r="H583" s="17"/>
      <c r="J583" s="15"/>
      <c r="L583" s="17"/>
      <c r="N583" s="25"/>
      <c r="Q583" s="15"/>
      <c r="R583" s="15"/>
      <c r="S583" s="26"/>
      <c r="U583" s="15"/>
    </row>
    <row r="584" spans="3:21" s="16" customFormat="1" x14ac:dyDescent="0.2">
      <c r="C584" s="24"/>
      <c r="E584" s="17"/>
      <c r="H584" s="17"/>
      <c r="J584" s="15"/>
      <c r="L584" s="17"/>
      <c r="N584" s="25"/>
      <c r="Q584" s="15"/>
      <c r="R584" s="15"/>
      <c r="S584" s="26"/>
      <c r="U584" s="15"/>
    </row>
    <row r="585" spans="3:21" s="16" customFormat="1" x14ac:dyDescent="0.2">
      <c r="C585" s="24"/>
      <c r="E585" s="17"/>
      <c r="H585" s="17"/>
      <c r="J585" s="15"/>
      <c r="L585" s="17"/>
      <c r="N585" s="25"/>
      <c r="Q585" s="15"/>
      <c r="R585" s="15"/>
      <c r="S585" s="26"/>
      <c r="U585" s="15"/>
    </row>
    <row r="586" spans="3:21" s="16" customFormat="1" x14ac:dyDescent="0.2">
      <c r="C586" s="24"/>
      <c r="E586" s="17"/>
      <c r="H586" s="17"/>
      <c r="J586" s="15"/>
      <c r="L586" s="17"/>
      <c r="N586" s="25"/>
      <c r="Q586" s="15"/>
      <c r="R586" s="15"/>
      <c r="S586" s="26"/>
      <c r="U586" s="15"/>
    </row>
    <row r="587" spans="3:21" s="16" customFormat="1" x14ac:dyDescent="0.2">
      <c r="C587" s="24"/>
      <c r="E587" s="17"/>
      <c r="H587" s="17"/>
      <c r="J587" s="15"/>
      <c r="L587" s="17"/>
      <c r="N587" s="25"/>
      <c r="Q587" s="15"/>
      <c r="R587" s="15"/>
      <c r="S587" s="26"/>
      <c r="U587" s="15"/>
    </row>
    <row r="588" spans="3:21" s="16" customFormat="1" x14ac:dyDescent="0.2">
      <c r="C588" s="24"/>
      <c r="E588" s="17"/>
      <c r="H588" s="17"/>
      <c r="J588" s="15"/>
      <c r="L588" s="17"/>
      <c r="N588" s="25"/>
      <c r="Q588" s="15"/>
      <c r="R588" s="15"/>
      <c r="S588" s="26"/>
      <c r="U588" s="15"/>
    </row>
    <row r="589" spans="3:21" s="16" customFormat="1" x14ac:dyDescent="0.2">
      <c r="C589" s="24"/>
      <c r="E589" s="17"/>
      <c r="H589" s="17"/>
      <c r="J589" s="15"/>
      <c r="L589" s="17"/>
      <c r="N589" s="25"/>
      <c r="Q589" s="15"/>
      <c r="R589" s="15"/>
      <c r="S589" s="26"/>
      <c r="U589" s="15"/>
    </row>
    <row r="590" spans="3:21" s="16" customFormat="1" x14ac:dyDescent="0.2">
      <c r="C590" s="24"/>
      <c r="E590" s="17"/>
      <c r="H590" s="17"/>
      <c r="J590" s="15"/>
      <c r="L590" s="17"/>
      <c r="N590" s="25"/>
      <c r="Q590" s="15"/>
      <c r="R590" s="15"/>
      <c r="S590" s="26"/>
      <c r="U590" s="15"/>
    </row>
    <row r="591" spans="3:21" s="16" customFormat="1" x14ac:dyDescent="0.2">
      <c r="C591" s="24"/>
      <c r="E591" s="17"/>
      <c r="H591" s="17"/>
      <c r="J591" s="15"/>
      <c r="L591" s="17"/>
      <c r="N591" s="25"/>
      <c r="Q591" s="15"/>
      <c r="R591" s="15"/>
      <c r="S591" s="26"/>
      <c r="U591" s="15"/>
    </row>
    <row r="592" spans="3:21" s="16" customFormat="1" x14ac:dyDescent="0.2">
      <c r="C592" s="24"/>
      <c r="E592" s="17"/>
      <c r="H592" s="17"/>
      <c r="J592" s="15"/>
      <c r="L592" s="17"/>
      <c r="N592" s="25"/>
      <c r="Q592" s="15"/>
      <c r="R592" s="15"/>
      <c r="S592" s="26"/>
      <c r="U592" s="15"/>
    </row>
    <row r="593" spans="3:89" s="16" customFormat="1" x14ac:dyDescent="0.2">
      <c r="C593" s="24"/>
      <c r="E593" s="17"/>
      <c r="H593" s="17"/>
      <c r="J593" s="15"/>
      <c r="L593" s="17"/>
      <c r="N593" s="25"/>
      <c r="Q593" s="15"/>
      <c r="R593" s="15"/>
      <c r="S593" s="26"/>
      <c r="U593" s="15"/>
    </row>
    <row r="594" spans="3:89" s="16" customFormat="1" x14ac:dyDescent="0.2">
      <c r="C594" s="24"/>
      <c r="E594" s="17"/>
      <c r="H594" s="17"/>
      <c r="J594" s="15"/>
      <c r="L594" s="17"/>
      <c r="N594" s="25"/>
      <c r="Q594" s="15"/>
      <c r="R594" s="15"/>
      <c r="S594" s="26"/>
      <c r="U594" s="15"/>
    </row>
    <row r="595" spans="3:89" s="16" customFormat="1" x14ac:dyDescent="0.2">
      <c r="C595" s="24"/>
      <c r="E595" s="17"/>
      <c r="H595" s="17"/>
      <c r="J595" s="15"/>
      <c r="L595" s="17"/>
      <c r="N595" s="25"/>
      <c r="Q595" s="15"/>
      <c r="R595" s="15"/>
      <c r="S595" s="26"/>
      <c r="U595" s="15"/>
    </row>
    <row r="596" spans="3:89" s="16" customFormat="1" x14ac:dyDescent="0.2">
      <c r="C596" s="24"/>
      <c r="E596" s="17"/>
      <c r="H596" s="17"/>
      <c r="J596" s="15"/>
      <c r="L596" s="17"/>
      <c r="N596" s="25"/>
      <c r="Q596" s="15"/>
      <c r="R596" s="15"/>
      <c r="S596" s="26"/>
      <c r="U596" s="15"/>
      <c r="CK596" s="17"/>
    </row>
    <row r="597" spans="3:89" s="16" customFormat="1" x14ac:dyDescent="0.2">
      <c r="C597" s="24"/>
      <c r="E597" s="17"/>
      <c r="H597" s="17"/>
      <c r="J597" s="15"/>
      <c r="L597" s="17"/>
      <c r="N597" s="25"/>
      <c r="Q597" s="15"/>
      <c r="R597" s="15"/>
      <c r="S597" s="26"/>
      <c r="U597" s="15"/>
      <c r="CK597" s="17"/>
    </row>
    <row r="598" spans="3:89" s="16" customFormat="1" x14ac:dyDescent="0.2">
      <c r="C598" s="24"/>
      <c r="E598" s="17"/>
      <c r="H598" s="17"/>
      <c r="J598" s="15"/>
      <c r="L598" s="17"/>
      <c r="N598" s="25"/>
      <c r="Q598" s="15"/>
      <c r="R598" s="15"/>
      <c r="S598" s="26"/>
      <c r="U598" s="15"/>
      <c r="CK598" s="17"/>
    </row>
    <row r="599" spans="3:89" s="16" customFormat="1" x14ac:dyDescent="0.2">
      <c r="C599" s="24"/>
      <c r="E599" s="17"/>
      <c r="H599" s="17"/>
      <c r="J599" s="15"/>
      <c r="L599" s="17"/>
      <c r="N599" s="25"/>
      <c r="Q599" s="15"/>
      <c r="R599" s="15"/>
      <c r="S599" s="26"/>
      <c r="U599" s="15"/>
      <c r="CK599" s="17"/>
    </row>
    <row r="600" spans="3:89" s="16" customFormat="1" x14ac:dyDescent="0.2">
      <c r="C600" s="24"/>
      <c r="E600" s="17"/>
      <c r="H600" s="17"/>
      <c r="J600" s="15"/>
      <c r="L600" s="17"/>
      <c r="N600" s="25"/>
      <c r="Q600" s="15"/>
      <c r="R600" s="15"/>
      <c r="S600" s="26"/>
      <c r="U600" s="15"/>
      <c r="CK600" s="17"/>
    </row>
    <row r="601" spans="3:89" s="16" customFormat="1" x14ac:dyDescent="0.2">
      <c r="C601" s="24"/>
      <c r="E601" s="17"/>
      <c r="H601" s="17"/>
      <c r="J601" s="15"/>
      <c r="L601" s="17"/>
      <c r="N601" s="25"/>
      <c r="Q601" s="15"/>
      <c r="R601" s="15"/>
      <c r="S601" s="26"/>
      <c r="U601" s="15"/>
      <c r="CK601" s="17"/>
    </row>
    <row r="602" spans="3:89" s="16" customFormat="1" x14ac:dyDescent="0.2">
      <c r="C602" s="24"/>
      <c r="E602" s="17"/>
      <c r="H602" s="17"/>
      <c r="J602" s="15"/>
      <c r="L602" s="17"/>
      <c r="N602" s="25"/>
      <c r="Q602" s="15"/>
      <c r="R602" s="15"/>
      <c r="S602" s="26"/>
      <c r="U602" s="15"/>
      <c r="CK602" s="17"/>
    </row>
    <row r="603" spans="3:89" s="16" customFormat="1" x14ac:dyDescent="0.2">
      <c r="C603" s="24"/>
      <c r="E603" s="17"/>
      <c r="H603" s="17"/>
      <c r="J603" s="15"/>
      <c r="L603" s="17"/>
      <c r="N603" s="25"/>
      <c r="Q603" s="15"/>
      <c r="R603" s="15"/>
      <c r="S603" s="26"/>
      <c r="U603" s="15"/>
      <c r="CK603" s="17"/>
    </row>
    <row r="604" spans="3:89" s="16" customFormat="1" x14ac:dyDescent="0.2">
      <c r="C604" s="24"/>
      <c r="E604" s="17"/>
      <c r="H604" s="17"/>
      <c r="J604" s="15"/>
      <c r="L604" s="17"/>
      <c r="N604" s="25"/>
      <c r="Q604" s="15"/>
      <c r="R604" s="15"/>
      <c r="S604" s="26"/>
      <c r="U604" s="15"/>
      <c r="CK604" s="17"/>
    </row>
    <row r="605" spans="3:89" s="16" customFormat="1" x14ac:dyDescent="0.2">
      <c r="C605" s="24"/>
      <c r="E605" s="17"/>
      <c r="H605" s="17"/>
      <c r="J605" s="15"/>
      <c r="L605" s="17"/>
      <c r="N605" s="25"/>
      <c r="Q605" s="15"/>
      <c r="R605" s="15"/>
      <c r="S605" s="26"/>
      <c r="U605" s="15"/>
      <c r="CK605" s="17"/>
    </row>
    <row r="606" spans="3:89" s="16" customFormat="1" x14ac:dyDescent="0.2">
      <c r="C606" s="24"/>
      <c r="E606" s="17"/>
      <c r="H606" s="17"/>
      <c r="J606" s="15"/>
      <c r="L606" s="17"/>
      <c r="N606" s="25"/>
      <c r="Q606" s="15"/>
      <c r="R606" s="15"/>
      <c r="S606" s="26"/>
      <c r="U606" s="15"/>
      <c r="CK606" s="17"/>
    </row>
    <row r="607" spans="3:89" s="16" customFormat="1" x14ac:dyDescent="0.2">
      <c r="C607" s="24"/>
      <c r="E607" s="17"/>
      <c r="H607" s="17"/>
      <c r="J607" s="15"/>
      <c r="L607" s="17"/>
      <c r="N607" s="25"/>
      <c r="Q607" s="15"/>
      <c r="R607" s="15"/>
      <c r="S607" s="26"/>
      <c r="U607" s="15"/>
      <c r="CK607" s="17"/>
    </row>
    <row r="608" spans="3:89" s="16" customFormat="1" x14ac:dyDescent="0.2">
      <c r="C608" s="24"/>
      <c r="E608" s="17"/>
      <c r="H608" s="17"/>
      <c r="J608" s="15"/>
      <c r="L608" s="17"/>
      <c r="N608" s="25"/>
      <c r="Q608" s="15"/>
      <c r="R608" s="15"/>
      <c r="S608" s="26"/>
      <c r="U608" s="15"/>
      <c r="CK608" s="17"/>
    </row>
    <row r="609" spans="3:89" s="16" customFormat="1" x14ac:dyDescent="0.2">
      <c r="C609" s="24"/>
      <c r="E609" s="17"/>
      <c r="H609" s="17"/>
      <c r="J609" s="15"/>
      <c r="L609" s="17"/>
      <c r="N609" s="25"/>
      <c r="Q609" s="15"/>
      <c r="R609" s="15"/>
      <c r="S609" s="26"/>
      <c r="U609" s="15"/>
      <c r="CK609" s="17"/>
    </row>
    <row r="610" spans="3:89" s="16" customFormat="1" x14ac:dyDescent="0.2">
      <c r="C610" s="24"/>
      <c r="E610" s="17"/>
      <c r="H610" s="17"/>
      <c r="J610" s="15"/>
      <c r="L610" s="17"/>
      <c r="N610" s="25"/>
      <c r="Q610" s="15"/>
      <c r="R610" s="15"/>
      <c r="S610" s="26"/>
      <c r="U610" s="15"/>
      <c r="CK610" s="17"/>
    </row>
    <row r="611" spans="3:89" s="16" customFormat="1" x14ac:dyDescent="0.2">
      <c r="C611" s="24"/>
      <c r="E611" s="17"/>
      <c r="H611" s="17"/>
      <c r="J611" s="15"/>
      <c r="L611" s="17"/>
      <c r="N611" s="25"/>
      <c r="Q611" s="15"/>
      <c r="R611" s="15"/>
      <c r="S611" s="26"/>
      <c r="U611" s="15"/>
      <c r="CK611" s="17"/>
    </row>
    <row r="612" spans="3:89" s="16" customFormat="1" x14ac:dyDescent="0.2">
      <c r="C612" s="24"/>
      <c r="E612" s="17"/>
      <c r="H612" s="17"/>
      <c r="J612" s="15"/>
      <c r="L612" s="17"/>
      <c r="N612" s="25"/>
      <c r="Q612" s="15"/>
      <c r="R612" s="15"/>
      <c r="S612" s="26"/>
      <c r="U612" s="15"/>
      <c r="CK612" s="17"/>
    </row>
    <row r="613" spans="3:89" s="16" customFormat="1" x14ac:dyDescent="0.2">
      <c r="C613" s="24"/>
      <c r="E613" s="17"/>
      <c r="H613" s="17"/>
      <c r="J613" s="15"/>
      <c r="L613" s="17"/>
      <c r="N613" s="25"/>
      <c r="Q613" s="15"/>
      <c r="R613" s="15"/>
      <c r="S613" s="26"/>
      <c r="U613" s="15"/>
      <c r="CK613" s="17"/>
    </row>
    <row r="614" spans="3:89" s="16" customFormat="1" x14ac:dyDescent="0.2">
      <c r="C614" s="24"/>
      <c r="E614" s="17"/>
      <c r="H614" s="17"/>
      <c r="J614" s="15"/>
      <c r="L614" s="17"/>
      <c r="N614" s="25"/>
      <c r="Q614" s="15"/>
      <c r="R614" s="15"/>
      <c r="S614" s="26"/>
      <c r="U614" s="15"/>
      <c r="CK614" s="17"/>
    </row>
    <row r="615" spans="3:89" s="16" customFormat="1" x14ac:dyDescent="0.2">
      <c r="C615" s="24"/>
      <c r="E615" s="17"/>
      <c r="H615" s="17"/>
      <c r="J615" s="15"/>
      <c r="L615" s="17"/>
      <c r="N615" s="25"/>
      <c r="Q615" s="15"/>
      <c r="R615" s="15"/>
      <c r="S615" s="26"/>
      <c r="U615" s="15"/>
      <c r="CK615" s="17"/>
    </row>
    <row r="616" spans="3:89" s="16" customFormat="1" x14ac:dyDescent="0.2">
      <c r="C616" s="24"/>
      <c r="E616" s="17"/>
      <c r="H616" s="17"/>
      <c r="J616" s="15"/>
      <c r="L616" s="17"/>
      <c r="N616" s="25"/>
      <c r="Q616" s="15"/>
      <c r="R616" s="15"/>
      <c r="S616" s="26"/>
      <c r="U616" s="15"/>
      <c r="CK616" s="17"/>
    </row>
    <row r="617" spans="3:89" s="16" customFormat="1" x14ac:dyDescent="0.2">
      <c r="C617" s="24"/>
      <c r="E617" s="17"/>
      <c r="H617" s="17"/>
      <c r="J617" s="15"/>
      <c r="L617" s="17"/>
      <c r="N617" s="25"/>
      <c r="Q617" s="15"/>
      <c r="R617" s="15"/>
      <c r="S617" s="26"/>
      <c r="U617" s="15"/>
      <c r="CK617" s="17"/>
    </row>
    <row r="618" spans="3:89" s="16" customFormat="1" x14ac:dyDescent="0.2">
      <c r="C618" s="24"/>
      <c r="E618" s="17"/>
      <c r="H618" s="17"/>
      <c r="J618" s="15"/>
      <c r="L618" s="17"/>
      <c r="N618" s="25"/>
      <c r="Q618" s="15"/>
      <c r="R618" s="15"/>
      <c r="S618" s="26"/>
      <c r="U618" s="15"/>
      <c r="CK618" s="17"/>
    </row>
    <row r="619" spans="3:89" s="16" customFormat="1" x14ac:dyDescent="0.2">
      <c r="C619" s="24"/>
      <c r="E619" s="17"/>
      <c r="H619" s="17"/>
      <c r="J619" s="15"/>
      <c r="L619" s="17"/>
      <c r="N619" s="25"/>
      <c r="Q619" s="15"/>
      <c r="R619" s="15"/>
      <c r="S619" s="26"/>
      <c r="U619" s="15"/>
      <c r="CK619" s="17"/>
    </row>
    <row r="620" spans="3:89" s="16" customFormat="1" x14ac:dyDescent="0.2">
      <c r="C620" s="24"/>
      <c r="E620" s="17"/>
      <c r="H620" s="17"/>
      <c r="J620" s="15"/>
      <c r="L620" s="17"/>
      <c r="N620" s="25"/>
      <c r="Q620" s="15"/>
      <c r="R620" s="15"/>
      <c r="S620" s="26"/>
      <c r="U620" s="15"/>
      <c r="CK620" s="17"/>
    </row>
    <row r="621" spans="3:89" s="16" customFormat="1" x14ac:dyDescent="0.2">
      <c r="C621" s="24"/>
      <c r="E621" s="17"/>
      <c r="H621" s="17"/>
      <c r="J621" s="15"/>
      <c r="L621" s="17"/>
      <c r="N621" s="25"/>
      <c r="Q621" s="15"/>
      <c r="R621" s="15"/>
      <c r="S621" s="26"/>
      <c r="U621" s="15"/>
      <c r="CK621" s="17"/>
    </row>
    <row r="622" spans="3:89" s="16" customFormat="1" x14ac:dyDescent="0.2">
      <c r="C622" s="24"/>
      <c r="E622" s="17"/>
      <c r="H622" s="17"/>
      <c r="J622" s="15"/>
      <c r="L622" s="17"/>
      <c r="N622" s="25"/>
      <c r="Q622" s="15"/>
      <c r="R622" s="15"/>
      <c r="S622" s="26"/>
      <c r="U622" s="15"/>
      <c r="CK622" s="17"/>
    </row>
    <row r="623" spans="3:89" s="16" customFormat="1" x14ac:dyDescent="0.2">
      <c r="C623" s="24"/>
      <c r="E623" s="17"/>
      <c r="H623" s="17"/>
      <c r="J623" s="15"/>
      <c r="L623" s="17"/>
      <c r="N623" s="25"/>
      <c r="Q623" s="15"/>
      <c r="R623" s="15"/>
      <c r="S623" s="26"/>
      <c r="U623" s="15"/>
      <c r="CK623" s="17"/>
    </row>
    <row r="624" spans="3:89" s="16" customFormat="1" x14ac:dyDescent="0.2">
      <c r="C624" s="24"/>
      <c r="E624" s="17"/>
      <c r="H624" s="17"/>
      <c r="J624" s="15"/>
      <c r="L624" s="17"/>
      <c r="N624" s="25"/>
      <c r="Q624" s="15"/>
      <c r="R624" s="15"/>
      <c r="S624" s="26"/>
      <c r="U624" s="15"/>
      <c r="CK624" s="17"/>
    </row>
    <row r="625" spans="3:89" s="16" customFormat="1" x14ac:dyDescent="0.2">
      <c r="C625" s="24"/>
      <c r="E625" s="17"/>
      <c r="H625" s="17"/>
      <c r="J625" s="15"/>
      <c r="L625" s="17"/>
      <c r="N625" s="25"/>
      <c r="Q625" s="15"/>
      <c r="R625" s="15"/>
      <c r="S625" s="26"/>
      <c r="U625" s="15"/>
      <c r="CK625" s="17"/>
    </row>
    <row r="626" spans="3:89" s="16" customFormat="1" x14ac:dyDescent="0.2">
      <c r="C626" s="24"/>
      <c r="E626" s="17"/>
      <c r="H626" s="17"/>
      <c r="J626" s="15"/>
      <c r="L626" s="17"/>
      <c r="N626" s="25"/>
      <c r="Q626" s="15"/>
      <c r="R626" s="15"/>
      <c r="S626" s="26"/>
      <c r="U626" s="15"/>
      <c r="CK626" s="17"/>
    </row>
    <row r="627" spans="3:89" s="16" customFormat="1" x14ac:dyDescent="0.2">
      <c r="C627" s="24"/>
      <c r="E627" s="17"/>
      <c r="H627" s="17"/>
      <c r="J627" s="15"/>
      <c r="L627" s="17"/>
      <c r="N627" s="25"/>
      <c r="Q627" s="15"/>
      <c r="R627" s="15"/>
      <c r="S627" s="26"/>
      <c r="U627" s="15"/>
      <c r="CK627" s="17"/>
    </row>
    <row r="628" spans="3:89" s="16" customFormat="1" x14ac:dyDescent="0.2">
      <c r="C628" s="24"/>
      <c r="E628" s="17"/>
      <c r="H628" s="17"/>
      <c r="J628" s="15"/>
      <c r="L628" s="17"/>
      <c r="N628" s="25"/>
      <c r="Q628" s="15"/>
      <c r="R628" s="15"/>
      <c r="S628" s="26"/>
      <c r="U628" s="15"/>
      <c r="CK628" s="17"/>
    </row>
    <row r="629" spans="3:89" s="16" customFormat="1" x14ac:dyDescent="0.2">
      <c r="C629" s="24"/>
      <c r="E629" s="17"/>
      <c r="H629" s="17"/>
      <c r="J629" s="15"/>
      <c r="L629" s="17"/>
      <c r="N629" s="25"/>
      <c r="Q629" s="15"/>
      <c r="R629" s="15"/>
      <c r="S629" s="26"/>
      <c r="U629" s="15"/>
      <c r="CK629" s="17"/>
    </row>
    <row r="630" spans="3:89" s="16" customFormat="1" x14ac:dyDescent="0.2">
      <c r="C630" s="24"/>
      <c r="E630" s="17"/>
      <c r="H630" s="17"/>
      <c r="J630" s="15"/>
      <c r="L630" s="17"/>
      <c r="N630" s="25"/>
      <c r="Q630" s="15"/>
      <c r="R630" s="15"/>
      <c r="S630" s="26"/>
      <c r="U630" s="15"/>
      <c r="CK630" s="17"/>
    </row>
    <row r="631" spans="3:89" s="16" customFormat="1" x14ac:dyDescent="0.2">
      <c r="C631" s="24"/>
      <c r="E631" s="17"/>
      <c r="H631" s="17"/>
      <c r="J631" s="15"/>
      <c r="L631" s="17"/>
      <c r="N631" s="25"/>
      <c r="Q631" s="15"/>
      <c r="R631" s="15"/>
      <c r="S631" s="26"/>
      <c r="U631" s="15"/>
      <c r="CK631" s="17"/>
    </row>
    <row r="632" spans="3:89" s="16" customFormat="1" x14ac:dyDescent="0.2">
      <c r="C632" s="24"/>
      <c r="E632" s="17"/>
      <c r="H632" s="17"/>
      <c r="J632" s="15"/>
      <c r="L632" s="17"/>
      <c r="N632" s="25"/>
      <c r="Q632" s="15"/>
      <c r="R632" s="15"/>
      <c r="S632" s="26"/>
      <c r="U632" s="15"/>
      <c r="CK632" s="17"/>
    </row>
    <row r="633" spans="3:89" s="16" customFormat="1" x14ac:dyDescent="0.2">
      <c r="C633" s="24"/>
      <c r="E633" s="17"/>
      <c r="H633" s="17"/>
      <c r="J633" s="15"/>
      <c r="L633" s="17"/>
      <c r="N633" s="25"/>
      <c r="Q633" s="15"/>
      <c r="R633" s="15"/>
      <c r="S633" s="26"/>
      <c r="U633" s="15"/>
      <c r="CK633" s="17"/>
    </row>
    <row r="634" spans="3:89" s="16" customFormat="1" x14ac:dyDescent="0.2">
      <c r="C634" s="24"/>
      <c r="E634" s="17"/>
      <c r="H634" s="17"/>
      <c r="J634" s="15"/>
      <c r="L634" s="17"/>
      <c r="N634" s="25"/>
      <c r="Q634" s="15"/>
      <c r="R634" s="15"/>
      <c r="S634" s="26"/>
      <c r="U634" s="15"/>
      <c r="CK634" s="17"/>
    </row>
    <row r="635" spans="3:89" s="16" customFormat="1" x14ac:dyDescent="0.2">
      <c r="C635" s="24"/>
      <c r="E635" s="17"/>
      <c r="H635" s="17"/>
      <c r="J635" s="15"/>
      <c r="L635" s="17"/>
      <c r="N635" s="25"/>
      <c r="Q635" s="15"/>
      <c r="R635" s="15"/>
      <c r="S635" s="26"/>
      <c r="U635" s="15"/>
      <c r="CK635" s="17"/>
    </row>
    <row r="636" spans="3:89" s="16" customFormat="1" x14ac:dyDescent="0.2">
      <c r="C636" s="24"/>
      <c r="E636" s="17"/>
      <c r="H636" s="17"/>
      <c r="J636" s="15"/>
      <c r="L636" s="17"/>
      <c r="N636" s="25"/>
      <c r="Q636" s="15"/>
      <c r="R636" s="15"/>
      <c r="S636" s="26"/>
      <c r="U636" s="15"/>
      <c r="CK636" s="17"/>
    </row>
    <row r="637" spans="3:89" s="16" customFormat="1" x14ac:dyDescent="0.2">
      <c r="C637" s="24"/>
      <c r="E637" s="17"/>
      <c r="H637" s="17"/>
      <c r="J637" s="15"/>
      <c r="L637" s="17"/>
      <c r="N637" s="25"/>
      <c r="Q637" s="15"/>
      <c r="R637" s="15"/>
      <c r="S637" s="26"/>
      <c r="U637" s="15"/>
      <c r="CK637" s="17"/>
    </row>
    <row r="638" spans="3:89" s="16" customFormat="1" x14ac:dyDescent="0.2">
      <c r="C638" s="24"/>
      <c r="E638" s="17"/>
      <c r="H638" s="17"/>
      <c r="J638" s="15"/>
      <c r="L638" s="17"/>
      <c r="N638" s="25"/>
      <c r="Q638" s="15"/>
      <c r="R638" s="15"/>
      <c r="S638" s="26"/>
      <c r="U638" s="15"/>
      <c r="CK638" s="17"/>
    </row>
    <row r="639" spans="3:89" s="16" customFormat="1" x14ac:dyDescent="0.2">
      <c r="C639" s="24"/>
      <c r="E639" s="17"/>
      <c r="H639" s="17"/>
      <c r="J639" s="15"/>
      <c r="L639" s="17"/>
      <c r="N639" s="25"/>
      <c r="Q639" s="15"/>
      <c r="R639" s="15"/>
      <c r="S639" s="26"/>
      <c r="U639" s="15"/>
      <c r="CK639" s="17"/>
    </row>
    <row r="640" spans="3:89" s="16" customFormat="1" x14ac:dyDescent="0.2">
      <c r="C640" s="24"/>
      <c r="E640" s="17"/>
      <c r="H640" s="17"/>
      <c r="J640" s="15"/>
      <c r="L640" s="17"/>
      <c r="N640" s="25"/>
      <c r="Q640" s="15"/>
      <c r="R640" s="15"/>
      <c r="S640" s="26"/>
      <c r="U640" s="15"/>
      <c r="CK640" s="17"/>
    </row>
    <row r="641" spans="3:89" s="16" customFormat="1" x14ac:dyDescent="0.2">
      <c r="C641" s="24"/>
      <c r="E641" s="17"/>
      <c r="H641" s="17"/>
      <c r="J641" s="15"/>
      <c r="L641" s="17"/>
      <c r="N641" s="25"/>
      <c r="Q641" s="15"/>
      <c r="R641" s="15"/>
      <c r="S641" s="26"/>
      <c r="U641" s="15"/>
      <c r="CK641" s="17"/>
    </row>
    <row r="642" spans="3:89" s="16" customFormat="1" x14ac:dyDescent="0.2">
      <c r="C642" s="24"/>
      <c r="E642" s="17"/>
      <c r="H642" s="17"/>
      <c r="J642" s="15"/>
      <c r="L642" s="17"/>
      <c r="N642" s="25"/>
      <c r="Q642" s="15"/>
      <c r="R642" s="15"/>
      <c r="S642" s="26"/>
      <c r="U642" s="15"/>
      <c r="CK642" s="17"/>
    </row>
    <row r="643" spans="3:89" s="16" customFormat="1" x14ac:dyDescent="0.2">
      <c r="C643" s="24"/>
      <c r="E643" s="17"/>
      <c r="H643" s="17"/>
      <c r="J643" s="15"/>
      <c r="L643" s="17"/>
      <c r="N643" s="25"/>
      <c r="Q643" s="15"/>
      <c r="R643" s="15"/>
      <c r="S643" s="26"/>
      <c r="U643" s="15"/>
      <c r="CK643" s="17"/>
    </row>
    <row r="644" spans="3:89" s="16" customFormat="1" x14ac:dyDescent="0.2">
      <c r="C644" s="24"/>
      <c r="E644" s="17"/>
      <c r="H644" s="17"/>
      <c r="J644" s="15"/>
      <c r="L644" s="17"/>
      <c r="N644" s="25"/>
      <c r="Q644" s="15"/>
      <c r="R644" s="15"/>
      <c r="S644" s="26"/>
      <c r="U644" s="15"/>
      <c r="CK644" s="17"/>
    </row>
    <row r="645" spans="3:89" s="16" customFormat="1" x14ac:dyDescent="0.2">
      <c r="C645" s="24"/>
      <c r="E645" s="17"/>
      <c r="H645" s="17"/>
      <c r="J645" s="15"/>
      <c r="L645" s="17"/>
      <c r="N645" s="25"/>
      <c r="Q645" s="15"/>
      <c r="R645" s="15"/>
      <c r="S645" s="26"/>
      <c r="U645" s="15"/>
      <c r="CK645" s="17"/>
    </row>
    <row r="646" spans="3:89" s="16" customFormat="1" x14ac:dyDescent="0.2">
      <c r="C646" s="24"/>
      <c r="E646" s="17"/>
      <c r="H646" s="17"/>
      <c r="J646" s="15"/>
      <c r="L646" s="17"/>
      <c r="N646" s="25"/>
      <c r="Q646" s="15"/>
      <c r="R646" s="15"/>
      <c r="S646" s="26"/>
      <c r="U646" s="15"/>
      <c r="CK646" s="17"/>
    </row>
    <row r="647" spans="3:89" s="16" customFormat="1" x14ac:dyDescent="0.2">
      <c r="C647" s="24"/>
      <c r="E647" s="17"/>
      <c r="H647" s="17"/>
      <c r="J647" s="15"/>
      <c r="L647" s="17"/>
      <c r="N647" s="25"/>
      <c r="Q647" s="15"/>
      <c r="R647" s="15"/>
      <c r="S647" s="26"/>
      <c r="U647" s="15"/>
      <c r="CK647" s="17"/>
    </row>
    <row r="648" spans="3:89" s="16" customFormat="1" x14ac:dyDescent="0.2">
      <c r="C648" s="24"/>
      <c r="E648" s="17"/>
      <c r="H648" s="17"/>
      <c r="J648" s="15"/>
      <c r="L648" s="17"/>
      <c r="N648" s="25"/>
      <c r="Q648" s="15"/>
      <c r="R648" s="15"/>
      <c r="S648" s="26"/>
      <c r="U648" s="15"/>
      <c r="CK648" s="17"/>
    </row>
    <row r="649" spans="3:89" s="16" customFormat="1" x14ac:dyDescent="0.2">
      <c r="C649" s="24"/>
      <c r="E649" s="17"/>
      <c r="H649" s="17"/>
      <c r="J649" s="15"/>
      <c r="L649" s="17"/>
      <c r="N649" s="25"/>
      <c r="Q649" s="15"/>
      <c r="R649" s="15"/>
      <c r="S649" s="26"/>
      <c r="U649" s="15"/>
      <c r="CK649" s="17"/>
    </row>
    <row r="650" spans="3:89" s="16" customFormat="1" x14ac:dyDescent="0.2">
      <c r="C650" s="24"/>
      <c r="E650" s="17"/>
      <c r="H650" s="17"/>
      <c r="J650" s="15"/>
      <c r="L650" s="17"/>
      <c r="N650" s="25"/>
      <c r="Q650" s="15"/>
      <c r="R650" s="15"/>
      <c r="S650" s="26"/>
      <c r="U650" s="15"/>
      <c r="CK650" s="17"/>
    </row>
    <row r="651" spans="3:89" s="16" customFormat="1" x14ac:dyDescent="0.2">
      <c r="C651" s="24"/>
      <c r="E651" s="17"/>
      <c r="H651" s="17"/>
      <c r="J651" s="15"/>
      <c r="L651" s="17"/>
      <c r="N651" s="25"/>
      <c r="Q651" s="15"/>
      <c r="R651" s="15"/>
      <c r="S651" s="26"/>
      <c r="U651" s="15"/>
      <c r="CK651" s="17"/>
    </row>
    <row r="652" spans="3:89" s="16" customFormat="1" x14ac:dyDescent="0.2">
      <c r="C652" s="24"/>
      <c r="E652" s="17"/>
      <c r="H652" s="17"/>
      <c r="J652" s="15"/>
      <c r="L652" s="17"/>
      <c r="N652" s="25"/>
      <c r="Q652" s="15"/>
      <c r="R652" s="15"/>
      <c r="S652" s="26"/>
      <c r="U652" s="15"/>
      <c r="CK652" s="17"/>
    </row>
    <row r="653" spans="3:89" s="16" customFormat="1" x14ac:dyDescent="0.2">
      <c r="C653" s="24"/>
      <c r="E653" s="17"/>
      <c r="H653" s="17"/>
      <c r="J653" s="15"/>
      <c r="L653" s="17"/>
      <c r="N653" s="25"/>
      <c r="Q653" s="15"/>
      <c r="R653" s="15"/>
      <c r="S653" s="26"/>
      <c r="U653" s="15"/>
      <c r="CK653" s="17"/>
    </row>
    <row r="654" spans="3:89" s="16" customFormat="1" x14ac:dyDescent="0.2">
      <c r="C654" s="24"/>
      <c r="E654" s="17"/>
      <c r="H654" s="17"/>
      <c r="J654" s="15"/>
      <c r="L654" s="17"/>
      <c r="N654" s="25"/>
      <c r="Q654" s="15"/>
      <c r="R654" s="15"/>
      <c r="S654" s="26"/>
      <c r="U654" s="15"/>
      <c r="CK654" s="17"/>
    </row>
    <row r="655" spans="3:89" s="16" customFormat="1" x14ac:dyDescent="0.2">
      <c r="C655" s="24"/>
      <c r="E655" s="17"/>
      <c r="H655" s="17"/>
      <c r="J655" s="15"/>
      <c r="L655" s="17"/>
      <c r="N655" s="25"/>
      <c r="Q655" s="15"/>
      <c r="R655" s="15"/>
      <c r="S655" s="26"/>
      <c r="U655" s="15"/>
      <c r="CK655" s="17"/>
    </row>
    <row r="656" spans="3:89" s="16" customFormat="1" x14ac:dyDescent="0.2">
      <c r="C656" s="24"/>
      <c r="E656" s="17"/>
      <c r="H656" s="17"/>
      <c r="J656" s="15"/>
      <c r="L656" s="17"/>
      <c r="N656" s="25"/>
      <c r="Q656" s="15"/>
      <c r="R656" s="15"/>
      <c r="S656" s="26"/>
      <c r="U656" s="15"/>
      <c r="CK656" s="17"/>
    </row>
    <row r="657" spans="3:89" s="16" customFormat="1" x14ac:dyDescent="0.2">
      <c r="C657" s="24"/>
      <c r="E657" s="17"/>
      <c r="H657" s="17"/>
      <c r="J657" s="15"/>
      <c r="L657" s="17"/>
      <c r="N657" s="25"/>
      <c r="Q657" s="15"/>
      <c r="R657" s="15"/>
      <c r="S657" s="26"/>
      <c r="U657" s="15"/>
      <c r="CK657" s="17"/>
    </row>
    <row r="658" spans="3:89" s="16" customFormat="1" x14ac:dyDescent="0.2">
      <c r="C658" s="24"/>
      <c r="E658" s="17"/>
      <c r="H658" s="17"/>
      <c r="J658" s="15"/>
      <c r="L658" s="17"/>
      <c r="N658" s="25"/>
      <c r="Q658" s="15"/>
      <c r="R658" s="15"/>
      <c r="S658" s="26"/>
      <c r="U658" s="15"/>
      <c r="CK658" s="17"/>
    </row>
    <row r="659" spans="3:89" s="16" customFormat="1" x14ac:dyDescent="0.2">
      <c r="C659" s="24"/>
      <c r="E659" s="17"/>
      <c r="H659" s="17"/>
      <c r="J659" s="15"/>
      <c r="L659" s="17"/>
      <c r="N659" s="25"/>
      <c r="Q659" s="15"/>
      <c r="R659" s="15"/>
      <c r="S659" s="26"/>
      <c r="U659" s="15"/>
    </row>
    <row r="660" spans="3:89" s="16" customFormat="1" x14ac:dyDescent="0.2">
      <c r="C660" s="24"/>
      <c r="E660" s="17"/>
      <c r="H660" s="17"/>
      <c r="J660" s="15"/>
      <c r="L660" s="17"/>
      <c r="N660" s="25"/>
      <c r="Q660" s="15"/>
      <c r="R660" s="15"/>
      <c r="S660" s="26"/>
      <c r="U660" s="15"/>
    </row>
    <row r="661" spans="3:89" s="16" customFormat="1" x14ac:dyDescent="0.2">
      <c r="C661" s="24"/>
      <c r="E661" s="17"/>
      <c r="H661" s="17"/>
      <c r="J661" s="15"/>
      <c r="L661" s="17"/>
      <c r="N661" s="25"/>
      <c r="Q661" s="15"/>
      <c r="R661" s="15"/>
      <c r="S661" s="26"/>
      <c r="U661" s="15"/>
    </row>
    <row r="662" spans="3:89" s="16" customFormat="1" x14ac:dyDescent="0.2">
      <c r="C662" s="24"/>
      <c r="E662" s="17"/>
      <c r="H662" s="17"/>
      <c r="J662" s="15"/>
      <c r="L662" s="17"/>
      <c r="N662" s="25"/>
      <c r="Q662" s="15"/>
      <c r="R662" s="15"/>
      <c r="S662" s="26"/>
      <c r="U662" s="15"/>
    </row>
    <row r="663" spans="3:89" s="16" customFormat="1" x14ac:dyDescent="0.2">
      <c r="C663" s="24"/>
      <c r="E663" s="17"/>
      <c r="H663" s="17"/>
      <c r="J663" s="15"/>
      <c r="L663" s="17"/>
      <c r="N663" s="25"/>
      <c r="Q663" s="15"/>
      <c r="R663" s="15"/>
      <c r="S663" s="26"/>
      <c r="U663" s="15"/>
    </row>
    <row r="664" spans="3:89" s="16" customFormat="1" x14ac:dyDescent="0.2">
      <c r="C664" s="24"/>
      <c r="E664" s="17"/>
      <c r="H664" s="17"/>
      <c r="J664" s="15"/>
      <c r="L664" s="17"/>
      <c r="N664" s="25"/>
      <c r="Q664" s="15"/>
      <c r="R664" s="15"/>
      <c r="S664" s="26"/>
      <c r="U664" s="15"/>
    </row>
    <row r="665" spans="3:89" s="16" customFormat="1" x14ac:dyDescent="0.2">
      <c r="C665" s="24"/>
      <c r="E665" s="17"/>
      <c r="H665" s="17"/>
      <c r="J665" s="15"/>
      <c r="L665" s="17"/>
      <c r="N665" s="25"/>
      <c r="Q665" s="15"/>
      <c r="R665" s="15"/>
      <c r="S665" s="26"/>
      <c r="U665" s="15"/>
    </row>
    <row r="666" spans="3:89" s="16" customFormat="1" x14ac:dyDescent="0.2">
      <c r="C666" s="24"/>
      <c r="E666" s="17"/>
      <c r="H666" s="17"/>
      <c r="J666" s="15"/>
      <c r="L666" s="17"/>
      <c r="N666" s="25"/>
      <c r="Q666" s="15"/>
      <c r="R666" s="15"/>
      <c r="S666" s="26"/>
      <c r="U666" s="15"/>
    </row>
    <row r="667" spans="3:89" s="16" customFormat="1" x14ac:dyDescent="0.2">
      <c r="C667" s="24"/>
      <c r="E667" s="17"/>
      <c r="H667" s="17"/>
      <c r="J667" s="15"/>
      <c r="L667" s="17"/>
      <c r="N667" s="25"/>
      <c r="Q667" s="15"/>
      <c r="R667" s="15"/>
      <c r="S667" s="26"/>
      <c r="U667" s="15"/>
    </row>
    <row r="668" spans="3:89" s="16" customFormat="1" x14ac:dyDescent="0.2">
      <c r="C668" s="24"/>
      <c r="E668" s="17"/>
      <c r="H668" s="17"/>
      <c r="J668" s="15"/>
      <c r="L668" s="17"/>
      <c r="N668" s="25"/>
      <c r="Q668" s="15"/>
      <c r="R668" s="15"/>
      <c r="S668" s="26"/>
      <c r="U668" s="15"/>
    </row>
    <row r="669" spans="3:89" s="16" customFormat="1" x14ac:dyDescent="0.2">
      <c r="C669" s="24"/>
      <c r="E669" s="17"/>
      <c r="H669" s="17"/>
      <c r="J669" s="15"/>
      <c r="L669" s="17"/>
      <c r="N669" s="25"/>
      <c r="Q669" s="15"/>
      <c r="R669" s="15"/>
      <c r="S669" s="26"/>
      <c r="U669" s="15"/>
    </row>
    <row r="670" spans="3:89" s="16" customFormat="1" x14ac:dyDescent="0.2">
      <c r="C670" s="24"/>
      <c r="E670" s="17"/>
      <c r="H670" s="17"/>
      <c r="J670" s="15"/>
      <c r="L670" s="17"/>
      <c r="N670" s="25"/>
      <c r="Q670" s="15"/>
      <c r="R670" s="15"/>
      <c r="S670" s="26"/>
      <c r="U670" s="15"/>
    </row>
    <row r="671" spans="3:89" s="16" customFormat="1" x14ac:dyDescent="0.2">
      <c r="C671" s="24"/>
      <c r="E671" s="17"/>
      <c r="H671" s="17"/>
      <c r="J671" s="15"/>
      <c r="L671" s="17"/>
      <c r="N671" s="25"/>
      <c r="Q671" s="15"/>
      <c r="R671" s="15"/>
      <c r="S671" s="26"/>
      <c r="U671" s="15"/>
    </row>
    <row r="672" spans="3:89" s="16" customFormat="1" x14ac:dyDescent="0.2">
      <c r="C672" s="24"/>
      <c r="E672" s="17"/>
      <c r="H672" s="17"/>
      <c r="J672" s="15"/>
      <c r="L672" s="17"/>
      <c r="N672" s="25"/>
      <c r="Q672" s="15"/>
      <c r="R672" s="15"/>
      <c r="S672" s="26"/>
      <c r="U672" s="15"/>
    </row>
    <row r="673" spans="3:21" s="16" customFormat="1" x14ac:dyDescent="0.2">
      <c r="C673" s="24"/>
      <c r="E673" s="17"/>
      <c r="H673" s="17"/>
      <c r="J673" s="15"/>
      <c r="L673" s="17"/>
      <c r="N673" s="25"/>
      <c r="Q673" s="15"/>
      <c r="R673" s="15"/>
      <c r="S673" s="26"/>
      <c r="U673" s="15"/>
    </row>
    <row r="674" spans="3:21" s="16" customFormat="1" x14ac:dyDescent="0.2">
      <c r="C674" s="24"/>
      <c r="E674" s="17"/>
      <c r="H674" s="17"/>
      <c r="J674" s="15"/>
      <c r="L674" s="17"/>
      <c r="N674" s="25"/>
      <c r="Q674" s="15"/>
      <c r="R674" s="15"/>
      <c r="S674" s="26"/>
      <c r="U674" s="15"/>
    </row>
    <row r="675" spans="3:21" s="16" customFormat="1" x14ac:dyDescent="0.2">
      <c r="C675" s="24"/>
      <c r="E675" s="17"/>
      <c r="H675" s="17"/>
      <c r="J675" s="15"/>
      <c r="L675" s="17"/>
      <c r="N675" s="25"/>
      <c r="Q675" s="15"/>
      <c r="R675" s="15"/>
      <c r="S675" s="26"/>
      <c r="U675" s="15"/>
    </row>
    <row r="676" spans="3:21" s="16" customFormat="1" x14ac:dyDescent="0.2">
      <c r="C676" s="24"/>
      <c r="E676" s="17"/>
      <c r="H676" s="17"/>
      <c r="J676" s="15"/>
      <c r="L676" s="17"/>
      <c r="N676" s="25"/>
      <c r="Q676" s="15"/>
      <c r="R676" s="15"/>
      <c r="S676" s="26"/>
      <c r="U676" s="15"/>
    </row>
    <row r="677" spans="3:21" s="16" customFormat="1" x14ac:dyDescent="0.2">
      <c r="C677" s="24"/>
      <c r="E677" s="17"/>
      <c r="H677" s="17"/>
      <c r="J677" s="15"/>
      <c r="L677" s="17"/>
      <c r="N677" s="25"/>
      <c r="Q677" s="15"/>
      <c r="R677" s="15"/>
      <c r="S677" s="26"/>
      <c r="U677" s="15"/>
    </row>
    <row r="678" spans="3:21" s="16" customFormat="1" x14ac:dyDescent="0.2">
      <c r="C678" s="24"/>
      <c r="E678" s="17"/>
      <c r="H678" s="17"/>
      <c r="J678" s="15"/>
      <c r="L678" s="17"/>
      <c r="N678" s="25"/>
      <c r="Q678" s="15"/>
      <c r="R678" s="15"/>
      <c r="S678" s="26"/>
      <c r="U678" s="15"/>
    </row>
    <row r="679" spans="3:21" s="16" customFormat="1" x14ac:dyDescent="0.2">
      <c r="C679" s="24"/>
      <c r="E679" s="17"/>
      <c r="H679" s="17"/>
      <c r="J679" s="15"/>
      <c r="L679" s="17"/>
      <c r="N679" s="25"/>
      <c r="Q679" s="15"/>
      <c r="R679" s="15"/>
      <c r="S679" s="26"/>
      <c r="U679" s="15"/>
    </row>
    <row r="680" spans="3:21" s="16" customFormat="1" x14ac:dyDescent="0.2">
      <c r="C680" s="24"/>
      <c r="E680" s="17"/>
      <c r="H680" s="17"/>
      <c r="J680" s="15"/>
      <c r="L680" s="17"/>
      <c r="N680" s="25"/>
      <c r="Q680" s="15"/>
      <c r="R680" s="15"/>
      <c r="S680" s="26"/>
      <c r="U680" s="15"/>
    </row>
    <row r="681" spans="3:21" s="16" customFormat="1" x14ac:dyDescent="0.2">
      <c r="C681" s="24"/>
      <c r="E681" s="17"/>
      <c r="H681" s="17"/>
      <c r="J681" s="15"/>
      <c r="L681" s="17"/>
      <c r="N681" s="25"/>
      <c r="Q681" s="15"/>
      <c r="R681" s="15"/>
      <c r="S681" s="26"/>
      <c r="U681" s="15"/>
    </row>
    <row r="682" spans="3:21" s="16" customFormat="1" x14ac:dyDescent="0.2">
      <c r="C682" s="24"/>
      <c r="E682" s="17"/>
      <c r="H682" s="17"/>
      <c r="J682" s="15"/>
      <c r="L682" s="17"/>
      <c r="N682" s="25"/>
      <c r="Q682" s="15"/>
      <c r="R682" s="15"/>
      <c r="S682" s="26"/>
      <c r="U682" s="15"/>
    </row>
    <row r="683" spans="3:21" s="16" customFormat="1" x14ac:dyDescent="0.2">
      <c r="C683" s="24"/>
      <c r="E683" s="17"/>
      <c r="H683" s="17"/>
      <c r="J683" s="15"/>
      <c r="L683" s="17"/>
      <c r="N683" s="25"/>
      <c r="Q683" s="15"/>
      <c r="R683" s="15"/>
      <c r="S683" s="26"/>
      <c r="U683" s="15"/>
    </row>
    <row r="684" spans="3:21" s="16" customFormat="1" x14ac:dyDescent="0.2">
      <c r="C684" s="24"/>
      <c r="E684" s="17"/>
      <c r="H684" s="17"/>
      <c r="J684" s="15"/>
      <c r="L684" s="17"/>
      <c r="N684" s="25"/>
      <c r="Q684" s="15"/>
      <c r="R684" s="15"/>
      <c r="S684" s="26"/>
      <c r="U684" s="15"/>
    </row>
    <row r="685" spans="3:21" s="16" customFormat="1" x14ac:dyDescent="0.2">
      <c r="C685" s="24"/>
      <c r="E685" s="17"/>
      <c r="H685" s="17"/>
      <c r="J685" s="15"/>
      <c r="L685" s="17"/>
      <c r="N685" s="25"/>
      <c r="Q685" s="15"/>
      <c r="R685" s="15"/>
      <c r="S685" s="26"/>
      <c r="U685" s="15"/>
    </row>
    <row r="686" spans="3:21" s="16" customFormat="1" x14ac:dyDescent="0.2">
      <c r="C686" s="24"/>
      <c r="E686" s="17"/>
      <c r="H686" s="17"/>
      <c r="J686" s="15"/>
      <c r="L686" s="17"/>
      <c r="N686" s="25"/>
      <c r="Q686" s="15"/>
      <c r="R686" s="15"/>
      <c r="S686" s="26"/>
      <c r="U686" s="15"/>
    </row>
    <row r="687" spans="3:21" s="16" customFormat="1" x14ac:dyDescent="0.2">
      <c r="C687" s="24"/>
      <c r="E687" s="17"/>
      <c r="H687" s="17"/>
      <c r="J687" s="15"/>
      <c r="L687" s="17"/>
      <c r="N687" s="25"/>
      <c r="Q687" s="15"/>
      <c r="R687" s="15"/>
      <c r="S687" s="26"/>
      <c r="U687" s="15"/>
    </row>
    <row r="688" spans="3:21" s="16" customFormat="1" x14ac:dyDescent="0.2">
      <c r="C688" s="24"/>
      <c r="E688" s="17"/>
      <c r="H688" s="17"/>
      <c r="J688" s="15"/>
      <c r="L688" s="17"/>
      <c r="N688" s="25"/>
      <c r="Q688" s="15"/>
      <c r="R688" s="15"/>
      <c r="S688" s="26"/>
      <c r="U688" s="15"/>
    </row>
    <row r="689" spans="3:21" s="16" customFormat="1" x14ac:dyDescent="0.2">
      <c r="C689" s="24"/>
      <c r="E689" s="17"/>
      <c r="H689" s="17"/>
      <c r="J689" s="15"/>
      <c r="L689" s="17"/>
      <c r="N689" s="25"/>
      <c r="Q689" s="15"/>
      <c r="R689" s="15"/>
      <c r="S689" s="26"/>
      <c r="U689" s="15"/>
    </row>
    <row r="690" spans="3:21" s="16" customFormat="1" x14ac:dyDescent="0.2">
      <c r="C690" s="24"/>
      <c r="E690" s="17"/>
      <c r="H690" s="17"/>
      <c r="J690" s="15"/>
      <c r="L690" s="17"/>
      <c r="N690" s="25"/>
      <c r="Q690" s="15"/>
      <c r="R690" s="15"/>
      <c r="S690" s="26"/>
      <c r="U690" s="15"/>
    </row>
    <row r="691" spans="3:21" s="16" customFormat="1" x14ac:dyDescent="0.2">
      <c r="C691" s="24"/>
      <c r="E691" s="17"/>
      <c r="H691" s="17"/>
      <c r="J691" s="15"/>
      <c r="L691" s="17"/>
      <c r="N691" s="25"/>
      <c r="Q691" s="15"/>
      <c r="R691" s="15"/>
      <c r="S691" s="26"/>
      <c r="U691" s="15"/>
    </row>
    <row r="692" spans="3:21" s="16" customFormat="1" x14ac:dyDescent="0.2">
      <c r="C692" s="24"/>
      <c r="E692" s="17"/>
      <c r="H692" s="17"/>
      <c r="J692" s="15"/>
      <c r="L692" s="17"/>
      <c r="N692" s="25"/>
      <c r="Q692" s="15"/>
      <c r="R692" s="15"/>
      <c r="S692" s="26"/>
      <c r="U692" s="15"/>
    </row>
    <row r="693" spans="3:21" s="16" customFormat="1" x14ac:dyDescent="0.2">
      <c r="C693" s="24"/>
      <c r="E693" s="17"/>
      <c r="H693" s="17"/>
      <c r="J693" s="15"/>
      <c r="L693" s="17"/>
      <c r="N693" s="25"/>
      <c r="Q693" s="15"/>
      <c r="R693" s="15"/>
      <c r="S693" s="26"/>
      <c r="U693" s="15"/>
    </row>
    <row r="694" spans="3:21" s="16" customFormat="1" x14ac:dyDescent="0.2">
      <c r="C694" s="24"/>
      <c r="E694" s="17"/>
      <c r="H694" s="17"/>
      <c r="J694" s="15"/>
      <c r="L694" s="17"/>
      <c r="N694" s="25"/>
      <c r="Q694" s="15"/>
      <c r="R694" s="15"/>
      <c r="S694" s="26"/>
      <c r="U694" s="15"/>
    </row>
    <row r="695" spans="3:21" s="16" customFormat="1" x14ac:dyDescent="0.2">
      <c r="C695" s="24"/>
      <c r="E695" s="17"/>
      <c r="H695" s="17"/>
      <c r="J695" s="15"/>
      <c r="L695" s="17"/>
      <c r="N695" s="25"/>
      <c r="Q695" s="15"/>
      <c r="R695" s="15"/>
      <c r="S695" s="26"/>
      <c r="U695" s="15"/>
    </row>
    <row r="696" spans="3:21" s="16" customFormat="1" x14ac:dyDescent="0.2">
      <c r="C696" s="24"/>
      <c r="E696" s="17"/>
      <c r="H696" s="17"/>
      <c r="J696" s="15"/>
      <c r="L696" s="17"/>
      <c r="N696" s="25"/>
      <c r="Q696" s="15"/>
      <c r="R696" s="15"/>
      <c r="S696" s="26"/>
      <c r="U696" s="15"/>
    </row>
    <row r="697" spans="3:21" s="16" customFormat="1" x14ac:dyDescent="0.2">
      <c r="C697" s="24"/>
      <c r="E697" s="17"/>
      <c r="H697" s="17"/>
      <c r="J697" s="15"/>
      <c r="L697" s="17"/>
      <c r="N697" s="25"/>
      <c r="Q697" s="15"/>
      <c r="R697" s="15"/>
      <c r="S697" s="26"/>
      <c r="U697" s="15"/>
    </row>
    <row r="698" spans="3:21" s="16" customFormat="1" x14ac:dyDescent="0.2">
      <c r="C698" s="24"/>
      <c r="E698" s="17"/>
      <c r="H698" s="17"/>
      <c r="J698" s="15"/>
      <c r="L698" s="17"/>
      <c r="N698" s="25"/>
      <c r="Q698" s="15"/>
      <c r="R698" s="15"/>
      <c r="S698" s="26"/>
      <c r="U698" s="15"/>
    </row>
    <row r="699" spans="3:21" s="16" customFormat="1" x14ac:dyDescent="0.2">
      <c r="C699" s="24"/>
      <c r="E699" s="17"/>
      <c r="H699" s="17"/>
      <c r="J699" s="15"/>
      <c r="L699" s="17"/>
      <c r="N699" s="25"/>
      <c r="Q699" s="15"/>
      <c r="R699" s="15"/>
      <c r="S699" s="26"/>
      <c r="U699" s="15"/>
    </row>
    <row r="700" spans="3:21" s="16" customFormat="1" x14ac:dyDescent="0.2">
      <c r="C700" s="24"/>
      <c r="E700" s="17"/>
      <c r="H700" s="17"/>
      <c r="J700" s="15"/>
      <c r="L700" s="17"/>
      <c r="N700" s="25"/>
      <c r="Q700" s="15"/>
      <c r="R700" s="15"/>
      <c r="S700" s="26"/>
      <c r="U700" s="15"/>
    </row>
    <row r="701" spans="3:21" s="16" customFormat="1" x14ac:dyDescent="0.2">
      <c r="C701" s="24"/>
      <c r="E701" s="17"/>
      <c r="H701" s="17"/>
      <c r="J701" s="15"/>
      <c r="L701" s="17"/>
      <c r="N701" s="25"/>
      <c r="Q701" s="15"/>
      <c r="R701" s="15"/>
      <c r="S701" s="26"/>
      <c r="U701" s="15"/>
    </row>
    <row r="702" spans="3:21" s="16" customFormat="1" x14ac:dyDescent="0.2">
      <c r="C702" s="24"/>
      <c r="E702" s="17"/>
      <c r="H702" s="17"/>
      <c r="J702" s="15"/>
      <c r="L702" s="17"/>
      <c r="N702" s="25"/>
      <c r="Q702" s="15"/>
      <c r="R702" s="15"/>
      <c r="S702" s="26"/>
      <c r="U702" s="15"/>
    </row>
    <row r="703" spans="3:21" s="16" customFormat="1" x14ac:dyDescent="0.2">
      <c r="C703" s="24"/>
      <c r="E703" s="17"/>
      <c r="H703" s="17"/>
      <c r="J703" s="15"/>
      <c r="L703" s="17"/>
      <c r="N703" s="25"/>
      <c r="Q703" s="15"/>
      <c r="R703" s="15"/>
      <c r="S703" s="26"/>
      <c r="U703" s="15"/>
    </row>
    <row r="704" spans="3:21" s="16" customFormat="1" x14ac:dyDescent="0.2">
      <c r="C704" s="24"/>
      <c r="E704" s="17"/>
      <c r="H704" s="17"/>
      <c r="J704" s="15"/>
      <c r="L704" s="17"/>
      <c r="N704" s="25"/>
      <c r="Q704" s="15"/>
      <c r="R704" s="15"/>
      <c r="S704" s="26"/>
      <c r="U704" s="15"/>
    </row>
    <row r="705" spans="3:21" s="16" customFormat="1" x14ac:dyDescent="0.2">
      <c r="C705" s="24"/>
      <c r="E705" s="17"/>
      <c r="H705" s="17"/>
      <c r="J705" s="15"/>
      <c r="L705" s="17"/>
      <c r="N705" s="25"/>
      <c r="Q705" s="15"/>
      <c r="R705" s="15"/>
      <c r="S705" s="26"/>
      <c r="U705" s="15"/>
    </row>
    <row r="706" spans="3:21" s="16" customFormat="1" x14ac:dyDescent="0.2">
      <c r="C706" s="24"/>
      <c r="E706" s="17"/>
      <c r="H706" s="17"/>
      <c r="J706" s="15"/>
      <c r="L706" s="17"/>
      <c r="N706" s="25"/>
      <c r="Q706" s="15"/>
      <c r="R706" s="15"/>
      <c r="S706" s="26"/>
      <c r="U706" s="15"/>
    </row>
    <row r="707" spans="3:21" s="16" customFormat="1" x14ac:dyDescent="0.2">
      <c r="C707" s="24"/>
      <c r="E707" s="17"/>
      <c r="H707" s="17"/>
      <c r="J707" s="15"/>
      <c r="L707" s="17"/>
      <c r="N707" s="25"/>
      <c r="Q707" s="15"/>
      <c r="R707" s="15"/>
      <c r="S707" s="26"/>
      <c r="U707" s="15"/>
    </row>
    <row r="708" spans="3:21" s="16" customFormat="1" x14ac:dyDescent="0.2">
      <c r="C708" s="24"/>
      <c r="E708" s="17"/>
      <c r="H708" s="17"/>
      <c r="J708" s="15"/>
      <c r="L708" s="17"/>
      <c r="N708" s="25"/>
      <c r="Q708" s="15"/>
      <c r="R708" s="15"/>
      <c r="S708" s="26"/>
      <c r="U708" s="15"/>
    </row>
    <row r="709" spans="3:21" s="16" customFormat="1" x14ac:dyDescent="0.2">
      <c r="C709" s="24"/>
      <c r="E709" s="17"/>
      <c r="H709" s="17"/>
      <c r="J709" s="15"/>
      <c r="L709" s="17"/>
      <c r="N709" s="25"/>
      <c r="Q709" s="15"/>
      <c r="R709" s="15"/>
      <c r="S709" s="26"/>
      <c r="U709" s="15"/>
    </row>
    <row r="710" spans="3:21" s="16" customFormat="1" x14ac:dyDescent="0.2">
      <c r="C710" s="24"/>
      <c r="E710" s="17"/>
      <c r="H710" s="17"/>
      <c r="J710" s="15"/>
      <c r="L710" s="17"/>
      <c r="N710" s="25"/>
      <c r="Q710" s="15"/>
      <c r="R710" s="15"/>
      <c r="S710" s="26"/>
      <c r="U710" s="15"/>
    </row>
    <row r="711" spans="3:21" s="16" customFormat="1" x14ac:dyDescent="0.2">
      <c r="C711" s="24"/>
      <c r="E711" s="17"/>
      <c r="H711" s="17"/>
      <c r="J711" s="15"/>
      <c r="L711" s="17"/>
      <c r="N711" s="25"/>
      <c r="Q711" s="15"/>
      <c r="R711" s="15"/>
      <c r="S711" s="26"/>
      <c r="U711" s="15"/>
    </row>
    <row r="712" spans="3:21" s="16" customFormat="1" x14ac:dyDescent="0.2">
      <c r="C712" s="24"/>
      <c r="E712" s="17"/>
      <c r="H712" s="17"/>
      <c r="J712" s="15"/>
      <c r="L712" s="17"/>
      <c r="N712" s="25"/>
      <c r="Q712" s="15"/>
      <c r="R712" s="15"/>
      <c r="S712" s="26"/>
      <c r="U712" s="15"/>
    </row>
    <row r="713" spans="3:21" s="16" customFormat="1" x14ac:dyDescent="0.2">
      <c r="C713" s="24"/>
      <c r="E713" s="17"/>
      <c r="H713" s="17"/>
      <c r="J713" s="15"/>
      <c r="L713" s="17"/>
      <c r="N713" s="25"/>
      <c r="Q713" s="15"/>
      <c r="R713" s="15"/>
      <c r="S713" s="26"/>
      <c r="U713" s="15"/>
    </row>
    <row r="714" spans="3:21" s="16" customFormat="1" x14ac:dyDescent="0.2">
      <c r="C714" s="24"/>
      <c r="E714" s="17"/>
      <c r="H714" s="17"/>
      <c r="J714" s="15"/>
      <c r="L714" s="17"/>
      <c r="N714" s="25"/>
      <c r="Q714" s="15"/>
      <c r="R714" s="15"/>
      <c r="S714" s="26"/>
      <c r="U714" s="15"/>
    </row>
    <row r="715" spans="3:21" s="16" customFormat="1" x14ac:dyDescent="0.2">
      <c r="C715" s="24"/>
      <c r="E715" s="17"/>
      <c r="H715" s="17"/>
      <c r="J715" s="15"/>
      <c r="L715" s="17"/>
      <c r="N715" s="25"/>
      <c r="Q715" s="15"/>
      <c r="R715" s="15"/>
      <c r="S715" s="26"/>
      <c r="U715" s="15"/>
    </row>
    <row r="716" spans="3:21" s="16" customFormat="1" x14ac:dyDescent="0.2">
      <c r="C716" s="24"/>
      <c r="E716" s="17"/>
      <c r="H716" s="17"/>
      <c r="J716" s="15"/>
      <c r="L716" s="17"/>
      <c r="N716" s="25"/>
      <c r="Q716" s="15"/>
      <c r="R716" s="15"/>
      <c r="S716" s="26"/>
      <c r="U716" s="15"/>
    </row>
    <row r="717" spans="3:21" s="16" customFormat="1" x14ac:dyDescent="0.2">
      <c r="C717" s="24"/>
      <c r="E717" s="17"/>
      <c r="H717" s="17"/>
      <c r="J717" s="15"/>
      <c r="L717" s="17"/>
      <c r="N717" s="25"/>
      <c r="Q717" s="15"/>
      <c r="R717" s="15"/>
      <c r="S717" s="26"/>
      <c r="U717" s="15"/>
    </row>
    <row r="718" spans="3:21" s="16" customFormat="1" x14ac:dyDescent="0.2">
      <c r="C718" s="24"/>
      <c r="E718" s="17"/>
      <c r="H718" s="17"/>
      <c r="J718" s="15"/>
      <c r="L718" s="17"/>
      <c r="N718" s="25"/>
      <c r="Q718" s="15"/>
      <c r="R718" s="15"/>
      <c r="S718" s="26"/>
      <c r="U718" s="15"/>
    </row>
    <row r="719" spans="3:21" s="16" customFormat="1" x14ac:dyDescent="0.2">
      <c r="C719" s="24"/>
      <c r="E719" s="17"/>
      <c r="H719" s="17"/>
      <c r="J719" s="15"/>
      <c r="L719" s="17"/>
      <c r="N719" s="25"/>
      <c r="Q719" s="15"/>
      <c r="R719" s="15"/>
      <c r="S719" s="26"/>
      <c r="U719" s="15"/>
    </row>
    <row r="720" spans="3:21" s="16" customFormat="1" x14ac:dyDescent="0.2">
      <c r="C720" s="24"/>
      <c r="E720" s="17"/>
      <c r="H720" s="17"/>
      <c r="J720" s="15"/>
      <c r="L720" s="17"/>
      <c r="N720" s="25"/>
      <c r="Q720" s="15"/>
      <c r="R720" s="15"/>
      <c r="S720" s="26"/>
      <c r="U720" s="15"/>
    </row>
    <row r="721" spans="3:21" s="16" customFormat="1" x14ac:dyDescent="0.2">
      <c r="C721" s="24"/>
      <c r="E721" s="17"/>
      <c r="H721" s="17"/>
      <c r="J721" s="15"/>
      <c r="L721" s="17"/>
      <c r="N721" s="25"/>
      <c r="Q721" s="15"/>
      <c r="R721" s="15"/>
      <c r="S721" s="26"/>
      <c r="U721" s="15"/>
    </row>
    <row r="722" spans="3:21" s="16" customFormat="1" x14ac:dyDescent="0.2">
      <c r="C722" s="24"/>
      <c r="E722" s="17"/>
      <c r="H722" s="17"/>
      <c r="J722" s="15"/>
      <c r="L722" s="17"/>
      <c r="N722" s="25"/>
      <c r="Q722" s="15"/>
      <c r="R722" s="15"/>
      <c r="S722" s="26"/>
      <c r="U722" s="15"/>
    </row>
    <row r="723" spans="3:21" s="16" customFormat="1" x14ac:dyDescent="0.2">
      <c r="C723" s="24"/>
      <c r="E723" s="17"/>
      <c r="H723" s="17"/>
      <c r="J723" s="15"/>
      <c r="L723" s="17"/>
      <c r="N723" s="25"/>
      <c r="Q723" s="15"/>
      <c r="R723" s="15"/>
      <c r="S723" s="26"/>
      <c r="U723" s="15"/>
    </row>
    <row r="724" spans="3:21" s="16" customFormat="1" x14ac:dyDescent="0.2">
      <c r="C724" s="24"/>
      <c r="E724" s="17"/>
      <c r="H724" s="17"/>
      <c r="J724" s="15"/>
      <c r="L724" s="17"/>
      <c r="N724" s="25"/>
      <c r="Q724" s="15"/>
      <c r="R724" s="15"/>
      <c r="S724" s="26"/>
      <c r="U724" s="15"/>
    </row>
    <row r="725" spans="3:21" s="16" customFormat="1" x14ac:dyDescent="0.2">
      <c r="C725" s="24"/>
      <c r="E725" s="17"/>
      <c r="H725" s="17"/>
      <c r="J725" s="15"/>
      <c r="L725" s="17"/>
      <c r="N725" s="25"/>
      <c r="Q725" s="15"/>
      <c r="R725" s="15"/>
      <c r="S725" s="26"/>
      <c r="U725" s="15"/>
    </row>
    <row r="726" spans="3:21" s="16" customFormat="1" x14ac:dyDescent="0.2">
      <c r="C726" s="24"/>
      <c r="E726" s="17"/>
      <c r="H726" s="17"/>
      <c r="J726" s="15"/>
      <c r="L726" s="17"/>
      <c r="N726" s="25"/>
      <c r="Q726" s="15"/>
      <c r="R726" s="15"/>
      <c r="S726" s="26"/>
      <c r="U726" s="15"/>
    </row>
    <row r="727" spans="3:21" s="16" customFormat="1" x14ac:dyDescent="0.2">
      <c r="C727" s="24"/>
      <c r="E727" s="17"/>
      <c r="H727" s="17"/>
      <c r="J727" s="15"/>
      <c r="L727" s="17"/>
      <c r="N727" s="25"/>
      <c r="Q727" s="15"/>
      <c r="R727" s="15"/>
      <c r="S727" s="26"/>
      <c r="U727" s="15"/>
    </row>
    <row r="728" spans="3:21" s="16" customFormat="1" x14ac:dyDescent="0.2">
      <c r="C728" s="24"/>
      <c r="E728" s="17"/>
      <c r="H728" s="17"/>
      <c r="J728" s="15"/>
      <c r="L728" s="17"/>
      <c r="N728" s="25"/>
      <c r="Q728" s="15"/>
      <c r="R728" s="15"/>
      <c r="S728" s="26"/>
      <c r="U728" s="15"/>
    </row>
    <row r="729" spans="3:21" s="16" customFormat="1" x14ac:dyDescent="0.2">
      <c r="C729" s="24"/>
      <c r="E729" s="17"/>
      <c r="H729" s="17"/>
      <c r="J729" s="15"/>
      <c r="L729" s="17"/>
      <c r="N729" s="25"/>
      <c r="Q729" s="15"/>
      <c r="R729" s="15"/>
      <c r="S729" s="26"/>
      <c r="U729" s="15"/>
    </row>
    <row r="730" spans="3:21" s="16" customFormat="1" x14ac:dyDescent="0.2">
      <c r="C730" s="24"/>
      <c r="E730" s="17"/>
      <c r="H730" s="17"/>
      <c r="J730" s="15"/>
      <c r="L730" s="17"/>
      <c r="N730" s="25"/>
      <c r="Q730" s="15"/>
      <c r="R730" s="15"/>
      <c r="S730" s="26"/>
      <c r="U730" s="15"/>
    </row>
    <row r="731" spans="3:21" s="16" customFormat="1" x14ac:dyDescent="0.2">
      <c r="C731" s="24"/>
      <c r="E731" s="17"/>
      <c r="H731" s="17"/>
      <c r="J731" s="15"/>
      <c r="L731" s="17"/>
      <c r="N731" s="25"/>
      <c r="Q731" s="15"/>
      <c r="R731" s="15"/>
      <c r="S731" s="26"/>
      <c r="U731" s="15"/>
    </row>
    <row r="732" spans="3:21" s="16" customFormat="1" x14ac:dyDescent="0.2">
      <c r="C732" s="24"/>
      <c r="E732" s="17"/>
      <c r="H732" s="17"/>
      <c r="J732" s="15"/>
      <c r="L732" s="17"/>
      <c r="N732" s="25"/>
      <c r="Q732" s="15"/>
      <c r="R732" s="15"/>
      <c r="S732" s="26"/>
      <c r="U732" s="15"/>
    </row>
    <row r="733" spans="3:21" s="16" customFormat="1" x14ac:dyDescent="0.2">
      <c r="C733" s="24"/>
      <c r="E733" s="17"/>
      <c r="H733" s="17"/>
      <c r="J733" s="15"/>
      <c r="L733" s="17"/>
      <c r="N733" s="25"/>
      <c r="Q733" s="15"/>
      <c r="R733" s="15"/>
      <c r="S733" s="26"/>
      <c r="U733" s="15"/>
    </row>
    <row r="734" spans="3:21" s="16" customFormat="1" x14ac:dyDescent="0.2">
      <c r="C734" s="24"/>
      <c r="E734" s="17"/>
      <c r="H734" s="17"/>
      <c r="J734" s="15"/>
      <c r="L734" s="17"/>
      <c r="N734" s="25"/>
      <c r="Q734" s="15"/>
      <c r="R734" s="15"/>
      <c r="S734" s="26"/>
    </row>
    <row r="735" spans="3:21" s="16" customFormat="1" x14ac:dyDescent="0.2">
      <c r="C735" s="24"/>
      <c r="E735" s="17"/>
      <c r="H735" s="17"/>
      <c r="J735" s="15"/>
      <c r="L735" s="17"/>
      <c r="N735" s="25"/>
      <c r="Q735" s="15"/>
      <c r="R735" s="15"/>
      <c r="S735" s="26"/>
    </row>
    <row r="736" spans="3:21" s="16" customFormat="1" x14ac:dyDescent="0.2">
      <c r="C736" s="24"/>
      <c r="E736" s="17"/>
      <c r="H736" s="17"/>
      <c r="J736" s="15"/>
      <c r="L736" s="17"/>
      <c r="N736" s="25"/>
      <c r="Q736" s="15"/>
      <c r="R736" s="15"/>
      <c r="S736" s="26"/>
      <c r="U736" s="15"/>
    </row>
    <row r="737" spans="3:21" s="16" customFormat="1" x14ac:dyDescent="0.2">
      <c r="C737" s="24"/>
      <c r="E737" s="17"/>
      <c r="H737" s="17"/>
      <c r="J737" s="15"/>
      <c r="L737" s="17"/>
      <c r="N737" s="25"/>
      <c r="Q737" s="15"/>
      <c r="R737" s="15"/>
      <c r="S737" s="26"/>
      <c r="U737" s="15"/>
    </row>
    <row r="738" spans="3:21" s="16" customFormat="1" x14ac:dyDescent="0.2">
      <c r="C738" s="24"/>
      <c r="E738" s="17"/>
      <c r="H738" s="17"/>
      <c r="J738" s="15"/>
      <c r="L738" s="17"/>
      <c r="N738" s="25"/>
      <c r="Q738" s="15"/>
      <c r="R738" s="15"/>
      <c r="S738" s="26"/>
      <c r="U738" s="15"/>
    </row>
    <row r="739" spans="3:21" s="16" customFormat="1" x14ac:dyDescent="0.2">
      <c r="C739" s="24"/>
      <c r="E739" s="17"/>
      <c r="H739" s="17"/>
      <c r="J739" s="15"/>
      <c r="L739" s="17"/>
      <c r="N739" s="25"/>
      <c r="Q739" s="15"/>
      <c r="R739" s="15"/>
      <c r="S739" s="26"/>
      <c r="U739" s="15"/>
    </row>
    <row r="740" spans="3:21" s="16" customFormat="1" x14ac:dyDescent="0.2">
      <c r="C740" s="24"/>
      <c r="E740" s="17"/>
      <c r="H740" s="17"/>
      <c r="J740" s="15"/>
      <c r="L740" s="17"/>
      <c r="N740" s="25"/>
      <c r="Q740" s="15"/>
      <c r="R740" s="15"/>
      <c r="S740" s="26"/>
      <c r="U740" s="15"/>
    </row>
    <row r="741" spans="3:21" s="16" customFormat="1" x14ac:dyDescent="0.2">
      <c r="C741" s="24"/>
      <c r="E741" s="17"/>
      <c r="H741" s="17"/>
      <c r="J741" s="15"/>
      <c r="L741" s="17"/>
      <c r="N741" s="25"/>
      <c r="Q741" s="15"/>
      <c r="R741" s="15"/>
      <c r="S741" s="26"/>
      <c r="U741" s="15"/>
    </row>
    <row r="742" spans="3:21" s="16" customFormat="1" x14ac:dyDescent="0.2">
      <c r="C742" s="24"/>
      <c r="E742" s="17"/>
      <c r="H742" s="17"/>
      <c r="J742" s="15"/>
      <c r="L742" s="17"/>
      <c r="N742" s="25"/>
      <c r="Q742" s="15"/>
      <c r="R742" s="15"/>
      <c r="S742" s="26"/>
      <c r="U742" s="15"/>
    </row>
    <row r="743" spans="3:21" s="16" customFormat="1" x14ac:dyDescent="0.2">
      <c r="C743" s="24"/>
      <c r="E743" s="17"/>
      <c r="H743" s="17"/>
      <c r="J743" s="15"/>
      <c r="L743" s="17"/>
      <c r="N743" s="25"/>
      <c r="Q743" s="15"/>
      <c r="R743" s="15"/>
      <c r="S743" s="26"/>
      <c r="U743" s="15"/>
    </row>
    <row r="744" spans="3:21" s="16" customFormat="1" x14ac:dyDescent="0.2">
      <c r="C744" s="24"/>
      <c r="E744" s="17"/>
      <c r="H744" s="17"/>
      <c r="J744" s="15"/>
      <c r="L744" s="17"/>
      <c r="N744" s="25"/>
      <c r="Q744" s="15"/>
      <c r="R744" s="15"/>
      <c r="S744" s="26"/>
      <c r="U744" s="15"/>
    </row>
    <row r="745" spans="3:21" s="16" customFormat="1" x14ac:dyDescent="0.2">
      <c r="C745" s="24"/>
      <c r="E745" s="17"/>
      <c r="H745" s="17"/>
      <c r="J745" s="15"/>
      <c r="L745" s="17"/>
      <c r="N745" s="25"/>
      <c r="Q745" s="15"/>
      <c r="R745" s="15"/>
      <c r="S745" s="26"/>
      <c r="U745" s="15"/>
    </row>
    <row r="746" spans="3:21" s="16" customFormat="1" x14ac:dyDescent="0.2">
      <c r="C746" s="24"/>
      <c r="E746" s="17"/>
      <c r="H746" s="17"/>
      <c r="J746" s="15"/>
      <c r="L746" s="17"/>
      <c r="N746" s="25"/>
      <c r="Q746" s="15"/>
      <c r="R746" s="15"/>
      <c r="S746" s="26"/>
      <c r="U746" s="15"/>
    </row>
    <row r="747" spans="3:21" s="16" customFormat="1" x14ac:dyDescent="0.2">
      <c r="C747" s="24"/>
      <c r="E747" s="17"/>
      <c r="H747" s="17"/>
      <c r="J747" s="15"/>
      <c r="L747" s="17"/>
      <c r="N747" s="25"/>
      <c r="Q747" s="15"/>
      <c r="R747" s="15"/>
      <c r="S747" s="26"/>
      <c r="U747" s="15"/>
    </row>
    <row r="748" spans="3:21" s="16" customFormat="1" x14ac:dyDescent="0.2">
      <c r="C748" s="24"/>
      <c r="E748" s="17"/>
      <c r="H748" s="17"/>
      <c r="J748" s="15"/>
      <c r="L748" s="17"/>
      <c r="N748" s="25"/>
      <c r="Q748" s="15"/>
      <c r="R748" s="15"/>
      <c r="S748" s="26"/>
      <c r="U748" s="15"/>
    </row>
    <row r="749" spans="3:21" s="16" customFormat="1" x14ac:dyDescent="0.2">
      <c r="C749" s="24"/>
      <c r="E749" s="17"/>
      <c r="H749" s="17"/>
      <c r="J749" s="15"/>
      <c r="L749" s="17"/>
      <c r="N749" s="25"/>
      <c r="Q749" s="15"/>
      <c r="R749" s="15"/>
      <c r="S749" s="26"/>
      <c r="U749" s="15"/>
    </row>
    <row r="750" spans="3:21" s="16" customFormat="1" x14ac:dyDescent="0.2">
      <c r="C750" s="24"/>
      <c r="E750" s="17"/>
      <c r="H750" s="17"/>
      <c r="J750" s="15"/>
      <c r="L750" s="17"/>
      <c r="N750" s="25"/>
      <c r="Q750" s="15"/>
      <c r="R750" s="15"/>
      <c r="S750" s="26"/>
      <c r="U750" s="15"/>
    </row>
    <row r="751" spans="3:21" s="16" customFormat="1" x14ac:dyDescent="0.2">
      <c r="C751" s="24"/>
      <c r="E751" s="17"/>
      <c r="H751" s="17"/>
      <c r="J751" s="15"/>
      <c r="L751" s="17"/>
      <c r="N751" s="25"/>
      <c r="Q751" s="15"/>
      <c r="R751" s="15"/>
      <c r="S751" s="26"/>
      <c r="U751" s="15"/>
    </row>
    <row r="752" spans="3:21" s="16" customFormat="1" x14ac:dyDescent="0.2">
      <c r="C752" s="24"/>
      <c r="E752" s="17"/>
      <c r="H752" s="17"/>
      <c r="J752" s="15"/>
      <c r="L752" s="17"/>
      <c r="N752" s="25"/>
      <c r="Q752" s="15"/>
      <c r="R752" s="15"/>
      <c r="S752" s="26"/>
      <c r="U752" s="15"/>
    </row>
    <row r="753" spans="3:21" s="16" customFormat="1" x14ac:dyDescent="0.2">
      <c r="C753" s="24"/>
      <c r="E753" s="17"/>
      <c r="H753" s="17"/>
      <c r="J753" s="15"/>
      <c r="L753" s="17"/>
      <c r="N753" s="25"/>
      <c r="Q753" s="15"/>
      <c r="R753" s="15"/>
      <c r="S753" s="26"/>
      <c r="U753" s="15"/>
    </row>
    <row r="754" spans="3:21" s="16" customFormat="1" x14ac:dyDescent="0.2">
      <c r="C754" s="24"/>
      <c r="E754" s="17"/>
      <c r="H754" s="17"/>
      <c r="J754" s="15"/>
      <c r="L754" s="17"/>
      <c r="N754" s="25"/>
      <c r="Q754" s="15"/>
      <c r="R754" s="15"/>
      <c r="S754" s="26"/>
      <c r="U754" s="15"/>
    </row>
    <row r="755" spans="3:21" s="16" customFormat="1" x14ac:dyDescent="0.2">
      <c r="C755" s="24"/>
      <c r="E755" s="17"/>
      <c r="H755" s="17"/>
      <c r="J755" s="15"/>
      <c r="L755" s="17"/>
      <c r="N755" s="25"/>
      <c r="Q755" s="15"/>
      <c r="R755" s="15"/>
      <c r="S755" s="26"/>
      <c r="U755" s="15"/>
    </row>
    <row r="756" spans="3:21" s="16" customFormat="1" x14ac:dyDescent="0.2">
      <c r="C756" s="24"/>
      <c r="E756" s="17"/>
      <c r="H756" s="17"/>
      <c r="J756" s="15"/>
      <c r="L756" s="17"/>
      <c r="N756" s="25"/>
      <c r="Q756" s="15"/>
      <c r="R756" s="15"/>
      <c r="S756" s="26"/>
      <c r="U756" s="15"/>
    </row>
    <row r="757" spans="3:21" s="16" customFormat="1" x14ac:dyDescent="0.2">
      <c r="C757" s="24"/>
      <c r="E757" s="17"/>
      <c r="H757" s="17"/>
      <c r="J757" s="15"/>
      <c r="L757" s="17"/>
      <c r="N757" s="25"/>
      <c r="Q757" s="15"/>
      <c r="R757" s="15"/>
      <c r="S757" s="26"/>
      <c r="U757" s="15"/>
    </row>
    <row r="758" spans="3:21" s="16" customFormat="1" x14ac:dyDescent="0.2">
      <c r="C758" s="24"/>
      <c r="E758" s="17"/>
      <c r="H758" s="17"/>
      <c r="J758" s="15"/>
      <c r="L758" s="17"/>
      <c r="N758" s="25"/>
      <c r="Q758" s="15"/>
      <c r="R758" s="15"/>
      <c r="S758" s="26"/>
      <c r="U758" s="15"/>
    </row>
    <row r="759" spans="3:21" s="16" customFormat="1" x14ac:dyDescent="0.2">
      <c r="C759" s="24"/>
      <c r="E759" s="17"/>
      <c r="H759" s="17"/>
      <c r="J759" s="15"/>
      <c r="L759" s="17"/>
      <c r="N759" s="25"/>
      <c r="Q759" s="15"/>
      <c r="R759" s="15"/>
      <c r="S759" s="26"/>
      <c r="U759" s="15"/>
    </row>
    <row r="760" spans="3:21" s="16" customFormat="1" x14ac:dyDescent="0.2">
      <c r="C760" s="24"/>
      <c r="E760" s="17"/>
      <c r="H760" s="17"/>
      <c r="J760" s="15"/>
      <c r="L760" s="17"/>
      <c r="N760" s="25"/>
      <c r="Q760" s="15"/>
      <c r="R760" s="15"/>
      <c r="S760" s="26"/>
      <c r="U760" s="15"/>
    </row>
    <row r="761" spans="3:21" s="16" customFormat="1" x14ac:dyDescent="0.2">
      <c r="C761" s="24"/>
      <c r="E761" s="17"/>
      <c r="H761" s="17"/>
      <c r="J761" s="15"/>
      <c r="L761" s="17"/>
      <c r="N761" s="25"/>
      <c r="Q761" s="15"/>
      <c r="R761" s="15"/>
      <c r="S761" s="26"/>
      <c r="U761" s="15"/>
    </row>
    <row r="762" spans="3:21" s="16" customFormat="1" x14ac:dyDescent="0.2">
      <c r="C762" s="24"/>
      <c r="E762" s="17"/>
      <c r="H762" s="17"/>
      <c r="J762" s="15"/>
      <c r="L762" s="17"/>
      <c r="N762" s="25"/>
      <c r="Q762" s="15"/>
      <c r="R762" s="15"/>
      <c r="S762" s="26"/>
      <c r="U762" s="15"/>
    </row>
    <row r="763" spans="3:21" s="16" customFormat="1" x14ac:dyDescent="0.2">
      <c r="C763" s="24"/>
      <c r="E763" s="17"/>
      <c r="H763" s="17"/>
      <c r="J763" s="15"/>
      <c r="L763" s="17"/>
      <c r="N763" s="25"/>
      <c r="Q763" s="15"/>
      <c r="R763" s="15"/>
      <c r="S763" s="26"/>
      <c r="U763" s="15"/>
    </row>
    <row r="764" spans="3:21" s="16" customFormat="1" x14ac:dyDescent="0.2">
      <c r="C764" s="24"/>
      <c r="E764" s="17"/>
      <c r="H764" s="17"/>
      <c r="J764" s="15"/>
      <c r="L764" s="17"/>
      <c r="N764" s="25"/>
      <c r="Q764" s="15"/>
      <c r="R764" s="15"/>
      <c r="S764" s="26"/>
      <c r="U764" s="15"/>
    </row>
    <row r="765" spans="3:21" s="16" customFormat="1" x14ac:dyDescent="0.2">
      <c r="C765" s="24"/>
      <c r="E765" s="17"/>
      <c r="H765" s="17"/>
      <c r="J765" s="15"/>
      <c r="L765" s="17"/>
      <c r="N765" s="25"/>
      <c r="Q765" s="15"/>
      <c r="R765" s="15"/>
      <c r="S765" s="26"/>
      <c r="U765" s="15"/>
    </row>
    <row r="766" spans="3:21" s="16" customFormat="1" x14ac:dyDescent="0.2">
      <c r="C766" s="24"/>
      <c r="E766" s="17"/>
      <c r="H766" s="17"/>
      <c r="J766" s="15"/>
      <c r="L766" s="17"/>
      <c r="N766" s="25"/>
      <c r="Q766" s="15"/>
      <c r="R766" s="15"/>
      <c r="S766" s="26"/>
      <c r="U766" s="15"/>
    </row>
    <row r="767" spans="3:21" s="16" customFormat="1" x14ac:dyDescent="0.2">
      <c r="C767" s="24"/>
      <c r="E767" s="17"/>
      <c r="H767" s="17"/>
      <c r="J767" s="15"/>
      <c r="L767" s="17"/>
      <c r="N767" s="25"/>
      <c r="Q767" s="15"/>
      <c r="R767" s="15"/>
      <c r="S767" s="26"/>
      <c r="U767" s="15"/>
    </row>
    <row r="768" spans="3:21" s="16" customFormat="1" x14ac:dyDescent="0.2">
      <c r="C768" s="24"/>
      <c r="E768" s="17"/>
      <c r="H768" s="17"/>
      <c r="J768" s="15"/>
      <c r="L768" s="17"/>
      <c r="N768" s="25"/>
      <c r="Q768" s="15"/>
      <c r="R768" s="15"/>
      <c r="S768" s="26"/>
      <c r="U768" s="15"/>
    </row>
    <row r="769" spans="3:21" s="16" customFormat="1" x14ac:dyDescent="0.2">
      <c r="C769" s="24"/>
      <c r="E769" s="17"/>
      <c r="H769" s="17"/>
      <c r="J769" s="15"/>
      <c r="L769" s="17"/>
      <c r="N769" s="25"/>
      <c r="Q769" s="15"/>
      <c r="R769" s="15"/>
      <c r="S769" s="26"/>
      <c r="U769" s="15"/>
    </row>
    <row r="770" spans="3:21" s="16" customFormat="1" x14ac:dyDescent="0.2">
      <c r="C770" s="24"/>
      <c r="E770" s="17"/>
      <c r="H770" s="17"/>
      <c r="J770" s="15"/>
      <c r="L770" s="17"/>
      <c r="N770" s="25"/>
      <c r="Q770" s="15"/>
      <c r="R770" s="15"/>
      <c r="S770" s="26"/>
      <c r="U770" s="15"/>
    </row>
    <row r="771" spans="3:21" s="16" customFormat="1" x14ac:dyDescent="0.2">
      <c r="C771" s="24"/>
      <c r="E771" s="17"/>
      <c r="H771" s="17"/>
      <c r="J771" s="15"/>
      <c r="L771" s="17"/>
      <c r="N771" s="25"/>
      <c r="Q771" s="15"/>
      <c r="R771" s="15"/>
      <c r="S771" s="26"/>
      <c r="U771" s="15"/>
    </row>
    <row r="772" spans="3:21" s="16" customFormat="1" x14ac:dyDescent="0.2">
      <c r="C772" s="24"/>
      <c r="E772" s="17"/>
      <c r="H772" s="17"/>
      <c r="J772" s="15"/>
      <c r="L772" s="17"/>
      <c r="N772" s="25"/>
      <c r="Q772" s="15"/>
      <c r="R772" s="15"/>
      <c r="S772" s="26"/>
      <c r="U772" s="15"/>
    </row>
    <row r="773" spans="3:21" s="16" customFormat="1" x14ac:dyDescent="0.2">
      <c r="C773" s="24"/>
      <c r="E773" s="17"/>
      <c r="H773" s="17"/>
      <c r="J773" s="15"/>
      <c r="L773" s="17"/>
      <c r="N773" s="25"/>
      <c r="Q773" s="15"/>
      <c r="R773" s="15"/>
      <c r="S773" s="26"/>
      <c r="U773" s="15"/>
    </row>
    <row r="774" spans="3:21" s="16" customFormat="1" x14ac:dyDescent="0.2">
      <c r="C774" s="24"/>
      <c r="E774" s="17"/>
      <c r="H774" s="17"/>
      <c r="J774" s="15"/>
      <c r="L774" s="17"/>
      <c r="N774" s="25"/>
      <c r="Q774" s="15"/>
      <c r="R774" s="15"/>
      <c r="S774" s="26"/>
      <c r="U774" s="15"/>
    </row>
    <row r="775" spans="3:21" s="16" customFormat="1" x14ac:dyDescent="0.2">
      <c r="C775" s="24"/>
      <c r="E775" s="17"/>
      <c r="H775" s="17"/>
      <c r="J775" s="15"/>
      <c r="L775" s="17"/>
      <c r="N775" s="25"/>
      <c r="Q775" s="15"/>
      <c r="R775" s="15"/>
      <c r="S775" s="26"/>
      <c r="U775" s="15"/>
    </row>
    <row r="776" spans="3:21" s="16" customFormat="1" x14ac:dyDescent="0.2">
      <c r="C776" s="24"/>
      <c r="E776" s="17"/>
      <c r="H776" s="17"/>
      <c r="J776" s="15"/>
      <c r="L776" s="17"/>
      <c r="N776" s="25"/>
      <c r="Q776" s="15"/>
      <c r="R776" s="15"/>
      <c r="S776" s="26"/>
      <c r="U776" s="15"/>
    </row>
    <row r="777" spans="3:21" s="16" customFormat="1" x14ac:dyDescent="0.2">
      <c r="C777" s="24"/>
      <c r="E777" s="17"/>
      <c r="H777" s="17"/>
      <c r="J777" s="15"/>
      <c r="L777" s="17"/>
      <c r="N777" s="25"/>
      <c r="Q777" s="15"/>
      <c r="R777" s="15"/>
      <c r="S777" s="26"/>
      <c r="U777" s="15"/>
    </row>
    <row r="778" spans="3:21" s="16" customFormat="1" x14ac:dyDescent="0.2">
      <c r="C778" s="24"/>
      <c r="E778" s="17"/>
      <c r="H778" s="17"/>
      <c r="J778" s="15"/>
      <c r="L778" s="17"/>
      <c r="N778" s="25"/>
      <c r="Q778" s="15"/>
      <c r="R778" s="15"/>
      <c r="S778" s="26"/>
      <c r="U778" s="15"/>
    </row>
    <row r="779" spans="3:21" s="16" customFormat="1" x14ac:dyDescent="0.2">
      <c r="C779" s="24"/>
      <c r="E779" s="17"/>
      <c r="H779" s="17"/>
      <c r="J779" s="15"/>
      <c r="L779" s="17"/>
      <c r="N779" s="25"/>
      <c r="Q779" s="15"/>
      <c r="R779" s="15"/>
      <c r="S779" s="26"/>
      <c r="U779" s="15"/>
    </row>
    <row r="780" spans="3:21" s="16" customFormat="1" x14ac:dyDescent="0.2">
      <c r="C780" s="24"/>
      <c r="E780" s="17"/>
      <c r="H780" s="17"/>
      <c r="J780" s="15"/>
      <c r="L780" s="17"/>
      <c r="N780" s="25"/>
      <c r="Q780" s="15"/>
      <c r="R780" s="15"/>
      <c r="S780" s="26"/>
      <c r="U780" s="15"/>
    </row>
    <row r="781" spans="3:21" s="16" customFormat="1" x14ac:dyDescent="0.2">
      <c r="C781" s="24"/>
      <c r="E781" s="17"/>
      <c r="H781" s="17"/>
      <c r="J781" s="15"/>
      <c r="L781" s="17"/>
      <c r="N781" s="25"/>
      <c r="Q781" s="15"/>
      <c r="R781" s="15"/>
      <c r="S781" s="26"/>
      <c r="U781" s="15"/>
    </row>
    <row r="782" spans="3:21" s="16" customFormat="1" x14ac:dyDescent="0.2">
      <c r="C782" s="24"/>
      <c r="E782" s="17"/>
      <c r="H782" s="17"/>
      <c r="J782" s="15"/>
      <c r="L782" s="17"/>
      <c r="N782" s="25"/>
      <c r="Q782" s="15"/>
      <c r="R782" s="15"/>
      <c r="S782" s="26"/>
      <c r="U782" s="15"/>
    </row>
    <row r="783" spans="3:21" s="16" customFormat="1" x14ac:dyDescent="0.2">
      <c r="C783" s="24"/>
      <c r="E783" s="17"/>
      <c r="H783" s="17"/>
      <c r="J783" s="15"/>
      <c r="L783" s="17"/>
      <c r="N783" s="25"/>
      <c r="Q783" s="15"/>
      <c r="R783" s="15"/>
      <c r="S783" s="26"/>
      <c r="U783" s="15"/>
    </row>
    <row r="784" spans="3:21" s="16" customFormat="1" x14ac:dyDescent="0.2">
      <c r="C784" s="24"/>
      <c r="E784" s="17"/>
      <c r="H784" s="17"/>
      <c r="J784" s="15"/>
      <c r="L784" s="17"/>
      <c r="N784" s="25"/>
      <c r="Q784" s="15"/>
      <c r="R784" s="15"/>
      <c r="S784" s="26"/>
      <c r="U784" s="15"/>
    </row>
    <row r="785" spans="3:21" s="16" customFormat="1" x14ac:dyDescent="0.2">
      <c r="C785" s="24"/>
      <c r="E785" s="17"/>
      <c r="H785" s="17"/>
      <c r="J785" s="15"/>
      <c r="L785" s="17"/>
      <c r="N785" s="25"/>
      <c r="Q785" s="15"/>
      <c r="R785" s="15"/>
      <c r="S785" s="26"/>
      <c r="U785" s="15"/>
    </row>
    <row r="786" spans="3:21" s="16" customFormat="1" x14ac:dyDescent="0.2">
      <c r="C786" s="24"/>
      <c r="E786" s="17"/>
      <c r="H786" s="17"/>
      <c r="J786" s="15"/>
      <c r="L786" s="17"/>
      <c r="N786" s="25"/>
      <c r="Q786" s="15"/>
      <c r="R786" s="15"/>
      <c r="S786" s="26"/>
      <c r="U786" s="15"/>
    </row>
    <row r="787" spans="3:21" s="16" customFormat="1" x14ac:dyDescent="0.2">
      <c r="C787" s="24"/>
      <c r="E787" s="17"/>
      <c r="H787" s="17"/>
      <c r="J787" s="15"/>
      <c r="L787" s="17"/>
      <c r="N787" s="25"/>
      <c r="Q787" s="15"/>
      <c r="R787" s="15"/>
      <c r="S787" s="26"/>
      <c r="U787" s="15"/>
    </row>
    <row r="788" spans="3:21" s="16" customFormat="1" x14ac:dyDescent="0.2">
      <c r="C788" s="24"/>
      <c r="E788" s="17"/>
      <c r="H788" s="17"/>
      <c r="J788" s="15"/>
      <c r="L788" s="17"/>
      <c r="N788" s="25"/>
      <c r="Q788" s="15"/>
      <c r="R788" s="15"/>
      <c r="S788" s="26"/>
      <c r="U788" s="15"/>
    </row>
    <row r="789" spans="3:21" s="16" customFormat="1" x14ac:dyDescent="0.2">
      <c r="C789" s="24"/>
      <c r="E789" s="17"/>
      <c r="H789" s="17"/>
      <c r="J789" s="15"/>
      <c r="L789" s="17"/>
      <c r="N789" s="25"/>
      <c r="Q789" s="15"/>
      <c r="R789" s="15"/>
      <c r="S789" s="26"/>
      <c r="U789" s="15"/>
    </row>
    <row r="790" spans="3:21" s="16" customFormat="1" x14ac:dyDescent="0.2">
      <c r="C790" s="24"/>
      <c r="E790" s="17"/>
      <c r="H790" s="17"/>
      <c r="J790" s="15"/>
      <c r="L790" s="17"/>
      <c r="N790" s="25"/>
      <c r="Q790" s="15"/>
      <c r="R790" s="15"/>
      <c r="S790" s="26"/>
      <c r="U790" s="15"/>
    </row>
    <row r="791" spans="3:21" s="16" customFormat="1" x14ac:dyDescent="0.2">
      <c r="C791" s="24"/>
      <c r="E791" s="17"/>
      <c r="H791" s="17"/>
      <c r="J791" s="15"/>
      <c r="L791" s="17"/>
      <c r="N791" s="25"/>
      <c r="Q791" s="15"/>
      <c r="R791" s="15"/>
      <c r="S791" s="26"/>
      <c r="U791" s="15"/>
    </row>
    <row r="792" spans="3:21" s="16" customFormat="1" x14ac:dyDescent="0.2">
      <c r="C792" s="24"/>
      <c r="E792" s="17"/>
      <c r="H792" s="17"/>
      <c r="J792" s="15"/>
      <c r="L792" s="17"/>
      <c r="N792" s="25"/>
      <c r="Q792" s="15"/>
      <c r="R792" s="15"/>
      <c r="S792" s="26"/>
      <c r="U792" s="15"/>
    </row>
    <row r="793" spans="3:21" s="16" customFormat="1" x14ac:dyDescent="0.2">
      <c r="C793" s="24"/>
      <c r="E793" s="17"/>
      <c r="H793" s="17"/>
      <c r="J793" s="15"/>
      <c r="L793" s="17"/>
      <c r="N793" s="25"/>
      <c r="Q793" s="15"/>
      <c r="R793" s="15"/>
      <c r="S793" s="26"/>
      <c r="U793" s="15"/>
    </row>
    <row r="794" spans="3:21" s="16" customFormat="1" x14ac:dyDescent="0.2">
      <c r="C794" s="24"/>
      <c r="E794" s="17"/>
      <c r="H794" s="17"/>
      <c r="J794" s="15"/>
      <c r="L794" s="17"/>
      <c r="N794" s="25"/>
      <c r="Q794" s="15"/>
      <c r="R794" s="15"/>
      <c r="S794" s="26"/>
      <c r="U794" s="15"/>
    </row>
    <row r="795" spans="3:21" s="16" customFormat="1" x14ac:dyDescent="0.2">
      <c r="C795" s="24"/>
      <c r="E795" s="17"/>
      <c r="H795" s="17"/>
      <c r="J795" s="15"/>
      <c r="L795" s="17"/>
      <c r="N795" s="25"/>
      <c r="Q795" s="15"/>
      <c r="R795" s="15"/>
      <c r="S795" s="26"/>
      <c r="U795" s="15"/>
    </row>
    <row r="796" spans="3:21" s="16" customFormat="1" x14ac:dyDescent="0.2">
      <c r="C796" s="24"/>
      <c r="E796" s="17"/>
      <c r="H796" s="17"/>
      <c r="J796" s="15"/>
      <c r="L796" s="17"/>
      <c r="N796" s="25"/>
      <c r="Q796" s="15"/>
      <c r="R796" s="15"/>
      <c r="S796" s="26"/>
      <c r="U796" s="15"/>
    </row>
    <row r="797" spans="3:21" s="16" customFormat="1" x14ac:dyDescent="0.2">
      <c r="C797" s="24"/>
      <c r="E797" s="17"/>
      <c r="H797" s="17"/>
      <c r="J797" s="15"/>
      <c r="L797" s="17"/>
      <c r="N797" s="25"/>
      <c r="Q797" s="15"/>
      <c r="R797" s="15"/>
      <c r="S797" s="26"/>
      <c r="U797" s="15"/>
    </row>
    <row r="798" spans="3:21" s="16" customFormat="1" x14ac:dyDescent="0.2">
      <c r="C798" s="24"/>
      <c r="E798" s="17"/>
      <c r="H798" s="17"/>
      <c r="J798" s="15"/>
      <c r="L798" s="17"/>
      <c r="N798" s="25"/>
      <c r="Q798" s="15"/>
      <c r="R798" s="15"/>
      <c r="S798" s="26"/>
      <c r="U798" s="15"/>
    </row>
    <row r="799" spans="3:21" s="16" customFormat="1" x14ac:dyDescent="0.2">
      <c r="C799" s="24"/>
      <c r="E799" s="17"/>
      <c r="H799" s="17"/>
      <c r="J799" s="15"/>
      <c r="L799" s="17"/>
      <c r="N799" s="25"/>
      <c r="Q799" s="15"/>
      <c r="R799" s="15"/>
      <c r="S799" s="26"/>
      <c r="U799" s="15"/>
    </row>
    <row r="800" spans="3:21" s="16" customFormat="1" x14ac:dyDescent="0.2">
      <c r="C800" s="24"/>
      <c r="E800" s="17"/>
      <c r="H800" s="17"/>
      <c r="J800" s="15"/>
      <c r="L800" s="17"/>
      <c r="N800" s="25"/>
      <c r="Q800" s="15"/>
      <c r="R800" s="15"/>
      <c r="S800" s="26"/>
      <c r="U800" s="15"/>
    </row>
    <row r="801" spans="3:21" s="16" customFormat="1" x14ac:dyDescent="0.2">
      <c r="C801" s="24"/>
      <c r="E801" s="17"/>
      <c r="H801" s="17"/>
      <c r="J801" s="15"/>
      <c r="L801" s="17"/>
      <c r="N801" s="25"/>
      <c r="Q801" s="15"/>
      <c r="R801" s="15"/>
      <c r="S801" s="26"/>
      <c r="U801" s="15"/>
    </row>
    <row r="802" spans="3:21" s="16" customFormat="1" x14ac:dyDescent="0.2">
      <c r="C802" s="24"/>
      <c r="E802" s="17"/>
      <c r="H802" s="17"/>
      <c r="J802" s="15"/>
      <c r="L802" s="17"/>
      <c r="N802" s="25"/>
      <c r="Q802" s="15"/>
      <c r="R802" s="15"/>
      <c r="S802" s="26"/>
      <c r="U802" s="15"/>
    </row>
    <row r="803" spans="3:21" s="16" customFormat="1" x14ac:dyDescent="0.2">
      <c r="C803" s="24"/>
      <c r="E803" s="17"/>
      <c r="H803" s="17"/>
      <c r="J803" s="15"/>
      <c r="L803" s="17"/>
      <c r="N803" s="25"/>
      <c r="Q803" s="15"/>
      <c r="R803" s="15"/>
      <c r="S803" s="26"/>
      <c r="U803" s="15"/>
    </row>
    <row r="804" spans="3:21" s="16" customFormat="1" x14ac:dyDescent="0.2">
      <c r="C804" s="24"/>
      <c r="E804" s="17"/>
      <c r="H804" s="17"/>
      <c r="J804" s="15"/>
      <c r="L804" s="17"/>
      <c r="N804" s="25"/>
      <c r="Q804" s="15"/>
      <c r="R804" s="15"/>
      <c r="S804" s="26"/>
      <c r="U804" s="15"/>
    </row>
    <row r="805" spans="3:21" s="16" customFormat="1" x14ac:dyDescent="0.2">
      <c r="C805" s="24"/>
      <c r="E805" s="17"/>
      <c r="H805" s="17"/>
      <c r="J805" s="15"/>
      <c r="L805" s="17"/>
      <c r="N805" s="25"/>
      <c r="Q805" s="15"/>
      <c r="R805" s="15"/>
      <c r="S805" s="26"/>
      <c r="U805" s="15"/>
    </row>
    <row r="806" spans="3:21" s="16" customFormat="1" x14ac:dyDescent="0.2">
      <c r="C806" s="24"/>
      <c r="E806" s="17"/>
      <c r="H806" s="17"/>
      <c r="J806" s="15"/>
      <c r="L806" s="17"/>
      <c r="N806" s="25"/>
      <c r="Q806" s="15"/>
      <c r="R806" s="15"/>
      <c r="S806" s="26"/>
      <c r="U806" s="15"/>
    </row>
    <row r="807" spans="3:21" s="16" customFormat="1" x14ac:dyDescent="0.2">
      <c r="C807" s="24"/>
      <c r="E807" s="17"/>
      <c r="H807" s="17"/>
      <c r="J807" s="15"/>
      <c r="L807" s="17"/>
      <c r="N807" s="25"/>
      <c r="Q807" s="15"/>
      <c r="R807" s="15"/>
      <c r="S807" s="26"/>
      <c r="U807" s="15"/>
    </row>
    <row r="808" spans="3:21" s="16" customFormat="1" x14ac:dyDescent="0.2">
      <c r="C808" s="24"/>
      <c r="E808" s="17"/>
      <c r="H808" s="17"/>
      <c r="J808" s="15"/>
      <c r="L808" s="17"/>
      <c r="N808" s="25"/>
      <c r="Q808" s="15"/>
      <c r="R808" s="15"/>
      <c r="S808" s="26"/>
      <c r="U808" s="15"/>
    </row>
    <row r="809" spans="3:21" s="16" customFormat="1" x14ac:dyDescent="0.2">
      <c r="C809" s="24"/>
      <c r="E809" s="17"/>
      <c r="H809" s="17"/>
      <c r="J809" s="15"/>
      <c r="L809" s="17"/>
      <c r="N809" s="25"/>
      <c r="Q809" s="15"/>
      <c r="R809" s="15"/>
      <c r="S809" s="26"/>
      <c r="U809" s="15"/>
    </row>
    <row r="810" spans="3:21" s="16" customFormat="1" x14ac:dyDescent="0.2">
      <c r="C810" s="24"/>
      <c r="E810" s="17"/>
      <c r="H810" s="17"/>
      <c r="J810" s="15"/>
      <c r="L810" s="17"/>
      <c r="N810" s="25"/>
      <c r="Q810" s="15"/>
      <c r="R810" s="15"/>
      <c r="S810" s="26"/>
      <c r="U810" s="15"/>
    </row>
    <row r="811" spans="3:21" s="16" customFormat="1" x14ac:dyDescent="0.2">
      <c r="C811" s="24"/>
      <c r="E811" s="17"/>
      <c r="H811" s="17"/>
      <c r="J811" s="15"/>
      <c r="L811" s="17"/>
      <c r="N811" s="25"/>
      <c r="Q811" s="15"/>
      <c r="R811" s="15"/>
      <c r="S811" s="26"/>
      <c r="U811" s="15"/>
    </row>
    <row r="812" spans="3:21" s="16" customFormat="1" x14ac:dyDescent="0.2">
      <c r="C812" s="24"/>
      <c r="E812" s="17"/>
      <c r="H812" s="17"/>
      <c r="J812" s="15"/>
      <c r="L812" s="17"/>
      <c r="N812" s="25"/>
      <c r="Q812" s="15"/>
      <c r="R812" s="15"/>
      <c r="S812" s="26"/>
      <c r="U812" s="15"/>
    </row>
    <row r="813" spans="3:21" s="16" customFormat="1" x14ac:dyDescent="0.2">
      <c r="C813" s="24"/>
      <c r="E813" s="17"/>
      <c r="H813" s="17"/>
      <c r="J813" s="15"/>
      <c r="L813" s="17"/>
      <c r="N813" s="25"/>
      <c r="Q813" s="15"/>
      <c r="R813" s="15"/>
      <c r="S813" s="26"/>
      <c r="U813" s="15"/>
    </row>
    <row r="814" spans="3:21" s="16" customFormat="1" x14ac:dyDescent="0.2">
      <c r="C814" s="24"/>
      <c r="E814" s="17"/>
      <c r="H814" s="17"/>
      <c r="J814" s="15"/>
      <c r="L814" s="17"/>
      <c r="N814" s="25"/>
      <c r="Q814" s="15"/>
      <c r="R814" s="15"/>
      <c r="S814" s="26"/>
      <c r="U814" s="15"/>
    </row>
    <row r="815" spans="3:21" s="16" customFormat="1" x14ac:dyDescent="0.2">
      <c r="C815" s="24"/>
      <c r="E815" s="17"/>
      <c r="H815" s="17"/>
      <c r="J815" s="15"/>
      <c r="L815" s="17"/>
      <c r="N815" s="25"/>
      <c r="Q815" s="15"/>
      <c r="R815" s="15"/>
      <c r="S815" s="26"/>
      <c r="U815" s="15"/>
    </row>
    <row r="816" spans="3:21" s="16" customFormat="1" x14ac:dyDescent="0.2">
      <c r="C816" s="24"/>
      <c r="E816" s="17"/>
      <c r="H816" s="17"/>
      <c r="J816" s="15"/>
      <c r="L816" s="17"/>
      <c r="N816" s="25"/>
      <c r="Q816" s="15"/>
      <c r="R816" s="15"/>
      <c r="S816" s="26"/>
      <c r="U816" s="15"/>
    </row>
    <row r="817" spans="3:21" s="16" customFormat="1" x14ac:dyDescent="0.2">
      <c r="C817" s="24"/>
      <c r="E817" s="17"/>
      <c r="H817" s="17"/>
      <c r="J817" s="15"/>
      <c r="L817" s="17"/>
      <c r="N817" s="25"/>
      <c r="Q817" s="15"/>
      <c r="R817" s="15"/>
      <c r="S817" s="26"/>
      <c r="U817" s="15"/>
    </row>
    <row r="818" spans="3:21" s="16" customFormat="1" x14ac:dyDescent="0.2">
      <c r="C818" s="24"/>
      <c r="E818" s="17"/>
      <c r="H818" s="17"/>
      <c r="J818" s="15"/>
      <c r="L818" s="17"/>
      <c r="N818" s="25"/>
      <c r="Q818" s="15"/>
      <c r="R818" s="15"/>
      <c r="S818" s="26"/>
      <c r="U818" s="15"/>
    </row>
    <row r="819" spans="3:21" s="16" customFormat="1" x14ac:dyDescent="0.2">
      <c r="C819" s="24"/>
      <c r="E819" s="17"/>
      <c r="H819" s="17"/>
      <c r="J819" s="15"/>
      <c r="L819" s="17"/>
      <c r="N819" s="25"/>
      <c r="Q819" s="15"/>
      <c r="R819" s="15"/>
      <c r="S819" s="26"/>
      <c r="U819" s="15"/>
    </row>
    <row r="820" spans="3:21" s="16" customFormat="1" x14ac:dyDescent="0.2">
      <c r="C820" s="24"/>
      <c r="E820" s="17"/>
      <c r="H820" s="17"/>
      <c r="J820" s="15"/>
      <c r="L820" s="17"/>
      <c r="N820" s="25"/>
      <c r="Q820" s="15"/>
      <c r="R820" s="15"/>
      <c r="S820" s="26"/>
      <c r="U820" s="15"/>
    </row>
    <row r="821" spans="3:21" s="16" customFormat="1" x14ac:dyDescent="0.2">
      <c r="C821" s="24"/>
      <c r="E821" s="17"/>
      <c r="H821" s="17"/>
      <c r="J821" s="15"/>
      <c r="L821" s="17"/>
      <c r="N821" s="25"/>
      <c r="Q821" s="15"/>
      <c r="R821" s="15"/>
      <c r="S821" s="26"/>
      <c r="U821" s="15"/>
    </row>
    <row r="822" spans="3:21" s="16" customFormat="1" x14ac:dyDescent="0.2">
      <c r="C822" s="24"/>
      <c r="E822" s="17"/>
      <c r="H822" s="17"/>
      <c r="J822" s="15"/>
      <c r="L822" s="17"/>
      <c r="N822" s="25"/>
      <c r="Q822" s="15"/>
      <c r="R822" s="15"/>
      <c r="S822" s="26"/>
      <c r="U822" s="15"/>
    </row>
    <row r="823" spans="3:21" s="16" customFormat="1" x14ac:dyDescent="0.2">
      <c r="C823" s="24"/>
      <c r="E823" s="17"/>
      <c r="H823" s="17"/>
      <c r="J823" s="15"/>
      <c r="L823" s="17"/>
      <c r="N823" s="25"/>
      <c r="Q823" s="15"/>
      <c r="R823" s="15"/>
      <c r="S823" s="26"/>
      <c r="U823" s="15"/>
    </row>
    <row r="824" spans="3:21" s="16" customFormat="1" x14ac:dyDescent="0.2">
      <c r="C824" s="24"/>
      <c r="E824" s="17"/>
      <c r="H824" s="17"/>
      <c r="J824" s="15"/>
      <c r="L824" s="17"/>
      <c r="N824" s="25"/>
      <c r="Q824" s="15"/>
      <c r="R824" s="15"/>
      <c r="S824" s="26"/>
      <c r="U824" s="15"/>
    </row>
    <row r="825" spans="3:21" s="16" customFormat="1" x14ac:dyDescent="0.2">
      <c r="C825" s="24"/>
      <c r="E825" s="17"/>
      <c r="H825" s="17"/>
      <c r="J825" s="15"/>
      <c r="L825" s="17"/>
      <c r="N825" s="25"/>
      <c r="Q825" s="15"/>
      <c r="R825" s="15"/>
      <c r="S825" s="26"/>
      <c r="U825" s="15"/>
    </row>
    <row r="826" spans="3:21" s="16" customFormat="1" x14ac:dyDescent="0.2">
      <c r="C826" s="24"/>
      <c r="E826" s="17"/>
      <c r="H826" s="17"/>
      <c r="J826" s="15"/>
      <c r="L826" s="17"/>
      <c r="N826" s="25"/>
      <c r="Q826" s="15"/>
      <c r="R826" s="15"/>
      <c r="S826" s="26"/>
      <c r="U826" s="15"/>
    </row>
    <row r="827" spans="3:21" s="16" customFormat="1" x14ac:dyDescent="0.2">
      <c r="C827" s="24"/>
      <c r="E827" s="17"/>
      <c r="H827" s="17"/>
      <c r="J827" s="15"/>
      <c r="L827" s="17"/>
      <c r="N827" s="25"/>
      <c r="Q827" s="15"/>
      <c r="R827" s="15"/>
      <c r="S827" s="26"/>
      <c r="U827" s="15"/>
    </row>
    <row r="828" spans="3:21" s="16" customFormat="1" x14ac:dyDescent="0.2">
      <c r="C828" s="24"/>
      <c r="E828" s="17"/>
      <c r="H828" s="17"/>
      <c r="J828" s="15"/>
      <c r="L828" s="17"/>
      <c r="N828" s="25"/>
      <c r="Q828" s="15"/>
      <c r="R828" s="15"/>
      <c r="S828" s="26"/>
      <c r="U828" s="15"/>
    </row>
    <row r="829" spans="3:21" s="16" customFormat="1" x14ac:dyDescent="0.2">
      <c r="C829" s="24"/>
      <c r="E829" s="17"/>
      <c r="H829" s="17"/>
      <c r="J829" s="15"/>
      <c r="L829" s="17"/>
      <c r="N829" s="25"/>
      <c r="Q829" s="15"/>
      <c r="R829" s="15"/>
      <c r="S829" s="26"/>
      <c r="U829" s="15"/>
    </row>
    <row r="830" spans="3:21" s="16" customFormat="1" x14ac:dyDescent="0.2">
      <c r="C830" s="24"/>
      <c r="E830" s="17"/>
      <c r="H830" s="17"/>
      <c r="J830" s="15"/>
      <c r="L830" s="17"/>
      <c r="N830" s="25"/>
      <c r="Q830" s="15"/>
      <c r="R830" s="15"/>
      <c r="S830" s="26"/>
      <c r="U830" s="15"/>
    </row>
    <row r="831" spans="3:21" s="16" customFormat="1" x14ac:dyDescent="0.2">
      <c r="C831" s="24"/>
      <c r="E831" s="17"/>
      <c r="H831" s="17"/>
      <c r="J831" s="15"/>
      <c r="L831" s="17"/>
      <c r="N831" s="25"/>
      <c r="Q831" s="15"/>
      <c r="R831" s="15"/>
      <c r="S831" s="26"/>
      <c r="U831" s="15"/>
    </row>
    <row r="832" spans="3:21" s="16" customFormat="1" x14ac:dyDescent="0.2">
      <c r="C832" s="24"/>
      <c r="E832" s="17"/>
      <c r="H832" s="17"/>
      <c r="J832" s="15"/>
      <c r="L832" s="17"/>
      <c r="N832" s="25"/>
      <c r="Q832" s="15"/>
      <c r="R832" s="15"/>
      <c r="S832" s="26"/>
      <c r="U832" s="15"/>
    </row>
    <row r="833" spans="3:21" s="16" customFormat="1" x14ac:dyDescent="0.2">
      <c r="C833" s="24"/>
      <c r="E833" s="17"/>
      <c r="H833" s="17"/>
      <c r="J833" s="15"/>
      <c r="L833" s="17"/>
      <c r="N833" s="25"/>
      <c r="Q833" s="15"/>
      <c r="R833" s="15"/>
      <c r="S833" s="26"/>
      <c r="U833" s="15"/>
    </row>
    <row r="834" spans="3:21" s="16" customFormat="1" x14ac:dyDescent="0.2">
      <c r="C834" s="24"/>
      <c r="E834" s="17"/>
      <c r="H834" s="17"/>
      <c r="J834" s="15"/>
      <c r="L834" s="17"/>
      <c r="N834" s="25"/>
      <c r="Q834" s="15"/>
      <c r="R834" s="15"/>
      <c r="S834" s="26"/>
      <c r="U834" s="15"/>
    </row>
    <row r="835" spans="3:21" s="16" customFormat="1" x14ac:dyDescent="0.2">
      <c r="C835" s="24"/>
      <c r="E835" s="17"/>
      <c r="H835" s="17"/>
      <c r="J835" s="15"/>
      <c r="L835" s="17"/>
      <c r="N835" s="25"/>
      <c r="Q835" s="15"/>
      <c r="R835" s="15"/>
      <c r="S835" s="26"/>
      <c r="U835" s="15"/>
    </row>
    <row r="836" spans="3:21" s="16" customFormat="1" x14ac:dyDescent="0.2">
      <c r="C836" s="24"/>
      <c r="E836" s="17"/>
      <c r="H836" s="17"/>
      <c r="J836" s="15"/>
      <c r="L836" s="17"/>
      <c r="N836" s="25"/>
      <c r="Q836" s="15"/>
      <c r="R836" s="15"/>
      <c r="S836" s="26"/>
      <c r="U836" s="15"/>
    </row>
    <row r="837" spans="3:21" s="16" customFormat="1" x14ac:dyDescent="0.2">
      <c r="C837" s="24"/>
      <c r="E837" s="17"/>
      <c r="H837" s="17"/>
      <c r="J837" s="15"/>
      <c r="L837" s="17"/>
      <c r="N837" s="25"/>
      <c r="Q837" s="15"/>
      <c r="R837" s="15"/>
      <c r="S837" s="26"/>
      <c r="U837" s="15"/>
    </row>
    <row r="838" spans="3:21" s="16" customFormat="1" x14ac:dyDescent="0.2">
      <c r="C838" s="24"/>
      <c r="E838" s="17"/>
      <c r="H838" s="17"/>
      <c r="J838" s="15"/>
      <c r="L838" s="17"/>
      <c r="N838" s="25"/>
      <c r="Q838" s="15"/>
      <c r="R838" s="15"/>
      <c r="S838" s="26"/>
      <c r="U838" s="15"/>
    </row>
    <row r="839" spans="3:21" s="16" customFormat="1" x14ac:dyDescent="0.2">
      <c r="C839" s="24"/>
      <c r="E839" s="17"/>
      <c r="H839" s="17"/>
      <c r="J839" s="15"/>
      <c r="L839" s="17"/>
      <c r="N839" s="25"/>
      <c r="Q839" s="15"/>
      <c r="R839" s="15"/>
      <c r="S839" s="26"/>
      <c r="U839" s="15"/>
    </row>
    <row r="840" spans="3:21" s="16" customFormat="1" x14ac:dyDescent="0.2">
      <c r="C840" s="24"/>
      <c r="E840" s="17"/>
      <c r="H840" s="17"/>
      <c r="J840" s="15"/>
      <c r="L840" s="17"/>
      <c r="N840" s="25"/>
      <c r="Q840" s="15"/>
      <c r="R840" s="15"/>
      <c r="S840" s="26"/>
      <c r="U840" s="15"/>
    </row>
    <row r="841" spans="3:21" s="16" customFormat="1" x14ac:dyDescent="0.2">
      <c r="C841" s="24"/>
      <c r="E841" s="17"/>
      <c r="H841" s="17"/>
      <c r="J841" s="15"/>
      <c r="L841" s="17"/>
      <c r="N841" s="25"/>
      <c r="Q841" s="15"/>
      <c r="R841" s="15"/>
      <c r="S841" s="26"/>
      <c r="U841" s="15"/>
    </row>
    <row r="842" spans="3:21" s="16" customFormat="1" x14ac:dyDescent="0.2">
      <c r="C842" s="24"/>
      <c r="E842" s="17"/>
      <c r="H842" s="17"/>
      <c r="J842" s="15"/>
      <c r="L842" s="17"/>
      <c r="N842" s="25"/>
      <c r="Q842" s="15"/>
      <c r="R842" s="15"/>
      <c r="S842" s="26"/>
      <c r="U842" s="15"/>
    </row>
    <row r="843" spans="3:21" s="16" customFormat="1" x14ac:dyDescent="0.2">
      <c r="C843" s="24"/>
      <c r="E843" s="17"/>
      <c r="H843" s="17"/>
      <c r="J843" s="15"/>
      <c r="L843" s="17"/>
      <c r="N843" s="25"/>
      <c r="Q843" s="15"/>
      <c r="R843" s="15"/>
      <c r="S843" s="26"/>
      <c r="U843" s="15"/>
    </row>
    <row r="844" spans="3:21" s="16" customFormat="1" x14ac:dyDescent="0.2">
      <c r="C844" s="24"/>
      <c r="E844" s="17"/>
      <c r="H844" s="17"/>
      <c r="J844" s="15"/>
      <c r="L844" s="17"/>
      <c r="N844" s="25"/>
      <c r="Q844" s="15"/>
      <c r="R844" s="15"/>
      <c r="S844" s="26"/>
      <c r="U844" s="15"/>
    </row>
    <row r="845" spans="3:21" s="16" customFormat="1" x14ac:dyDescent="0.2">
      <c r="C845" s="24"/>
      <c r="E845" s="17"/>
      <c r="H845" s="17"/>
      <c r="J845" s="15"/>
      <c r="L845" s="17"/>
      <c r="N845" s="25"/>
      <c r="Q845" s="15"/>
      <c r="R845" s="15"/>
      <c r="S845" s="26"/>
      <c r="U845" s="15"/>
    </row>
    <row r="846" spans="3:21" s="16" customFormat="1" x14ac:dyDescent="0.2">
      <c r="C846" s="24"/>
      <c r="E846" s="17"/>
      <c r="H846" s="17"/>
      <c r="J846" s="15"/>
      <c r="L846" s="17"/>
      <c r="N846" s="25"/>
      <c r="Q846" s="15"/>
      <c r="R846" s="15"/>
      <c r="S846" s="26"/>
      <c r="U846" s="15"/>
    </row>
    <row r="847" spans="3:21" s="16" customFormat="1" x14ac:dyDescent="0.2">
      <c r="C847" s="24"/>
      <c r="E847" s="17"/>
      <c r="H847" s="17"/>
      <c r="J847" s="15"/>
      <c r="L847" s="17"/>
      <c r="N847" s="25"/>
      <c r="Q847" s="15"/>
      <c r="R847" s="15"/>
      <c r="S847" s="26"/>
      <c r="U847" s="15"/>
    </row>
    <row r="848" spans="3:21" s="16" customFormat="1" x14ac:dyDescent="0.2">
      <c r="C848" s="24"/>
      <c r="E848" s="17"/>
      <c r="H848" s="17"/>
      <c r="J848" s="15"/>
      <c r="L848" s="17"/>
      <c r="N848" s="25"/>
      <c r="Q848" s="15"/>
      <c r="R848" s="15"/>
      <c r="S848" s="26"/>
      <c r="U848" s="15"/>
    </row>
    <row r="849" spans="3:21" s="16" customFormat="1" x14ac:dyDescent="0.2">
      <c r="C849" s="24"/>
      <c r="E849" s="17"/>
      <c r="H849" s="17"/>
      <c r="J849" s="15"/>
      <c r="L849" s="17"/>
      <c r="N849" s="25"/>
      <c r="Q849" s="15"/>
      <c r="R849" s="15"/>
      <c r="S849" s="26"/>
      <c r="U849" s="15"/>
    </row>
    <row r="850" spans="3:21" s="16" customFormat="1" x14ac:dyDescent="0.2">
      <c r="C850" s="24"/>
      <c r="E850" s="17"/>
      <c r="H850" s="17"/>
      <c r="J850" s="15"/>
      <c r="L850" s="17"/>
      <c r="N850" s="25"/>
      <c r="Q850" s="15"/>
      <c r="R850" s="15"/>
      <c r="S850" s="26"/>
      <c r="U850" s="15"/>
    </row>
    <row r="851" spans="3:21" s="16" customFormat="1" x14ac:dyDescent="0.2">
      <c r="C851" s="24"/>
      <c r="E851" s="17"/>
      <c r="H851" s="17"/>
      <c r="J851" s="15"/>
      <c r="L851" s="17"/>
      <c r="N851" s="25"/>
      <c r="Q851" s="15"/>
      <c r="R851" s="15"/>
      <c r="S851" s="26"/>
      <c r="U851" s="15"/>
    </row>
    <row r="852" spans="3:21" s="16" customFormat="1" x14ac:dyDescent="0.2">
      <c r="C852" s="24"/>
      <c r="E852" s="17"/>
      <c r="H852" s="17"/>
      <c r="J852" s="15"/>
      <c r="L852" s="17"/>
      <c r="N852" s="25"/>
      <c r="Q852" s="15"/>
      <c r="R852" s="15"/>
      <c r="S852" s="26"/>
      <c r="U852" s="15"/>
    </row>
    <row r="853" spans="3:21" s="16" customFormat="1" x14ac:dyDescent="0.2">
      <c r="C853" s="24"/>
      <c r="E853" s="17"/>
      <c r="H853" s="17"/>
      <c r="J853" s="15"/>
      <c r="L853" s="17"/>
      <c r="N853" s="25"/>
      <c r="Q853" s="15"/>
      <c r="R853" s="15"/>
      <c r="S853" s="26"/>
      <c r="U853" s="15"/>
    </row>
    <row r="854" spans="3:21" s="16" customFormat="1" x14ac:dyDescent="0.2">
      <c r="C854" s="24"/>
      <c r="E854" s="17"/>
      <c r="H854" s="17"/>
      <c r="J854" s="15"/>
      <c r="L854" s="17"/>
      <c r="N854" s="25"/>
      <c r="Q854" s="15"/>
      <c r="R854" s="15"/>
      <c r="S854" s="26"/>
      <c r="U854" s="15"/>
    </row>
    <row r="855" spans="3:21" s="16" customFormat="1" x14ac:dyDescent="0.2">
      <c r="C855" s="24"/>
      <c r="E855" s="17"/>
      <c r="H855" s="17"/>
      <c r="J855" s="15"/>
      <c r="L855" s="17"/>
      <c r="N855" s="25"/>
      <c r="Q855" s="15"/>
      <c r="R855" s="15"/>
      <c r="S855" s="26"/>
      <c r="U855" s="15"/>
    </row>
    <row r="856" spans="3:21" s="16" customFormat="1" x14ac:dyDescent="0.2">
      <c r="C856" s="24"/>
      <c r="E856" s="17"/>
      <c r="H856" s="17"/>
      <c r="J856" s="15"/>
      <c r="L856" s="17"/>
      <c r="N856" s="25"/>
      <c r="Q856" s="15"/>
      <c r="R856" s="15"/>
      <c r="S856" s="26"/>
      <c r="U856" s="15"/>
    </row>
    <row r="857" spans="3:21" s="16" customFormat="1" x14ac:dyDescent="0.2">
      <c r="C857" s="24"/>
      <c r="E857" s="17"/>
      <c r="H857" s="17"/>
      <c r="J857" s="15"/>
      <c r="L857" s="17"/>
      <c r="N857" s="25"/>
      <c r="Q857" s="15"/>
      <c r="R857" s="15"/>
      <c r="S857" s="26"/>
      <c r="U857" s="15"/>
    </row>
    <row r="858" spans="3:21" s="16" customFormat="1" x14ac:dyDescent="0.2">
      <c r="C858" s="24"/>
      <c r="E858" s="17"/>
      <c r="H858" s="17"/>
      <c r="J858" s="15"/>
      <c r="L858" s="17"/>
      <c r="N858" s="25"/>
      <c r="Q858" s="15"/>
      <c r="R858" s="15"/>
      <c r="S858" s="26"/>
      <c r="U858" s="15"/>
    </row>
    <row r="859" spans="3:21" s="16" customFormat="1" x14ac:dyDescent="0.2">
      <c r="C859" s="24"/>
      <c r="E859" s="17"/>
      <c r="H859" s="17"/>
      <c r="J859" s="15"/>
      <c r="L859" s="17"/>
      <c r="N859" s="25"/>
      <c r="Q859" s="15"/>
      <c r="R859" s="15"/>
      <c r="S859" s="26"/>
      <c r="U859" s="15"/>
    </row>
    <row r="860" spans="3:21" s="16" customFormat="1" x14ac:dyDescent="0.2">
      <c r="C860" s="24"/>
      <c r="E860" s="17"/>
      <c r="H860" s="17"/>
      <c r="J860" s="15"/>
      <c r="L860" s="17"/>
      <c r="N860" s="25"/>
      <c r="Q860" s="15"/>
      <c r="R860" s="15"/>
      <c r="S860" s="26"/>
      <c r="U860" s="15"/>
    </row>
    <row r="861" spans="3:21" s="16" customFormat="1" x14ac:dyDescent="0.2">
      <c r="C861" s="24"/>
      <c r="E861" s="17"/>
      <c r="H861" s="17"/>
      <c r="J861" s="15"/>
      <c r="L861" s="17"/>
      <c r="N861" s="25"/>
      <c r="Q861" s="15"/>
      <c r="R861" s="15"/>
      <c r="S861" s="26"/>
      <c r="U861" s="15"/>
    </row>
    <row r="862" spans="3:21" s="16" customFormat="1" x14ac:dyDescent="0.2">
      <c r="C862" s="24"/>
      <c r="E862" s="17"/>
      <c r="H862" s="17"/>
      <c r="J862" s="15"/>
      <c r="L862" s="17"/>
      <c r="N862" s="25"/>
      <c r="Q862" s="15"/>
      <c r="R862" s="15"/>
      <c r="S862" s="26"/>
      <c r="U862" s="15"/>
    </row>
    <row r="863" spans="3:21" s="16" customFormat="1" x14ac:dyDescent="0.2">
      <c r="C863" s="24"/>
      <c r="E863" s="17"/>
      <c r="H863" s="17"/>
      <c r="J863" s="15"/>
      <c r="L863" s="17"/>
      <c r="N863" s="25"/>
      <c r="Q863" s="15"/>
      <c r="R863" s="15"/>
      <c r="S863" s="26"/>
      <c r="U863" s="15"/>
    </row>
    <row r="864" spans="3:21" s="16" customFormat="1" x14ac:dyDescent="0.2">
      <c r="C864" s="24"/>
      <c r="E864" s="17"/>
      <c r="H864" s="17"/>
      <c r="J864" s="15"/>
      <c r="L864" s="17"/>
      <c r="N864" s="25"/>
      <c r="Q864" s="15"/>
      <c r="R864" s="15"/>
      <c r="S864" s="26"/>
      <c r="U864" s="15"/>
    </row>
    <row r="865" spans="3:21" s="16" customFormat="1" x14ac:dyDescent="0.2">
      <c r="C865" s="24"/>
      <c r="E865" s="17"/>
      <c r="H865" s="17"/>
      <c r="J865" s="15"/>
      <c r="L865" s="17"/>
      <c r="N865" s="25"/>
      <c r="Q865" s="15"/>
      <c r="R865" s="15"/>
      <c r="S865" s="26"/>
      <c r="U865" s="15"/>
    </row>
    <row r="866" spans="3:21" s="16" customFormat="1" x14ac:dyDescent="0.2">
      <c r="C866" s="24"/>
      <c r="E866" s="17"/>
      <c r="H866" s="17"/>
      <c r="J866" s="15"/>
      <c r="L866" s="17"/>
      <c r="N866" s="25"/>
      <c r="Q866" s="15"/>
      <c r="R866" s="15"/>
      <c r="S866" s="26"/>
      <c r="U866" s="15"/>
    </row>
    <row r="867" spans="3:21" s="16" customFormat="1" x14ac:dyDescent="0.2">
      <c r="C867" s="24"/>
      <c r="E867" s="17"/>
      <c r="H867" s="17"/>
      <c r="J867" s="15"/>
      <c r="L867" s="17"/>
      <c r="N867" s="25"/>
      <c r="Q867" s="15"/>
      <c r="R867" s="15"/>
      <c r="S867" s="26"/>
      <c r="U867" s="15"/>
    </row>
    <row r="868" spans="3:21" s="16" customFormat="1" x14ac:dyDescent="0.2">
      <c r="C868" s="24"/>
      <c r="E868" s="17"/>
      <c r="H868" s="17"/>
      <c r="J868" s="15"/>
      <c r="L868" s="17"/>
      <c r="N868" s="25"/>
      <c r="Q868" s="15"/>
      <c r="R868" s="15"/>
      <c r="S868" s="26"/>
      <c r="U868" s="15"/>
    </row>
    <row r="869" spans="3:21" s="16" customFormat="1" x14ac:dyDescent="0.2">
      <c r="C869" s="24"/>
      <c r="E869" s="17"/>
      <c r="H869" s="17"/>
      <c r="J869" s="15"/>
      <c r="L869" s="17"/>
      <c r="N869" s="25"/>
      <c r="Q869" s="15"/>
      <c r="R869" s="15"/>
      <c r="S869" s="26"/>
      <c r="U869" s="15"/>
    </row>
    <row r="870" spans="3:21" s="16" customFormat="1" x14ac:dyDescent="0.2">
      <c r="C870" s="24"/>
      <c r="E870" s="17"/>
      <c r="H870" s="17"/>
      <c r="J870" s="15"/>
      <c r="L870" s="17"/>
      <c r="N870" s="25"/>
      <c r="Q870" s="15"/>
      <c r="R870" s="15"/>
      <c r="S870" s="26"/>
      <c r="U870" s="15"/>
    </row>
    <row r="871" spans="3:21" s="16" customFormat="1" x14ac:dyDescent="0.2">
      <c r="C871" s="24"/>
      <c r="E871" s="17"/>
      <c r="H871" s="17"/>
      <c r="J871" s="15"/>
      <c r="L871" s="17"/>
      <c r="N871" s="25"/>
      <c r="Q871" s="15"/>
      <c r="R871" s="15"/>
      <c r="S871" s="26"/>
      <c r="U871" s="15"/>
    </row>
    <row r="872" spans="3:21" s="16" customFormat="1" x14ac:dyDescent="0.2">
      <c r="C872" s="24"/>
      <c r="E872" s="17"/>
      <c r="H872" s="17"/>
      <c r="J872" s="15"/>
      <c r="L872" s="17"/>
      <c r="N872" s="25"/>
      <c r="Q872" s="15"/>
      <c r="R872" s="15"/>
      <c r="S872" s="26"/>
      <c r="U872" s="15"/>
    </row>
    <row r="873" spans="3:21" s="16" customFormat="1" x14ac:dyDescent="0.2">
      <c r="C873" s="24"/>
      <c r="E873" s="17"/>
      <c r="H873" s="17"/>
      <c r="J873" s="15"/>
      <c r="L873" s="17"/>
      <c r="N873" s="25"/>
      <c r="Q873" s="15"/>
      <c r="R873" s="15"/>
      <c r="S873" s="26"/>
      <c r="U873" s="15"/>
    </row>
    <row r="874" spans="3:21" s="16" customFormat="1" x14ac:dyDescent="0.2">
      <c r="C874" s="24"/>
      <c r="E874" s="17"/>
      <c r="H874" s="17"/>
      <c r="J874" s="15"/>
      <c r="L874" s="17"/>
      <c r="N874" s="25"/>
      <c r="Q874" s="15"/>
      <c r="R874" s="15"/>
      <c r="S874" s="26"/>
      <c r="U874" s="15"/>
    </row>
    <row r="875" spans="3:21" s="16" customFormat="1" x14ac:dyDescent="0.2">
      <c r="C875" s="24"/>
      <c r="E875" s="17"/>
      <c r="H875" s="17"/>
      <c r="J875" s="15"/>
      <c r="L875" s="17"/>
      <c r="N875" s="25"/>
      <c r="Q875" s="15"/>
      <c r="R875" s="15"/>
      <c r="S875" s="26"/>
      <c r="U875" s="15"/>
    </row>
    <row r="876" spans="3:21" s="16" customFormat="1" x14ac:dyDescent="0.2">
      <c r="C876" s="24"/>
      <c r="E876" s="17"/>
      <c r="H876" s="17"/>
      <c r="J876" s="15"/>
      <c r="L876" s="17"/>
      <c r="N876" s="25"/>
      <c r="Q876" s="15"/>
      <c r="R876" s="15"/>
      <c r="S876" s="26"/>
      <c r="U876" s="15"/>
    </row>
    <row r="877" spans="3:21" s="16" customFormat="1" x14ac:dyDescent="0.2">
      <c r="C877" s="24"/>
      <c r="E877" s="17"/>
      <c r="H877" s="17"/>
      <c r="J877" s="15"/>
      <c r="L877" s="17"/>
      <c r="N877" s="25"/>
      <c r="Q877" s="15"/>
      <c r="R877" s="15"/>
      <c r="S877" s="26"/>
      <c r="U877" s="15"/>
    </row>
    <row r="878" spans="3:21" s="16" customFormat="1" x14ac:dyDescent="0.2">
      <c r="C878" s="24"/>
      <c r="E878" s="17"/>
      <c r="H878" s="17"/>
      <c r="J878" s="15"/>
      <c r="L878" s="17"/>
      <c r="N878" s="25"/>
      <c r="Q878" s="15"/>
      <c r="R878" s="15"/>
      <c r="S878" s="26"/>
      <c r="U878" s="15"/>
    </row>
    <row r="879" spans="3:21" s="16" customFormat="1" x14ac:dyDescent="0.2">
      <c r="C879" s="24"/>
      <c r="E879" s="17"/>
      <c r="H879" s="17"/>
      <c r="J879" s="15"/>
      <c r="L879" s="17"/>
      <c r="N879" s="25"/>
      <c r="Q879" s="15"/>
      <c r="R879" s="15"/>
      <c r="S879" s="26"/>
      <c r="U879" s="15"/>
    </row>
    <row r="880" spans="3:21" s="16" customFormat="1" x14ac:dyDescent="0.2">
      <c r="C880" s="24"/>
      <c r="E880" s="17"/>
      <c r="H880" s="17"/>
      <c r="J880" s="15"/>
      <c r="L880" s="17"/>
      <c r="N880" s="25"/>
      <c r="Q880" s="15"/>
      <c r="R880" s="15"/>
      <c r="S880" s="26"/>
      <c r="U880" s="15"/>
    </row>
    <row r="881" spans="3:21" s="16" customFormat="1" x14ac:dyDescent="0.2">
      <c r="C881" s="24"/>
      <c r="E881" s="17"/>
      <c r="H881" s="17"/>
      <c r="J881" s="15"/>
      <c r="L881" s="17"/>
      <c r="N881" s="25"/>
      <c r="Q881" s="15"/>
      <c r="R881" s="15"/>
      <c r="S881" s="26"/>
      <c r="U881" s="15"/>
    </row>
    <row r="882" spans="3:21" s="16" customFormat="1" x14ac:dyDescent="0.2">
      <c r="C882" s="24"/>
      <c r="E882" s="17"/>
      <c r="H882" s="17"/>
      <c r="J882" s="15"/>
      <c r="L882" s="17"/>
      <c r="N882" s="25"/>
      <c r="Q882" s="15"/>
      <c r="R882" s="15"/>
      <c r="S882" s="26"/>
      <c r="U882" s="15"/>
    </row>
    <row r="883" spans="3:21" s="16" customFormat="1" x14ac:dyDescent="0.2">
      <c r="C883" s="24"/>
      <c r="E883" s="17"/>
      <c r="H883" s="17"/>
      <c r="J883" s="15"/>
      <c r="L883" s="17"/>
      <c r="N883" s="25"/>
      <c r="Q883" s="15"/>
      <c r="R883" s="15"/>
      <c r="S883" s="26"/>
      <c r="U883" s="15"/>
    </row>
    <row r="884" spans="3:21" s="16" customFormat="1" x14ac:dyDescent="0.2">
      <c r="C884" s="24"/>
      <c r="E884" s="17"/>
      <c r="H884" s="17"/>
      <c r="J884" s="15"/>
      <c r="L884" s="17"/>
      <c r="N884" s="25"/>
      <c r="Q884" s="15"/>
      <c r="R884" s="15"/>
      <c r="S884" s="26"/>
      <c r="U884" s="15"/>
    </row>
    <row r="885" spans="3:21" s="16" customFormat="1" x14ac:dyDescent="0.2">
      <c r="C885" s="24"/>
      <c r="E885" s="17"/>
      <c r="H885" s="17"/>
      <c r="J885" s="15"/>
      <c r="L885" s="17"/>
      <c r="N885" s="25"/>
      <c r="Q885" s="15"/>
      <c r="R885" s="15"/>
      <c r="S885" s="26"/>
      <c r="U885" s="15"/>
    </row>
    <row r="886" spans="3:21" s="16" customFormat="1" x14ac:dyDescent="0.2">
      <c r="C886" s="24"/>
      <c r="E886" s="17"/>
      <c r="H886" s="17"/>
      <c r="J886" s="15"/>
      <c r="L886" s="17"/>
      <c r="N886" s="25"/>
      <c r="Q886" s="15"/>
      <c r="R886" s="15"/>
      <c r="S886" s="26"/>
      <c r="U886" s="15"/>
    </row>
    <row r="887" spans="3:21" s="16" customFormat="1" x14ac:dyDescent="0.2">
      <c r="C887" s="24"/>
      <c r="E887" s="17"/>
      <c r="H887" s="17"/>
      <c r="J887" s="15"/>
      <c r="L887" s="17"/>
      <c r="N887" s="25"/>
      <c r="Q887" s="15"/>
      <c r="R887" s="15"/>
      <c r="S887" s="26"/>
      <c r="U887" s="15"/>
    </row>
    <row r="888" spans="3:21" s="16" customFormat="1" x14ac:dyDescent="0.2">
      <c r="C888" s="24"/>
      <c r="E888" s="17"/>
      <c r="H888" s="17"/>
      <c r="J888" s="15"/>
      <c r="L888" s="17"/>
      <c r="N888" s="25"/>
      <c r="Q888" s="15"/>
      <c r="R888" s="15"/>
      <c r="S888" s="26"/>
      <c r="U888" s="15"/>
    </row>
    <row r="889" spans="3:21" s="16" customFormat="1" x14ac:dyDescent="0.2">
      <c r="C889" s="24"/>
      <c r="E889" s="17"/>
      <c r="H889" s="17"/>
      <c r="J889" s="15"/>
      <c r="L889" s="17"/>
      <c r="N889" s="25"/>
      <c r="Q889" s="15"/>
      <c r="R889" s="15"/>
      <c r="S889" s="26"/>
      <c r="U889" s="15"/>
    </row>
    <row r="890" spans="3:21" s="16" customFormat="1" x14ac:dyDescent="0.2">
      <c r="C890" s="24"/>
      <c r="E890" s="17"/>
      <c r="H890" s="17"/>
      <c r="J890" s="15"/>
      <c r="L890" s="17"/>
      <c r="N890" s="25"/>
      <c r="Q890" s="15"/>
      <c r="R890" s="15"/>
      <c r="S890" s="26"/>
      <c r="U890" s="15"/>
    </row>
    <row r="891" spans="3:21" s="16" customFormat="1" x14ac:dyDescent="0.2">
      <c r="C891" s="24"/>
      <c r="E891" s="17"/>
      <c r="H891" s="17"/>
      <c r="J891" s="15"/>
      <c r="L891" s="17"/>
      <c r="N891" s="25"/>
      <c r="Q891" s="15"/>
      <c r="R891" s="15"/>
      <c r="S891" s="26"/>
      <c r="U891" s="15"/>
    </row>
    <row r="892" spans="3:21" s="16" customFormat="1" x14ac:dyDescent="0.2">
      <c r="C892" s="24"/>
      <c r="E892" s="17"/>
      <c r="H892" s="17"/>
      <c r="J892" s="15"/>
      <c r="L892" s="17"/>
      <c r="N892" s="25"/>
      <c r="Q892" s="15"/>
      <c r="R892" s="15"/>
      <c r="S892" s="26"/>
      <c r="U892" s="15"/>
    </row>
    <row r="893" spans="3:21" s="16" customFormat="1" x14ac:dyDescent="0.2">
      <c r="C893" s="24"/>
      <c r="E893" s="17"/>
      <c r="H893" s="17"/>
      <c r="J893" s="15"/>
      <c r="L893" s="17"/>
      <c r="N893" s="25"/>
      <c r="Q893" s="15"/>
      <c r="R893" s="15"/>
      <c r="S893" s="26"/>
      <c r="U893" s="15"/>
    </row>
    <row r="894" spans="3:21" s="16" customFormat="1" x14ac:dyDescent="0.2">
      <c r="C894" s="24"/>
      <c r="E894" s="17"/>
      <c r="H894" s="17"/>
      <c r="J894" s="15"/>
      <c r="L894" s="17"/>
      <c r="N894" s="25"/>
      <c r="Q894" s="15"/>
      <c r="R894" s="15"/>
      <c r="S894" s="26"/>
      <c r="U894" s="15"/>
    </row>
    <row r="895" spans="3:21" s="16" customFormat="1" x14ac:dyDescent="0.2">
      <c r="C895" s="24"/>
      <c r="E895" s="17"/>
      <c r="H895" s="17"/>
      <c r="J895" s="15"/>
      <c r="L895" s="17"/>
      <c r="N895" s="25"/>
      <c r="Q895" s="15"/>
      <c r="R895" s="15"/>
      <c r="S895" s="26"/>
      <c r="U895" s="15"/>
    </row>
    <row r="896" spans="3:21" s="16" customFormat="1" x14ac:dyDescent="0.2">
      <c r="C896" s="24"/>
      <c r="E896" s="17"/>
      <c r="H896" s="17"/>
      <c r="J896" s="15"/>
      <c r="L896" s="17"/>
      <c r="N896" s="25"/>
      <c r="Q896" s="15"/>
      <c r="R896" s="15"/>
      <c r="S896" s="26"/>
      <c r="U896" s="15"/>
    </row>
    <row r="897" spans="3:21" s="16" customFormat="1" x14ac:dyDescent="0.2">
      <c r="C897" s="24"/>
      <c r="E897" s="17"/>
      <c r="H897" s="17"/>
      <c r="J897" s="15"/>
      <c r="L897" s="17"/>
      <c r="N897" s="25"/>
      <c r="Q897" s="15"/>
      <c r="R897" s="15"/>
      <c r="S897" s="26"/>
      <c r="U897" s="15"/>
    </row>
    <row r="898" spans="3:21" s="16" customFormat="1" x14ac:dyDescent="0.2">
      <c r="C898" s="24"/>
      <c r="E898" s="17"/>
      <c r="H898" s="17"/>
      <c r="J898" s="15"/>
      <c r="L898" s="17"/>
      <c r="N898" s="25"/>
      <c r="Q898" s="15"/>
      <c r="R898" s="15"/>
      <c r="S898" s="26"/>
      <c r="U898" s="15"/>
    </row>
    <row r="899" spans="3:21" s="16" customFormat="1" x14ac:dyDescent="0.2">
      <c r="C899" s="24"/>
      <c r="E899" s="17"/>
      <c r="H899" s="17"/>
      <c r="J899" s="15"/>
      <c r="L899" s="17"/>
      <c r="N899" s="25"/>
      <c r="Q899" s="15"/>
      <c r="R899" s="15"/>
      <c r="S899" s="26"/>
      <c r="U899" s="15"/>
    </row>
    <row r="900" spans="3:21" s="16" customFormat="1" x14ac:dyDescent="0.2">
      <c r="C900" s="24"/>
      <c r="E900" s="17"/>
      <c r="H900" s="17"/>
      <c r="J900" s="15"/>
      <c r="L900" s="17"/>
      <c r="N900" s="25"/>
      <c r="Q900" s="15"/>
      <c r="R900" s="15"/>
      <c r="S900" s="26"/>
      <c r="U900" s="15"/>
    </row>
    <row r="901" spans="3:21" s="16" customFormat="1" x14ac:dyDescent="0.2">
      <c r="C901" s="24"/>
      <c r="E901" s="17"/>
      <c r="H901" s="17"/>
      <c r="J901" s="15"/>
      <c r="L901" s="17"/>
      <c r="N901" s="25"/>
      <c r="Q901" s="15"/>
      <c r="R901" s="15"/>
      <c r="S901" s="26"/>
      <c r="U901" s="15"/>
    </row>
    <row r="902" spans="3:21" s="16" customFormat="1" x14ac:dyDescent="0.2">
      <c r="C902" s="24"/>
      <c r="E902" s="17"/>
      <c r="H902" s="17"/>
      <c r="J902" s="15"/>
      <c r="L902" s="17"/>
      <c r="N902" s="25"/>
      <c r="Q902" s="15"/>
      <c r="R902" s="15"/>
      <c r="S902" s="26"/>
      <c r="U902" s="15"/>
    </row>
    <row r="903" spans="3:21" s="16" customFormat="1" x14ac:dyDescent="0.2">
      <c r="C903" s="24"/>
      <c r="E903" s="17"/>
      <c r="H903" s="17"/>
      <c r="J903" s="15"/>
      <c r="L903" s="17"/>
      <c r="N903" s="25"/>
      <c r="Q903" s="15"/>
      <c r="R903" s="15"/>
      <c r="S903" s="26"/>
      <c r="U903" s="15"/>
    </row>
    <row r="904" spans="3:21" s="16" customFormat="1" x14ac:dyDescent="0.2">
      <c r="C904" s="24"/>
      <c r="E904" s="17"/>
      <c r="H904" s="17"/>
      <c r="J904" s="15"/>
      <c r="L904" s="17"/>
      <c r="N904" s="25"/>
      <c r="Q904" s="15"/>
      <c r="R904" s="15"/>
      <c r="S904" s="26"/>
      <c r="U904" s="15"/>
    </row>
    <row r="905" spans="3:21" s="16" customFormat="1" x14ac:dyDescent="0.2">
      <c r="C905" s="24"/>
      <c r="E905" s="17"/>
      <c r="H905" s="17"/>
      <c r="J905" s="15"/>
      <c r="L905" s="17"/>
      <c r="N905" s="25"/>
      <c r="Q905" s="15"/>
      <c r="R905" s="15"/>
      <c r="S905" s="26"/>
      <c r="U905" s="15"/>
    </row>
    <row r="906" spans="3:21" s="16" customFormat="1" x14ac:dyDescent="0.2">
      <c r="C906" s="24"/>
      <c r="E906" s="17"/>
      <c r="H906" s="17"/>
      <c r="J906" s="15"/>
      <c r="L906" s="17"/>
      <c r="N906" s="25"/>
      <c r="Q906" s="15"/>
      <c r="R906" s="15"/>
      <c r="S906" s="26"/>
      <c r="U906" s="15"/>
    </row>
    <row r="907" spans="3:21" s="16" customFormat="1" x14ac:dyDescent="0.2">
      <c r="C907" s="24"/>
      <c r="E907" s="17"/>
      <c r="H907" s="17"/>
      <c r="J907" s="15"/>
      <c r="L907" s="17"/>
      <c r="N907" s="25"/>
      <c r="Q907" s="15"/>
      <c r="R907" s="15"/>
      <c r="S907" s="26"/>
      <c r="U907" s="15"/>
    </row>
    <row r="908" spans="3:21" s="16" customFormat="1" x14ac:dyDescent="0.2">
      <c r="C908" s="24"/>
      <c r="E908" s="17"/>
      <c r="H908" s="17"/>
      <c r="J908" s="15"/>
      <c r="L908" s="17"/>
      <c r="N908" s="25"/>
      <c r="Q908" s="15"/>
      <c r="R908" s="15"/>
      <c r="S908" s="26"/>
      <c r="U908" s="15"/>
    </row>
    <row r="909" spans="3:21" s="16" customFormat="1" x14ac:dyDescent="0.2">
      <c r="C909" s="24"/>
      <c r="E909" s="17"/>
      <c r="H909" s="17"/>
      <c r="J909" s="15"/>
      <c r="L909" s="17"/>
      <c r="N909" s="25"/>
      <c r="Q909" s="15"/>
      <c r="R909" s="15"/>
      <c r="S909" s="26"/>
      <c r="U909" s="15"/>
    </row>
    <row r="910" spans="3:21" s="16" customFormat="1" x14ac:dyDescent="0.2">
      <c r="C910" s="24"/>
      <c r="E910" s="17"/>
      <c r="H910" s="17"/>
      <c r="J910" s="15"/>
      <c r="L910" s="17"/>
      <c r="N910" s="25"/>
      <c r="Q910" s="15"/>
      <c r="R910" s="15"/>
      <c r="S910" s="26"/>
      <c r="U910" s="15"/>
    </row>
    <row r="911" spans="3:21" s="16" customFormat="1" x14ac:dyDescent="0.2">
      <c r="C911" s="24"/>
      <c r="E911" s="17"/>
      <c r="H911" s="17"/>
      <c r="J911" s="15"/>
      <c r="L911" s="17"/>
      <c r="N911" s="25"/>
      <c r="Q911" s="15"/>
      <c r="R911" s="15"/>
      <c r="S911" s="26"/>
      <c r="U911" s="15"/>
    </row>
    <row r="912" spans="3:21" s="16" customFormat="1" x14ac:dyDescent="0.2">
      <c r="C912" s="24"/>
      <c r="E912" s="17"/>
      <c r="H912" s="17"/>
      <c r="J912" s="15"/>
      <c r="L912" s="17"/>
      <c r="N912" s="25"/>
      <c r="Q912" s="15"/>
      <c r="R912" s="15"/>
      <c r="S912" s="26"/>
      <c r="U912" s="15"/>
    </row>
    <row r="913" spans="3:21" s="16" customFormat="1" x14ac:dyDescent="0.2">
      <c r="C913" s="24"/>
      <c r="E913" s="17"/>
      <c r="H913" s="17"/>
      <c r="J913" s="15"/>
      <c r="L913" s="17"/>
      <c r="N913" s="25"/>
      <c r="Q913" s="15"/>
      <c r="R913" s="15"/>
      <c r="S913" s="26"/>
      <c r="U913" s="15"/>
    </row>
    <row r="914" spans="3:21" s="16" customFormat="1" x14ac:dyDescent="0.2">
      <c r="C914" s="24"/>
      <c r="E914" s="17"/>
      <c r="H914" s="17"/>
      <c r="J914" s="15"/>
      <c r="L914" s="17"/>
      <c r="N914" s="25"/>
      <c r="Q914" s="15"/>
      <c r="R914" s="15"/>
      <c r="S914" s="26"/>
      <c r="U914" s="15"/>
    </row>
    <row r="915" spans="3:21" s="16" customFormat="1" x14ac:dyDescent="0.2">
      <c r="C915" s="24"/>
      <c r="E915" s="17"/>
      <c r="H915" s="17"/>
      <c r="J915" s="15"/>
      <c r="L915" s="17"/>
      <c r="N915" s="25"/>
      <c r="Q915" s="15"/>
      <c r="R915" s="15"/>
      <c r="S915" s="26"/>
      <c r="U915" s="15"/>
    </row>
    <row r="916" spans="3:21" s="16" customFormat="1" x14ac:dyDescent="0.2">
      <c r="C916" s="24"/>
      <c r="E916" s="17"/>
      <c r="H916" s="17"/>
      <c r="J916" s="15"/>
      <c r="L916" s="17"/>
      <c r="N916" s="25"/>
      <c r="Q916" s="15"/>
      <c r="R916" s="15"/>
      <c r="S916" s="26"/>
      <c r="U916" s="15"/>
    </row>
    <row r="917" spans="3:21" s="16" customFormat="1" x14ac:dyDescent="0.2">
      <c r="C917" s="24"/>
      <c r="E917" s="17"/>
      <c r="H917" s="17"/>
      <c r="J917" s="15"/>
      <c r="L917" s="17"/>
      <c r="N917" s="25"/>
      <c r="Q917" s="15"/>
      <c r="R917" s="15"/>
      <c r="S917" s="26"/>
      <c r="U917" s="15"/>
    </row>
    <row r="918" spans="3:21" s="16" customFormat="1" x14ac:dyDescent="0.2">
      <c r="C918" s="24"/>
      <c r="E918" s="17"/>
      <c r="H918" s="17"/>
      <c r="J918" s="15"/>
      <c r="L918" s="17"/>
      <c r="N918" s="25"/>
      <c r="Q918" s="15"/>
      <c r="R918" s="15"/>
      <c r="S918" s="26"/>
      <c r="U918" s="15"/>
    </row>
    <row r="919" spans="3:21" s="16" customFormat="1" x14ac:dyDescent="0.2">
      <c r="C919" s="24"/>
      <c r="E919" s="17"/>
      <c r="H919" s="17"/>
      <c r="J919" s="15"/>
      <c r="L919" s="17"/>
      <c r="N919" s="25"/>
      <c r="Q919" s="15"/>
      <c r="R919" s="15"/>
      <c r="S919" s="26"/>
      <c r="U919" s="15"/>
    </row>
    <row r="920" spans="3:21" s="16" customFormat="1" x14ac:dyDescent="0.2">
      <c r="C920" s="24"/>
      <c r="E920" s="17"/>
      <c r="H920" s="17"/>
      <c r="J920" s="15"/>
      <c r="L920" s="17"/>
      <c r="N920" s="25"/>
      <c r="Q920" s="15"/>
      <c r="R920" s="15"/>
      <c r="S920" s="26"/>
      <c r="U920" s="15"/>
    </row>
    <row r="921" spans="3:21" s="16" customFormat="1" x14ac:dyDescent="0.2">
      <c r="C921" s="24"/>
      <c r="E921" s="17"/>
      <c r="H921" s="17"/>
      <c r="J921" s="15"/>
      <c r="L921" s="17"/>
      <c r="N921" s="25"/>
      <c r="Q921" s="15"/>
      <c r="R921" s="15"/>
      <c r="S921" s="26"/>
      <c r="U921" s="15"/>
    </row>
    <row r="922" spans="3:21" s="16" customFormat="1" x14ac:dyDescent="0.2">
      <c r="C922" s="24"/>
      <c r="E922" s="17"/>
      <c r="H922" s="17"/>
      <c r="J922" s="15"/>
      <c r="L922" s="17"/>
      <c r="N922" s="25"/>
      <c r="Q922" s="15"/>
      <c r="R922" s="15"/>
      <c r="S922" s="26"/>
      <c r="U922" s="15"/>
    </row>
    <row r="923" spans="3:21" s="16" customFormat="1" x14ac:dyDescent="0.2">
      <c r="C923" s="24"/>
      <c r="E923" s="17"/>
      <c r="H923" s="17"/>
      <c r="J923" s="15"/>
      <c r="L923" s="17"/>
      <c r="N923" s="25"/>
      <c r="Q923" s="15"/>
      <c r="R923" s="15"/>
      <c r="S923" s="26"/>
      <c r="U923" s="15"/>
    </row>
    <row r="924" spans="3:21" s="16" customFormat="1" x14ac:dyDescent="0.2">
      <c r="C924" s="24"/>
      <c r="E924" s="17"/>
      <c r="H924" s="17"/>
      <c r="J924" s="15"/>
      <c r="L924" s="17"/>
      <c r="N924" s="25"/>
      <c r="Q924" s="15"/>
      <c r="R924" s="15"/>
      <c r="S924" s="26"/>
      <c r="U924" s="15"/>
    </row>
    <row r="925" spans="3:21" s="16" customFormat="1" x14ac:dyDescent="0.2">
      <c r="C925" s="24"/>
      <c r="E925" s="17"/>
      <c r="H925" s="17"/>
      <c r="J925" s="15"/>
      <c r="L925" s="17"/>
      <c r="N925" s="25"/>
      <c r="Q925" s="15"/>
      <c r="R925" s="15"/>
      <c r="S925" s="26"/>
      <c r="U925" s="15"/>
    </row>
    <row r="926" spans="3:21" s="16" customFormat="1" x14ac:dyDescent="0.2">
      <c r="C926" s="24"/>
      <c r="E926" s="17"/>
      <c r="H926" s="17"/>
      <c r="J926" s="15"/>
      <c r="L926" s="17"/>
      <c r="N926" s="25"/>
      <c r="Q926" s="15"/>
      <c r="R926" s="15"/>
      <c r="S926" s="26"/>
      <c r="U926" s="15"/>
    </row>
    <row r="927" spans="3:21" s="16" customFormat="1" x14ac:dyDescent="0.2">
      <c r="C927" s="24"/>
      <c r="E927" s="17"/>
      <c r="H927" s="17"/>
      <c r="J927" s="15"/>
      <c r="L927" s="17"/>
      <c r="N927" s="25"/>
      <c r="Q927" s="15"/>
      <c r="R927" s="15"/>
      <c r="S927" s="26"/>
      <c r="U927" s="15"/>
    </row>
    <row r="928" spans="3:21" s="16" customFormat="1" x14ac:dyDescent="0.2">
      <c r="C928" s="24"/>
      <c r="E928" s="17"/>
      <c r="H928" s="17"/>
      <c r="J928" s="15"/>
      <c r="L928" s="17"/>
      <c r="N928" s="25"/>
      <c r="Q928" s="15"/>
      <c r="R928" s="15"/>
      <c r="S928" s="26"/>
      <c r="U928" s="15"/>
    </row>
    <row r="929" spans="3:21" s="16" customFormat="1" x14ac:dyDescent="0.2">
      <c r="C929" s="24"/>
      <c r="E929" s="17"/>
      <c r="H929" s="17"/>
      <c r="J929" s="15"/>
      <c r="L929" s="17"/>
      <c r="N929" s="25"/>
      <c r="Q929" s="15"/>
      <c r="R929" s="15"/>
      <c r="S929" s="26"/>
      <c r="U929" s="15"/>
    </row>
    <row r="930" spans="3:21" s="16" customFormat="1" x14ac:dyDescent="0.2">
      <c r="C930" s="24"/>
      <c r="E930" s="17"/>
      <c r="H930" s="17"/>
      <c r="J930" s="15"/>
      <c r="L930" s="17"/>
      <c r="N930" s="25"/>
      <c r="Q930" s="15"/>
      <c r="R930" s="15"/>
      <c r="S930" s="26"/>
      <c r="U930" s="15"/>
    </row>
    <row r="931" spans="3:21" s="16" customFormat="1" x14ac:dyDescent="0.2">
      <c r="C931" s="24"/>
      <c r="E931" s="17"/>
      <c r="H931" s="17"/>
      <c r="J931" s="15"/>
      <c r="L931" s="17"/>
      <c r="N931" s="25"/>
      <c r="Q931" s="15"/>
      <c r="R931" s="15"/>
      <c r="S931" s="26"/>
      <c r="U931" s="15"/>
    </row>
    <row r="932" spans="3:21" s="16" customFormat="1" x14ac:dyDescent="0.2">
      <c r="C932" s="24"/>
    </row>
    <row r="933" spans="3:21" s="16" customFormat="1" x14ac:dyDescent="0.2">
      <c r="C933" s="24"/>
    </row>
    <row r="934" spans="3:21" s="16" customFormat="1" x14ac:dyDescent="0.2">
      <c r="C934" s="24"/>
    </row>
    <row r="935" spans="3:21" s="16" customFormat="1" x14ac:dyDescent="0.2">
      <c r="C935" s="24"/>
    </row>
    <row r="936" spans="3:21" s="16" customFormat="1" x14ac:dyDescent="0.2">
      <c r="C936" s="24"/>
    </row>
    <row r="937" spans="3:21" s="16" customFormat="1" x14ac:dyDescent="0.2">
      <c r="C937" s="24"/>
    </row>
    <row r="938" spans="3:21" s="16" customFormat="1" x14ac:dyDescent="0.2">
      <c r="C938" s="24"/>
    </row>
    <row r="939" spans="3:21" s="16" customFormat="1" x14ac:dyDescent="0.2">
      <c r="C939" s="24"/>
    </row>
    <row r="940" spans="3:21" s="16" customFormat="1" x14ac:dyDescent="0.2">
      <c r="C940" s="24"/>
    </row>
    <row r="941" spans="3:21" s="16" customFormat="1" x14ac:dyDescent="0.2">
      <c r="C941" s="24"/>
    </row>
    <row r="942" spans="3:21" s="16" customFormat="1" x14ac:dyDescent="0.2">
      <c r="C942" s="24"/>
    </row>
    <row r="943" spans="3:21" s="16" customFormat="1" x14ac:dyDescent="0.2">
      <c r="C943" s="24"/>
    </row>
    <row r="944" spans="3:21" s="16" customFormat="1" x14ac:dyDescent="0.2">
      <c r="C944" s="24"/>
    </row>
    <row r="945" spans="3:124" s="16" customFormat="1" x14ac:dyDescent="0.2">
      <c r="C945" s="24"/>
    </row>
    <row r="946" spans="3:124" s="16" customFormat="1" x14ac:dyDescent="0.2">
      <c r="C946" s="24"/>
    </row>
    <row r="947" spans="3:124" s="16" customFormat="1" x14ac:dyDescent="0.2">
      <c r="C947" s="24"/>
    </row>
    <row r="948" spans="3:124" s="16" customFormat="1" x14ac:dyDescent="0.2">
      <c r="C948" s="24"/>
    </row>
    <row r="949" spans="3:124" s="16" customFormat="1" x14ac:dyDescent="0.2">
      <c r="C949" s="24"/>
    </row>
    <row r="950" spans="3:124" s="16" customFormat="1" x14ac:dyDescent="0.2">
      <c r="C950" s="24"/>
    </row>
    <row r="951" spans="3:124" s="16" customFormat="1" x14ac:dyDescent="0.2">
      <c r="C951" s="24"/>
    </row>
    <row r="952" spans="3:124" s="16" customFormat="1" x14ac:dyDescent="0.2">
      <c r="C952" s="24"/>
    </row>
    <row r="953" spans="3:124" s="16" customFormat="1" x14ac:dyDescent="0.2">
      <c r="C953" s="24"/>
    </row>
    <row r="954" spans="3:124" s="16" customFormat="1" x14ac:dyDescent="0.2">
      <c r="C954" s="24"/>
    </row>
    <row r="955" spans="3:124" s="16" customFormat="1" x14ac:dyDescent="0.2">
      <c r="C955" s="24"/>
    </row>
    <row r="956" spans="3:124" s="16" customFormat="1" x14ac:dyDescent="0.2">
      <c r="C956" s="24"/>
    </row>
    <row r="957" spans="3:124" s="16" customFormat="1" x14ac:dyDescent="0.2">
      <c r="C957" s="24"/>
    </row>
    <row r="958" spans="3:124" s="16" customFormat="1" x14ac:dyDescent="0.2">
      <c r="C958" s="24"/>
    </row>
    <row r="959" spans="3:124" s="16" customFormat="1" x14ac:dyDescent="0.2">
      <c r="C959" s="24"/>
    </row>
    <row r="960" spans="3:124" x14ac:dyDescent="0.2">
      <c r="CG960" s="2"/>
      <c r="CH960" s="2"/>
      <c r="CI960" s="2"/>
      <c r="CJ960" s="2"/>
      <c r="CK960" s="2"/>
      <c r="CL960" s="2"/>
      <c r="CM960" s="2"/>
      <c r="CN960" s="2"/>
      <c r="CO960" s="2"/>
      <c r="CP960" s="2"/>
      <c r="CQ960" s="2"/>
      <c r="CR960" s="2"/>
      <c r="CS960" s="2"/>
      <c r="CT960" s="2"/>
      <c r="CU960" s="2"/>
      <c r="CV960" s="2"/>
      <c r="CW960" s="2"/>
      <c r="CX960" s="2"/>
      <c r="CY960" s="2"/>
      <c r="CZ960" s="2"/>
      <c r="DA960" s="2"/>
      <c r="DB960" s="2"/>
      <c r="DC960" s="2"/>
      <c r="DD960" s="2"/>
      <c r="DE960" s="2"/>
      <c r="DF960" s="2"/>
      <c r="DG960" s="2"/>
      <c r="DH960" s="2"/>
      <c r="DI960" s="2"/>
      <c r="DJ960" s="2"/>
      <c r="DK960" s="2"/>
      <c r="DL960" s="2"/>
      <c r="DM960" s="2"/>
      <c r="DN960" s="2"/>
      <c r="DO960" s="2"/>
      <c r="DP960" s="2"/>
      <c r="DQ960" s="2"/>
      <c r="DR960" s="2"/>
      <c r="DS960" s="2"/>
      <c r="DT960" s="2"/>
    </row>
    <row r="961" spans="5:124" x14ac:dyDescent="0.2">
      <c r="CG961" s="2"/>
      <c r="CH961" s="2"/>
      <c r="CI961" s="2"/>
      <c r="CJ961" s="2"/>
      <c r="CK961" s="2"/>
      <c r="CL961" s="2"/>
      <c r="CM961" s="2"/>
      <c r="CN961" s="2"/>
      <c r="CO961" s="2"/>
      <c r="CP961" s="2"/>
      <c r="CQ961" s="2"/>
      <c r="CR961" s="2"/>
      <c r="CS961" s="2"/>
      <c r="CT961" s="2"/>
      <c r="CU961" s="2"/>
      <c r="CV961" s="2"/>
      <c r="CW961" s="2"/>
      <c r="CX961" s="2"/>
      <c r="CY961" s="2"/>
      <c r="CZ961" s="2"/>
      <c r="DA961" s="2"/>
      <c r="DB961" s="2"/>
      <c r="DC961" s="2"/>
      <c r="DD961" s="2"/>
      <c r="DE961" s="2"/>
      <c r="DF961" s="2"/>
      <c r="DG961" s="2"/>
      <c r="DH961" s="2"/>
      <c r="DI961" s="2"/>
      <c r="DJ961" s="2"/>
      <c r="DK961" s="2"/>
      <c r="DL961" s="2"/>
      <c r="DM961" s="2"/>
      <c r="DN961" s="2"/>
      <c r="DO961" s="2"/>
      <c r="DP961" s="2"/>
      <c r="DQ961" s="2"/>
      <c r="DR961" s="2"/>
      <c r="DS961" s="2"/>
      <c r="DT961" s="2"/>
    </row>
    <row r="962" spans="5:124" x14ac:dyDescent="0.2">
      <c r="CG962" s="2"/>
      <c r="CH962" s="2"/>
      <c r="CI962" s="2"/>
      <c r="CJ962" s="2"/>
      <c r="CK962" s="2"/>
      <c r="CL962" s="2"/>
      <c r="CM962" s="2"/>
      <c r="CN962" s="2"/>
      <c r="CO962" s="2"/>
      <c r="CP962" s="2"/>
      <c r="CQ962" s="2"/>
      <c r="CR962" s="2"/>
      <c r="CS962" s="2"/>
      <c r="CT962" s="2"/>
      <c r="CU962" s="2"/>
      <c r="CV962" s="2"/>
      <c r="CW962" s="2"/>
      <c r="CX962" s="2"/>
      <c r="CY962" s="2"/>
      <c r="CZ962" s="2"/>
      <c r="DA962" s="2"/>
      <c r="DB962" s="2"/>
      <c r="DC962" s="2"/>
      <c r="DD962" s="2"/>
      <c r="DE962" s="2"/>
      <c r="DF962" s="2"/>
      <c r="DG962" s="2"/>
      <c r="DH962" s="2"/>
      <c r="DI962" s="2"/>
      <c r="DJ962" s="2"/>
      <c r="DK962" s="2"/>
      <c r="DL962" s="2"/>
      <c r="DM962" s="2"/>
      <c r="DN962" s="2"/>
      <c r="DO962" s="2"/>
      <c r="DP962" s="2"/>
      <c r="DQ962" s="2"/>
      <c r="DR962" s="2"/>
      <c r="DS962" s="2"/>
      <c r="DT962" s="2"/>
    </row>
    <row r="963" spans="5:124" x14ac:dyDescent="0.2">
      <c r="CG963" s="2"/>
      <c r="CH963" s="2"/>
      <c r="CI963" s="2"/>
      <c r="CJ963" s="2"/>
      <c r="CK963" s="2"/>
      <c r="CL963" s="2"/>
      <c r="CM963" s="2"/>
      <c r="CN963" s="2"/>
      <c r="CO963" s="2"/>
      <c r="CP963" s="2"/>
      <c r="CQ963" s="2"/>
      <c r="CR963" s="2"/>
      <c r="CS963" s="2"/>
      <c r="CT963" s="2"/>
      <c r="CU963" s="2"/>
      <c r="CV963" s="2"/>
      <c r="CW963" s="2"/>
      <c r="CX963" s="2"/>
      <c r="CY963" s="2"/>
      <c r="CZ963" s="2"/>
      <c r="DA963" s="2"/>
      <c r="DB963" s="2"/>
      <c r="DC963" s="2"/>
      <c r="DD963" s="2"/>
      <c r="DE963" s="2"/>
      <c r="DF963" s="2"/>
      <c r="DG963" s="2"/>
      <c r="DH963" s="2"/>
      <c r="DI963" s="2"/>
      <c r="DJ963" s="2"/>
      <c r="DK963" s="2"/>
      <c r="DL963" s="2"/>
      <c r="DM963" s="2"/>
      <c r="DN963" s="2"/>
      <c r="DO963" s="2"/>
      <c r="DP963" s="2"/>
      <c r="DQ963" s="2"/>
      <c r="DR963" s="2"/>
      <c r="DS963" s="2"/>
      <c r="DT963" s="2"/>
    </row>
    <row r="964" spans="5:124" x14ac:dyDescent="0.2">
      <c r="CG964" s="2"/>
      <c r="CH964" s="2"/>
      <c r="CI964" s="2"/>
      <c r="CJ964" s="2"/>
      <c r="CK964" s="2"/>
      <c r="CL964" s="2"/>
      <c r="CM964" s="2"/>
      <c r="CN964" s="2"/>
      <c r="CO964" s="2"/>
      <c r="CP964" s="2"/>
      <c r="CQ964" s="2"/>
      <c r="CR964" s="2"/>
      <c r="CS964" s="2"/>
      <c r="CT964" s="2"/>
      <c r="CU964" s="2"/>
      <c r="CV964" s="2"/>
      <c r="CW964" s="2"/>
      <c r="CX964" s="2"/>
      <c r="CY964" s="2"/>
      <c r="CZ964" s="2"/>
      <c r="DA964" s="2"/>
      <c r="DB964" s="2"/>
      <c r="DC964" s="2"/>
      <c r="DD964" s="2"/>
      <c r="DE964" s="2"/>
      <c r="DF964" s="2"/>
      <c r="DG964" s="2"/>
      <c r="DH964" s="2"/>
      <c r="DI964" s="2"/>
      <c r="DJ964" s="2"/>
      <c r="DK964" s="2"/>
      <c r="DL964" s="2"/>
      <c r="DM964" s="2"/>
      <c r="DN964" s="2"/>
      <c r="DO964" s="2"/>
      <c r="DP964" s="2"/>
      <c r="DQ964" s="2"/>
      <c r="DR964" s="2"/>
      <c r="DS964" s="2"/>
      <c r="DT964" s="2"/>
    </row>
    <row r="965" spans="5:124" x14ac:dyDescent="0.2">
      <c r="CG965" s="2"/>
      <c r="CH965" s="2"/>
      <c r="CI965" s="2"/>
      <c r="CJ965" s="2"/>
      <c r="CK965" s="2"/>
      <c r="CL965" s="2"/>
      <c r="CM965" s="2"/>
      <c r="CN965" s="2"/>
      <c r="CO965" s="2"/>
      <c r="CP965" s="2"/>
      <c r="CQ965" s="2"/>
      <c r="CR965" s="2"/>
      <c r="CS965" s="2"/>
      <c r="CT965" s="2"/>
      <c r="CU965" s="2"/>
      <c r="CV965" s="2"/>
      <c r="CW965" s="2"/>
      <c r="CX965" s="2"/>
      <c r="CY965" s="2"/>
      <c r="CZ965" s="2"/>
      <c r="DA965" s="2"/>
      <c r="DB965" s="2"/>
      <c r="DC965" s="2"/>
      <c r="DD965" s="2"/>
      <c r="DE965" s="2"/>
      <c r="DF965" s="2"/>
      <c r="DG965" s="2"/>
      <c r="DH965" s="2"/>
      <c r="DI965" s="2"/>
      <c r="DJ965" s="2"/>
      <c r="DK965" s="2"/>
      <c r="DL965" s="2"/>
      <c r="DM965" s="2"/>
      <c r="DN965" s="2"/>
      <c r="DO965" s="2"/>
      <c r="DP965" s="2"/>
      <c r="DQ965" s="2"/>
      <c r="DR965" s="2"/>
      <c r="DS965" s="2"/>
      <c r="DT965" s="2"/>
    </row>
    <row r="966" spans="5:124" x14ac:dyDescent="0.2">
      <c r="E966" s="9"/>
      <c r="H966" s="9"/>
      <c r="J966" s="8"/>
      <c r="L966" s="9"/>
      <c r="N966" s="4"/>
      <c r="Q966" s="8"/>
      <c r="R966" s="8"/>
      <c r="S966" s="3"/>
      <c r="U966" s="8"/>
      <c r="W966" s="1"/>
      <c r="X966" s="1"/>
      <c r="Y966" s="1"/>
      <c r="Z966" s="1"/>
      <c r="AA966" s="1"/>
      <c r="AB966" s="1"/>
      <c r="AC966" s="1"/>
      <c r="AD966" s="1"/>
      <c r="AE966" s="1"/>
      <c r="AF966" s="1"/>
      <c r="AG966" s="1"/>
      <c r="AI966" s="1"/>
      <c r="AX966" s="1"/>
      <c r="AY966" s="1"/>
      <c r="AZ966" s="1"/>
      <c r="BA966" s="1"/>
      <c r="BB966" s="1"/>
      <c r="BC966" s="1"/>
      <c r="BD966" s="1"/>
      <c r="BE966" s="1"/>
      <c r="BF966" s="1"/>
      <c r="BG966" s="1"/>
      <c r="BH966" s="1"/>
      <c r="BI966" s="1"/>
      <c r="CG966" s="2"/>
      <c r="CH966" s="2"/>
      <c r="CI966" s="2"/>
      <c r="CJ966" s="2"/>
      <c r="CK966" s="2"/>
      <c r="CL966" s="2"/>
      <c r="CM966" s="2"/>
      <c r="CN966" s="2"/>
      <c r="CO966" s="2"/>
      <c r="CP966" s="2"/>
      <c r="CQ966" s="2"/>
      <c r="CR966" s="2"/>
      <c r="CS966" s="2"/>
      <c r="CT966" s="2"/>
      <c r="CU966" s="2"/>
      <c r="CV966" s="2"/>
      <c r="CW966" s="2"/>
      <c r="CX966" s="2"/>
      <c r="CY966" s="2"/>
      <c r="CZ966" s="2"/>
      <c r="DA966" s="2"/>
      <c r="DB966" s="2"/>
      <c r="DC966" s="2"/>
      <c r="DD966" s="2"/>
      <c r="DE966" s="2"/>
      <c r="DF966" s="2"/>
      <c r="DG966" s="2"/>
      <c r="DH966" s="2"/>
      <c r="DI966" s="2"/>
      <c r="DJ966" s="2"/>
      <c r="DK966" s="2"/>
      <c r="DL966" s="2"/>
      <c r="DM966" s="2"/>
      <c r="DN966" s="2"/>
      <c r="DO966" s="2"/>
      <c r="DP966" s="2"/>
      <c r="DQ966" s="2"/>
      <c r="DR966" s="2"/>
      <c r="DS966" s="2"/>
      <c r="DT966" s="2"/>
    </row>
    <row r="967" spans="5:124" x14ac:dyDescent="0.2">
      <c r="E967" s="9"/>
      <c r="H967" s="9"/>
      <c r="J967" s="8"/>
      <c r="L967" s="9"/>
      <c r="N967" s="4"/>
      <c r="Q967" s="8"/>
      <c r="R967" s="8"/>
      <c r="S967" s="3"/>
      <c r="U967" s="8"/>
      <c r="W967" s="1"/>
      <c r="X967" s="1"/>
      <c r="Y967" s="1"/>
      <c r="Z967" s="1"/>
      <c r="AA967" s="1"/>
      <c r="AB967" s="1"/>
      <c r="AC967" s="1"/>
      <c r="AD967" s="1"/>
      <c r="AE967" s="1"/>
      <c r="AF967" s="1"/>
      <c r="AG967" s="1"/>
      <c r="AI967" s="1"/>
      <c r="AX967" s="1"/>
      <c r="AY967" s="1"/>
      <c r="AZ967" s="1"/>
      <c r="BA967" s="1"/>
      <c r="BB967" s="1"/>
      <c r="BC967" s="1"/>
      <c r="BD967" s="1"/>
      <c r="BE967" s="1"/>
      <c r="BF967" s="1"/>
      <c r="BG967" s="1"/>
      <c r="BH967" s="1"/>
      <c r="BI967" s="1"/>
      <c r="CG967" s="2"/>
      <c r="CH967" s="2"/>
      <c r="CI967" s="2"/>
      <c r="CJ967" s="2"/>
      <c r="CK967" s="2"/>
      <c r="CL967" s="2"/>
      <c r="CM967" s="2"/>
      <c r="CN967" s="2"/>
      <c r="CO967" s="2"/>
      <c r="CP967" s="2"/>
      <c r="CQ967" s="2"/>
      <c r="CR967" s="2"/>
      <c r="CS967" s="2"/>
      <c r="CT967" s="2"/>
      <c r="CU967" s="2"/>
      <c r="CV967" s="2"/>
      <c r="CW967" s="2"/>
      <c r="CX967" s="2"/>
      <c r="CY967" s="2"/>
      <c r="CZ967" s="2"/>
      <c r="DA967" s="2"/>
      <c r="DB967" s="2"/>
      <c r="DC967" s="2"/>
      <c r="DD967" s="2"/>
      <c r="DE967" s="2"/>
      <c r="DF967" s="2"/>
      <c r="DG967" s="2"/>
      <c r="DH967" s="2"/>
      <c r="DI967" s="2"/>
      <c r="DJ967" s="2"/>
      <c r="DK967" s="2"/>
      <c r="DL967" s="2"/>
      <c r="DM967" s="2"/>
      <c r="DN967" s="2"/>
      <c r="DO967" s="2"/>
      <c r="DP967" s="2"/>
      <c r="DQ967" s="2"/>
      <c r="DR967" s="2"/>
      <c r="DS967" s="2"/>
      <c r="DT967" s="2"/>
    </row>
    <row r="968" spans="5:124" x14ac:dyDescent="0.2">
      <c r="E968" s="9"/>
      <c r="H968" s="9"/>
      <c r="J968" s="8"/>
      <c r="L968" s="9"/>
      <c r="N968" s="4"/>
      <c r="Q968" s="8"/>
      <c r="R968" s="8"/>
      <c r="S968" s="3"/>
      <c r="U968" s="8"/>
      <c r="W968" s="1"/>
      <c r="X968" s="1"/>
      <c r="Y968" s="1"/>
      <c r="Z968" s="1"/>
      <c r="AA968" s="1"/>
      <c r="AB968" s="1"/>
      <c r="AC968" s="1"/>
      <c r="AD968" s="1"/>
      <c r="AE968" s="1"/>
      <c r="AF968" s="1"/>
      <c r="AG968" s="1"/>
      <c r="AI968" s="1"/>
      <c r="AX968" s="1"/>
      <c r="AY968" s="1"/>
      <c r="AZ968" s="1"/>
      <c r="BA968" s="1"/>
      <c r="BB968" s="1"/>
      <c r="BC968" s="1"/>
      <c r="BD968" s="1"/>
      <c r="BE968" s="1"/>
      <c r="BF968" s="1"/>
      <c r="BG968" s="1"/>
      <c r="BH968" s="1"/>
      <c r="BI968" s="1"/>
      <c r="CG968" s="2"/>
      <c r="CH968" s="2"/>
      <c r="CI968" s="2"/>
      <c r="CJ968" s="2"/>
      <c r="CK968" s="2"/>
      <c r="CL968" s="2"/>
      <c r="CM968" s="2"/>
      <c r="CN968" s="2"/>
      <c r="CO968" s="2"/>
      <c r="CP968" s="2"/>
      <c r="CQ968" s="2"/>
      <c r="CR968" s="2"/>
      <c r="CS968" s="2"/>
      <c r="CT968" s="2"/>
      <c r="CU968" s="2"/>
      <c r="CV968" s="2"/>
      <c r="CW968" s="2"/>
      <c r="CX968" s="2"/>
      <c r="CY968" s="2"/>
      <c r="CZ968" s="2"/>
      <c r="DA968" s="2"/>
      <c r="DB968" s="2"/>
      <c r="DC968" s="2"/>
      <c r="DD968" s="2"/>
      <c r="DE968" s="2"/>
      <c r="DF968" s="2"/>
      <c r="DG968" s="2"/>
      <c r="DH968" s="2"/>
      <c r="DI968" s="2"/>
      <c r="DJ968" s="2"/>
      <c r="DK968" s="2"/>
      <c r="DL968" s="2"/>
      <c r="DM968" s="2"/>
      <c r="DN968" s="2"/>
      <c r="DO968" s="2"/>
      <c r="DP968" s="2"/>
      <c r="DQ968" s="2"/>
      <c r="DR968" s="2"/>
      <c r="DS968" s="2"/>
      <c r="DT968" s="2"/>
    </row>
    <row r="969" spans="5:124" x14ac:dyDescent="0.2">
      <c r="E969" s="9"/>
      <c r="H969" s="9"/>
      <c r="J969" s="8"/>
      <c r="L969" s="9"/>
      <c r="N969" s="4"/>
      <c r="Q969" s="8"/>
      <c r="R969" s="8"/>
      <c r="S969" s="3"/>
      <c r="U969" s="8"/>
      <c r="W969" s="1"/>
      <c r="X969" s="1"/>
      <c r="Y969" s="1"/>
      <c r="Z969" s="1"/>
      <c r="AA969" s="1"/>
      <c r="AB969" s="1"/>
      <c r="AC969" s="1"/>
      <c r="AD969" s="1"/>
      <c r="AE969" s="1"/>
      <c r="AF969" s="1"/>
      <c r="AG969" s="1"/>
      <c r="AI969" s="1"/>
      <c r="AX969" s="1"/>
      <c r="AY969" s="1"/>
      <c r="AZ969" s="1"/>
      <c r="BA969" s="1"/>
      <c r="BB969" s="1"/>
      <c r="BC969" s="1"/>
      <c r="BD969" s="1"/>
      <c r="BE969" s="1"/>
      <c r="BF969" s="1"/>
      <c r="BG969" s="1"/>
      <c r="BH969" s="1"/>
      <c r="BI969" s="1"/>
      <c r="CG969" s="2"/>
      <c r="CH969" s="2"/>
      <c r="CI969" s="2"/>
      <c r="CJ969" s="2"/>
      <c r="CK969" s="2"/>
      <c r="CL969" s="2"/>
      <c r="CM969" s="2"/>
      <c r="CN969" s="2"/>
      <c r="CO969" s="2"/>
      <c r="CP969" s="2"/>
      <c r="CQ969" s="2"/>
      <c r="CR969" s="2"/>
      <c r="CS969" s="2"/>
      <c r="CT969" s="2"/>
      <c r="CU969" s="2"/>
      <c r="CV969" s="2"/>
      <c r="CW969" s="2"/>
      <c r="CX969" s="2"/>
      <c r="CY969" s="2"/>
      <c r="CZ969" s="2"/>
      <c r="DA969" s="2"/>
      <c r="DB969" s="2"/>
      <c r="DC969" s="2"/>
      <c r="DD969" s="2"/>
      <c r="DE969" s="2"/>
      <c r="DF969" s="2"/>
      <c r="DG969" s="2"/>
      <c r="DH969" s="2"/>
      <c r="DI969" s="2"/>
      <c r="DJ969" s="2"/>
      <c r="DK969" s="2"/>
      <c r="DL969" s="2"/>
      <c r="DM969" s="2"/>
      <c r="DN969" s="2"/>
      <c r="DO969" s="2"/>
      <c r="DP969" s="2"/>
      <c r="DQ969" s="2"/>
      <c r="DR969" s="2"/>
      <c r="DS969" s="2"/>
      <c r="DT969" s="2"/>
    </row>
    <row r="970" spans="5:124" x14ac:dyDescent="0.2">
      <c r="E970" s="9"/>
      <c r="H970" s="9"/>
      <c r="J970" s="8"/>
      <c r="L970" s="9"/>
      <c r="N970" s="4"/>
      <c r="Q970" s="8"/>
      <c r="R970" s="8"/>
      <c r="S970" s="3"/>
      <c r="U970" s="8"/>
      <c r="W970" s="1"/>
      <c r="X970" s="1"/>
      <c r="Y970" s="1"/>
      <c r="Z970" s="1"/>
      <c r="AA970" s="1"/>
      <c r="AB970" s="1"/>
      <c r="AC970" s="1"/>
      <c r="AD970" s="1"/>
      <c r="AE970" s="1"/>
      <c r="AF970" s="1"/>
      <c r="AG970" s="1"/>
      <c r="AI970" s="1"/>
      <c r="AX970" s="1"/>
      <c r="AY970" s="1"/>
      <c r="AZ970" s="1"/>
      <c r="BA970" s="1"/>
      <c r="BB970" s="1"/>
      <c r="BC970" s="1"/>
      <c r="BD970" s="1"/>
      <c r="BE970" s="1"/>
      <c r="BF970" s="1"/>
      <c r="BG970" s="1"/>
      <c r="BH970" s="1"/>
      <c r="BI970" s="1"/>
      <c r="CG970" s="2"/>
      <c r="CH970" s="2"/>
      <c r="CI970" s="2"/>
      <c r="CJ970" s="2"/>
      <c r="CK970" s="2"/>
      <c r="CL970" s="2"/>
      <c r="CM970" s="2"/>
      <c r="CN970" s="2"/>
      <c r="CO970" s="2"/>
      <c r="CP970" s="2"/>
      <c r="CQ970" s="2"/>
      <c r="CR970" s="2"/>
      <c r="CS970" s="2"/>
      <c r="CT970" s="2"/>
      <c r="CU970" s="2"/>
      <c r="CV970" s="2"/>
      <c r="CW970" s="2"/>
      <c r="CX970" s="2"/>
      <c r="CY970" s="2"/>
      <c r="CZ970" s="2"/>
      <c r="DA970" s="2"/>
      <c r="DB970" s="2"/>
      <c r="DC970" s="2"/>
      <c r="DD970" s="2"/>
      <c r="DE970" s="2"/>
      <c r="DF970" s="2"/>
      <c r="DG970" s="2"/>
      <c r="DH970" s="2"/>
      <c r="DI970" s="2"/>
      <c r="DJ970" s="2"/>
      <c r="DK970" s="2"/>
      <c r="DL970" s="2"/>
      <c r="DM970" s="2"/>
      <c r="DN970" s="2"/>
      <c r="DO970" s="2"/>
      <c r="DP970" s="2"/>
      <c r="DQ970" s="2"/>
      <c r="DR970" s="2"/>
      <c r="DS970" s="2"/>
      <c r="DT970" s="2"/>
    </row>
    <row r="971" spans="5:124" x14ac:dyDescent="0.2">
      <c r="E971" s="9"/>
      <c r="H971" s="9"/>
      <c r="J971" s="8"/>
      <c r="L971" s="9"/>
      <c r="N971" s="4"/>
      <c r="Q971" s="8"/>
      <c r="R971" s="8"/>
      <c r="S971" s="3"/>
      <c r="U971" s="8"/>
      <c r="W971" s="1"/>
      <c r="X971" s="1"/>
      <c r="Y971" s="1"/>
      <c r="Z971" s="1"/>
      <c r="AA971" s="1"/>
      <c r="AB971" s="1"/>
      <c r="AC971" s="1"/>
      <c r="AD971" s="1"/>
      <c r="AE971" s="1"/>
      <c r="AF971" s="1"/>
      <c r="AG971" s="1"/>
      <c r="AI971" s="1"/>
      <c r="AX971" s="1"/>
      <c r="AY971" s="1"/>
      <c r="AZ971" s="1"/>
      <c r="BA971" s="1"/>
      <c r="BB971" s="1"/>
      <c r="BC971" s="1"/>
      <c r="BD971" s="1"/>
      <c r="BE971" s="1"/>
      <c r="BF971" s="1"/>
      <c r="BG971" s="1"/>
      <c r="BH971" s="1"/>
      <c r="BI971" s="1"/>
      <c r="CG971" s="2"/>
      <c r="CH971" s="2"/>
      <c r="CI971" s="2"/>
      <c r="CJ971" s="2"/>
      <c r="CK971" s="2"/>
      <c r="CL971" s="2"/>
      <c r="CM971" s="2"/>
      <c r="CN971" s="2"/>
      <c r="CO971" s="2"/>
      <c r="CP971" s="2"/>
      <c r="CQ971" s="2"/>
      <c r="CR971" s="2"/>
      <c r="CS971" s="2"/>
      <c r="CT971" s="2"/>
      <c r="CU971" s="2"/>
      <c r="CV971" s="2"/>
      <c r="CW971" s="2"/>
      <c r="CX971" s="2"/>
      <c r="CY971" s="2"/>
      <c r="CZ971" s="2"/>
      <c r="DA971" s="2"/>
      <c r="DB971" s="2"/>
      <c r="DC971" s="2"/>
      <c r="DD971" s="2"/>
      <c r="DE971" s="2"/>
      <c r="DF971" s="2"/>
      <c r="DG971" s="2"/>
      <c r="DH971" s="2"/>
      <c r="DI971" s="2"/>
      <c r="DJ971" s="2"/>
      <c r="DK971" s="2"/>
      <c r="DL971" s="2"/>
      <c r="DM971" s="2"/>
      <c r="DN971" s="2"/>
      <c r="DO971" s="2"/>
      <c r="DP971" s="2"/>
      <c r="DQ971" s="2"/>
      <c r="DR971" s="2"/>
      <c r="DS971" s="2"/>
      <c r="DT971" s="2"/>
    </row>
    <row r="972" spans="5:124" x14ac:dyDescent="0.2">
      <c r="E972" s="9"/>
      <c r="H972" s="9"/>
      <c r="J972" s="8"/>
      <c r="L972" s="9"/>
      <c r="N972" s="4"/>
      <c r="Q972" s="8"/>
      <c r="R972" s="8"/>
      <c r="S972" s="3"/>
      <c r="U972" s="8"/>
      <c r="W972" s="1"/>
      <c r="X972" s="1"/>
      <c r="Y972" s="1"/>
      <c r="Z972" s="1"/>
      <c r="AA972" s="1"/>
      <c r="AB972" s="1"/>
      <c r="AC972" s="1"/>
      <c r="AD972" s="1"/>
      <c r="AE972" s="1"/>
      <c r="AF972" s="1"/>
      <c r="AG972" s="1"/>
      <c r="AI972" s="1"/>
      <c r="AX972" s="1"/>
      <c r="AY972" s="1"/>
      <c r="AZ972" s="1"/>
      <c r="BA972" s="1"/>
      <c r="BB972" s="1"/>
      <c r="BC972" s="1"/>
      <c r="BD972" s="1"/>
      <c r="BE972" s="1"/>
      <c r="BF972" s="1"/>
      <c r="BG972" s="1"/>
      <c r="BH972" s="1"/>
      <c r="BI972" s="1"/>
      <c r="CG972" s="2"/>
      <c r="CH972" s="2"/>
      <c r="CI972" s="2"/>
      <c r="CJ972" s="2"/>
      <c r="CK972" s="2"/>
      <c r="CL972" s="2"/>
      <c r="CM972" s="2"/>
      <c r="CN972" s="2"/>
      <c r="CO972" s="2"/>
      <c r="CP972" s="2"/>
      <c r="CQ972" s="2"/>
      <c r="CR972" s="2"/>
      <c r="CS972" s="2"/>
      <c r="CT972" s="2"/>
      <c r="CU972" s="2"/>
      <c r="CV972" s="2"/>
      <c r="CW972" s="2"/>
      <c r="CX972" s="2"/>
      <c r="CY972" s="2"/>
      <c r="CZ972" s="2"/>
      <c r="DA972" s="2"/>
      <c r="DB972" s="2"/>
      <c r="DC972" s="2"/>
      <c r="DD972" s="2"/>
      <c r="DE972" s="2"/>
      <c r="DF972" s="2"/>
      <c r="DG972" s="2"/>
      <c r="DH972" s="2"/>
      <c r="DI972" s="2"/>
      <c r="DJ972" s="2"/>
      <c r="DK972" s="2"/>
      <c r="DL972" s="2"/>
      <c r="DM972" s="2"/>
      <c r="DN972" s="2"/>
      <c r="DO972" s="2"/>
      <c r="DP972" s="2"/>
      <c r="DQ972" s="2"/>
      <c r="DR972" s="2"/>
      <c r="DS972" s="2"/>
      <c r="DT972" s="2"/>
    </row>
    <row r="973" spans="5:124" x14ac:dyDescent="0.2">
      <c r="E973" s="9"/>
      <c r="H973" s="9"/>
      <c r="J973" s="8"/>
      <c r="L973" s="9"/>
      <c r="N973" s="4"/>
      <c r="Q973" s="8"/>
      <c r="R973" s="8"/>
      <c r="S973" s="3"/>
      <c r="U973" s="8"/>
      <c r="W973" s="1"/>
      <c r="X973" s="1"/>
      <c r="Y973" s="1"/>
      <c r="Z973" s="1"/>
      <c r="AA973" s="1"/>
      <c r="AB973" s="1"/>
      <c r="AC973" s="1"/>
      <c r="AD973" s="1"/>
      <c r="AE973" s="1"/>
      <c r="AF973" s="1"/>
      <c r="AG973" s="1"/>
      <c r="AI973" s="1"/>
      <c r="AX973" s="1"/>
      <c r="AY973" s="1"/>
      <c r="AZ973" s="1"/>
      <c r="BA973" s="1"/>
      <c r="BB973" s="1"/>
      <c r="BC973" s="1"/>
      <c r="BD973" s="1"/>
      <c r="BE973" s="1"/>
      <c r="BF973" s="1"/>
      <c r="BG973" s="1"/>
      <c r="BH973" s="1"/>
      <c r="BI973" s="1"/>
      <c r="CG973" s="2"/>
      <c r="CH973" s="2"/>
      <c r="CI973" s="2"/>
      <c r="CJ973" s="2"/>
      <c r="CK973" s="2"/>
      <c r="CL973" s="2"/>
      <c r="CM973" s="2"/>
      <c r="CN973" s="2"/>
      <c r="CO973" s="2"/>
      <c r="CP973" s="2"/>
      <c r="CQ973" s="2"/>
      <c r="CR973" s="2"/>
      <c r="CS973" s="2"/>
      <c r="CT973" s="2"/>
      <c r="CU973" s="2"/>
      <c r="CV973" s="2"/>
      <c r="CW973" s="2"/>
      <c r="CX973" s="2"/>
      <c r="CY973" s="2"/>
      <c r="CZ973" s="2"/>
      <c r="DA973" s="2"/>
      <c r="DB973" s="2"/>
      <c r="DC973" s="2"/>
      <c r="DD973" s="2"/>
      <c r="DE973" s="2"/>
      <c r="DF973" s="2"/>
      <c r="DG973" s="2"/>
      <c r="DH973" s="2"/>
      <c r="DI973" s="2"/>
      <c r="DJ973" s="2"/>
      <c r="DK973" s="2"/>
      <c r="DL973" s="2"/>
      <c r="DM973" s="2"/>
      <c r="DN973" s="2"/>
      <c r="DO973" s="2"/>
      <c r="DP973" s="2"/>
      <c r="DQ973" s="2"/>
      <c r="DR973" s="2"/>
      <c r="DS973" s="2"/>
      <c r="DT973" s="2"/>
    </row>
    <row r="974" spans="5:124" x14ac:dyDescent="0.2">
      <c r="E974" s="9"/>
      <c r="H974" s="9"/>
      <c r="J974" s="8"/>
      <c r="L974" s="9"/>
      <c r="N974" s="4"/>
      <c r="Q974" s="8"/>
      <c r="R974" s="8"/>
      <c r="S974" s="3"/>
      <c r="U974" s="8"/>
      <c r="W974" s="1"/>
      <c r="X974" s="1"/>
      <c r="Y974" s="1"/>
      <c r="Z974" s="1"/>
      <c r="AA974" s="1"/>
      <c r="AB974" s="1"/>
      <c r="AC974" s="1"/>
      <c r="AD974" s="1"/>
      <c r="AE974" s="1"/>
      <c r="AF974" s="1"/>
      <c r="AG974" s="1"/>
      <c r="AI974" s="1"/>
      <c r="AX974" s="1"/>
      <c r="AY974" s="1"/>
      <c r="AZ974" s="1"/>
      <c r="BA974" s="1"/>
      <c r="BB974" s="1"/>
      <c r="BC974" s="1"/>
      <c r="BD974" s="1"/>
      <c r="BE974" s="1"/>
      <c r="BF974" s="1"/>
      <c r="BG974" s="1"/>
      <c r="BH974" s="1"/>
      <c r="BI974" s="1"/>
      <c r="CG974" s="2"/>
      <c r="CH974" s="2"/>
      <c r="CI974" s="2"/>
      <c r="CJ974" s="2"/>
      <c r="CK974" s="2"/>
      <c r="CL974" s="2"/>
      <c r="CM974" s="2"/>
      <c r="CN974" s="2"/>
      <c r="CO974" s="2"/>
      <c r="CP974" s="2"/>
      <c r="CQ974" s="2"/>
      <c r="CR974" s="2"/>
      <c r="CS974" s="2"/>
      <c r="CT974" s="2"/>
      <c r="CU974" s="2"/>
      <c r="CV974" s="2"/>
      <c r="CW974" s="2"/>
      <c r="CX974" s="2"/>
      <c r="CY974" s="2"/>
      <c r="CZ974" s="2"/>
      <c r="DA974" s="2"/>
      <c r="DB974" s="2"/>
      <c r="DC974" s="2"/>
      <c r="DD974" s="2"/>
      <c r="DE974" s="2"/>
      <c r="DF974" s="2"/>
      <c r="DG974" s="2"/>
      <c r="DH974" s="2"/>
      <c r="DI974" s="2"/>
      <c r="DJ974" s="2"/>
      <c r="DK974" s="2"/>
      <c r="DL974" s="2"/>
      <c r="DM974" s="2"/>
      <c r="DN974" s="2"/>
      <c r="DO974" s="2"/>
      <c r="DP974" s="2"/>
      <c r="DQ974" s="2"/>
      <c r="DR974" s="2"/>
      <c r="DS974" s="2"/>
      <c r="DT974" s="2"/>
    </row>
    <row r="975" spans="5:124" x14ac:dyDescent="0.2">
      <c r="E975" s="9"/>
      <c r="H975" s="9"/>
      <c r="J975" s="8"/>
      <c r="L975" s="9"/>
      <c r="N975" s="4"/>
      <c r="Q975" s="8"/>
      <c r="R975" s="8"/>
      <c r="S975" s="3"/>
      <c r="U975" s="8"/>
      <c r="W975" s="1"/>
      <c r="X975" s="1"/>
      <c r="Y975" s="1"/>
      <c r="Z975" s="1"/>
      <c r="AA975" s="1"/>
      <c r="AB975" s="1"/>
      <c r="AC975" s="1"/>
      <c r="AD975" s="1"/>
      <c r="AE975" s="1"/>
      <c r="AF975" s="1"/>
      <c r="AG975" s="1"/>
      <c r="AI975" s="1"/>
      <c r="AX975" s="1"/>
      <c r="AY975" s="1"/>
      <c r="AZ975" s="1"/>
      <c r="BA975" s="1"/>
      <c r="BB975" s="1"/>
      <c r="BC975" s="1"/>
      <c r="BD975" s="1"/>
      <c r="BE975" s="1"/>
      <c r="BF975" s="1"/>
      <c r="BG975" s="1"/>
      <c r="BH975" s="1"/>
      <c r="BI975" s="1"/>
      <c r="CG975" s="2"/>
      <c r="CH975" s="2"/>
      <c r="CI975" s="2"/>
      <c r="CJ975" s="2"/>
      <c r="CK975" s="2"/>
      <c r="CL975" s="2"/>
      <c r="CM975" s="2"/>
      <c r="CN975" s="2"/>
      <c r="CO975" s="2"/>
      <c r="CP975" s="2"/>
      <c r="CQ975" s="2"/>
      <c r="CR975" s="2"/>
      <c r="CS975" s="2"/>
      <c r="CT975" s="2"/>
      <c r="CU975" s="2"/>
      <c r="CV975" s="2"/>
      <c r="CW975" s="2"/>
      <c r="CX975" s="2"/>
      <c r="CY975" s="2"/>
      <c r="CZ975" s="2"/>
      <c r="DA975" s="2"/>
      <c r="DB975" s="2"/>
      <c r="DC975" s="2"/>
      <c r="DD975" s="2"/>
      <c r="DE975" s="2"/>
      <c r="DF975" s="2"/>
      <c r="DG975" s="2"/>
      <c r="DH975" s="2"/>
      <c r="DI975" s="2"/>
      <c r="DJ975" s="2"/>
      <c r="DK975" s="2"/>
      <c r="DL975" s="2"/>
      <c r="DM975" s="2"/>
      <c r="DN975" s="2"/>
      <c r="DO975" s="2"/>
      <c r="DP975" s="2"/>
      <c r="DQ975" s="2"/>
      <c r="DR975" s="2"/>
      <c r="DS975" s="2"/>
      <c r="DT975" s="2"/>
    </row>
    <row r="976" spans="5:124" x14ac:dyDescent="0.2">
      <c r="E976" s="9"/>
      <c r="H976" s="9"/>
      <c r="J976" s="8"/>
      <c r="L976" s="9"/>
      <c r="N976" s="4"/>
      <c r="Q976" s="8"/>
      <c r="R976" s="8"/>
      <c r="S976" s="3"/>
      <c r="U976" s="8"/>
      <c r="W976" s="1"/>
      <c r="X976" s="1"/>
      <c r="Y976" s="1"/>
      <c r="Z976" s="1"/>
      <c r="AA976" s="1"/>
      <c r="AB976" s="1"/>
      <c r="AC976" s="1"/>
      <c r="AD976" s="1"/>
      <c r="AE976" s="1"/>
      <c r="AF976" s="1"/>
      <c r="AG976" s="1"/>
      <c r="AI976" s="1"/>
      <c r="AX976" s="1"/>
      <c r="AY976" s="1"/>
      <c r="AZ976" s="1"/>
      <c r="BA976" s="1"/>
      <c r="BB976" s="1"/>
      <c r="BC976" s="1"/>
      <c r="BD976" s="1"/>
      <c r="BE976" s="1"/>
      <c r="BF976" s="1"/>
      <c r="BG976" s="1"/>
      <c r="BH976" s="1"/>
      <c r="BI976" s="1"/>
      <c r="CG976" s="2"/>
      <c r="CH976" s="2"/>
      <c r="CI976" s="2"/>
      <c r="CJ976" s="2"/>
      <c r="CK976" s="2"/>
      <c r="CL976" s="2"/>
      <c r="CM976" s="2"/>
      <c r="CN976" s="2"/>
      <c r="CO976" s="2"/>
      <c r="CP976" s="2"/>
      <c r="CQ976" s="2"/>
      <c r="CR976" s="2"/>
      <c r="CS976" s="2"/>
      <c r="CT976" s="2"/>
      <c r="CU976" s="2"/>
      <c r="CV976" s="2"/>
      <c r="CW976" s="2"/>
      <c r="CX976" s="2"/>
      <c r="CY976" s="2"/>
      <c r="CZ976" s="2"/>
      <c r="DA976" s="2"/>
      <c r="DB976" s="2"/>
      <c r="DC976" s="2"/>
      <c r="DD976" s="2"/>
      <c r="DE976" s="2"/>
      <c r="DF976" s="2"/>
      <c r="DG976" s="2"/>
      <c r="DH976" s="2"/>
      <c r="DI976" s="2"/>
      <c r="DJ976" s="2"/>
      <c r="DK976" s="2"/>
      <c r="DL976" s="2"/>
      <c r="DM976" s="2"/>
      <c r="DN976" s="2"/>
      <c r="DO976" s="2"/>
      <c r="DP976" s="2"/>
      <c r="DQ976" s="2"/>
      <c r="DR976" s="2"/>
      <c r="DS976" s="2"/>
      <c r="DT976" s="2"/>
    </row>
    <row r="977" spans="5:124" x14ac:dyDescent="0.2">
      <c r="E977" s="9"/>
      <c r="H977" s="9"/>
      <c r="J977" s="8"/>
      <c r="L977" s="9"/>
      <c r="N977" s="4"/>
      <c r="Q977" s="8"/>
      <c r="R977" s="8"/>
      <c r="S977" s="3"/>
      <c r="U977" s="8"/>
      <c r="W977" s="1"/>
      <c r="X977" s="1"/>
      <c r="Y977" s="1"/>
      <c r="Z977" s="1"/>
      <c r="AA977" s="1"/>
      <c r="AB977" s="1"/>
      <c r="AC977" s="1"/>
      <c r="AD977" s="1"/>
      <c r="AE977" s="1"/>
      <c r="AF977" s="1"/>
      <c r="AG977" s="1"/>
      <c r="AI977" s="1"/>
      <c r="AX977" s="1"/>
      <c r="AY977" s="1"/>
      <c r="AZ977" s="1"/>
      <c r="BA977" s="1"/>
      <c r="BB977" s="1"/>
      <c r="BC977" s="1"/>
      <c r="BD977" s="1"/>
      <c r="BE977" s="1"/>
      <c r="BF977" s="1"/>
      <c r="BG977" s="1"/>
      <c r="BH977" s="1"/>
      <c r="BI977" s="1"/>
      <c r="CG977" s="2"/>
      <c r="CH977" s="2"/>
      <c r="CI977" s="2"/>
      <c r="CJ977" s="2"/>
      <c r="CK977" s="2"/>
      <c r="CL977" s="2"/>
      <c r="CM977" s="2"/>
      <c r="CN977" s="2"/>
      <c r="CO977" s="2"/>
      <c r="CP977" s="2"/>
      <c r="CQ977" s="2"/>
      <c r="CR977" s="2"/>
      <c r="CS977" s="2"/>
      <c r="CT977" s="2"/>
      <c r="CU977" s="2"/>
      <c r="CV977" s="2"/>
      <c r="CW977" s="2"/>
      <c r="CX977" s="2"/>
      <c r="CY977" s="2"/>
      <c r="CZ977" s="2"/>
      <c r="DA977" s="2"/>
      <c r="DB977" s="2"/>
      <c r="DC977" s="2"/>
      <c r="DD977" s="2"/>
      <c r="DE977" s="2"/>
      <c r="DF977" s="2"/>
      <c r="DG977" s="2"/>
      <c r="DH977" s="2"/>
      <c r="DI977" s="2"/>
      <c r="DJ977" s="2"/>
      <c r="DK977" s="2"/>
      <c r="DL977" s="2"/>
      <c r="DM977" s="2"/>
      <c r="DN977" s="2"/>
      <c r="DO977" s="2"/>
      <c r="DP977" s="2"/>
      <c r="DQ977" s="2"/>
      <c r="DR977" s="2"/>
      <c r="DS977" s="2"/>
      <c r="DT977" s="2"/>
    </row>
    <row r="978" spans="5:124" x14ac:dyDescent="0.2">
      <c r="E978" s="9"/>
      <c r="H978" s="9"/>
      <c r="J978" s="8"/>
      <c r="L978" s="9"/>
      <c r="N978" s="4"/>
      <c r="Q978" s="8"/>
      <c r="R978" s="8"/>
      <c r="S978" s="3"/>
      <c r="U978" s="8"/>
      <c r="W978" s="1"/>
      <c r="X978" s="1"/>
      <c r="Y978" s="1"/>
      <c r="Z978" s="1"/>
      <c r="AA978" s="1"/>
      <c r="AB978" s="1"/>
      <c r="AC978" s="1"/>
      <c r="AD978" s="1"/>
      <c r="AE978" s="1"/>
      <c r="AF978" s="1"/>
      <c r="AG978" s="1"/>
      <c r="AI978" s="1"/>
      <c r="AX978" s="1"/>
      <c r="AY978" s="1"/>
      <c r="AZ978" s="1"/>
      <c r="BA978" s="1"/>
      <c r="BB978" s="1"/>
      <c r="BC978" s="1"/>
      <c r="BD978" s="1"/>
      <c r="BE978" s="1"/>
      <c r="BF978" s="1"/>
      <c r="BG978" s="1"/>
      <c r="BH978" s="1"/>
      <c r="BI978" s="1"/>
      <c r="CG978" s="2"/>
      <c r="CH978" s="2"/>
      <c r="CI978" s="2"/>
      <c r="CJ978" s="2"/>
      <c r="CK978" s="2"/>
      <c r="CL978" s="2"/>
      <c r="CM978" s="2"/>
      <c r="CN978" s="2"/>
      <c r="CO978" s="2"/>
      <c r="CP978" s="2"/>
      <c r="CQ978" s="2"/>
      <c r="CR978" s="2"/>
      <c r="CS978" s="2"/>
      <c r="CT978" s="2"/>
      <c r="CU978" s="2"/>
      <c r="CV978" s="2"/>
      <c r="CW978" s="2"/>
      <c r="CX978" s="2"/>
      <c r="CY978" s="2"/>
      <c r="CZ978" s="2"/>
      <c r="DA978" s="2"/>
      <c r="DB978" s="2"/>
      <c r="DC978" s="2"/>
      <c r="DD978" s="2"/>
      <c r="DE978" s="2"/>
      <c r="DF978" s="2"/>
      <c r="DG978" s="2"/>
      <c r="DH978" s="2"/>
      <c r="DI978" s="2"/>
      <c r="DJ978" s="2"/>
      <c r="DK978" s="2"/>
      <c r="DL978" s="2"/>
      <c r="DM978" s="2"/>
      <c r="DN978" s="2"/>
      <c r="DO978" s="2"/>
      <c r="DP978" s="2"/>
      <c r="DQ978" s="2"/>
      <c r="DR978" s="2"/>
      <c r="DS978" s="2"/>
      <c r="DT978" s="2"/>
    </row>
    <row r="979" spans="5:124" x14ac:dyDescent="0.2">
      <c r="E979" s="9"/>
      <c r="H979" s="9"/>
      <c r="J979" s="8"/>
      <c r="L979" s="9"/>
      <c r="N979" s="4"/>
      <c r="Q979" s="8"/>
      <c r="R979" s="8"/>
      <c r="S979" s="3"/>
      <c r="U979" s="8"/>
      <c r="W979" s="1"/>
      <c r="X979" s="1"/>
      <c r="Y979" s="1"/>
      <c r="Z979" s="1"/>
      <c r="AA979" s="1"/>
      <c r="AB979" s="1"/>
      <c r="AC979" s="1"/>
      <c r="AD979" s="1"/>
      <c r="AE979" s="1"/>
      <c r="AF979" s="1"/>
      <c r="AG979" s="1"/>
      <c r="AI979" s="1"/>
      <c r="AX979" s="1"/>
      <c r="AY979" s="1"/>
      <c r="AZ979" s="1"/>
      <c r="BA979" s="1"/>
      <c r="BB979" s="1"/>
      <c r="BC979" s="1"/>
      <c r="BD979" s="1"/>
      <c r="BE979" s="1"/>
      <c r="BF979" s="1"/>
      <c r="BG979" s="1"/>
      <c r="BH979" s="1"/>
      <c r="BI979" s="1"/>
      <c r="CG979" s="2"/>
      <c r="CH979" s="2"/>
      <c r="CI979" s="2"/>
      <c r="CJ979" s="2"/>
      <c r="CK979" s="2"/>
      <c r="CL979" s="2"/>
      <c r="CM979" s="2"/>
      <c r="CN979" s="2"/>
      <c r="CO979" s="2"/>
      <c r="CP979" s="2"/>
      <c r="CQ979" s="2"/>
      <c r="CR979" s="2"/>
      <c r="CS979" s="2"/>
      <c r="CT979" s="2"/>
      <c r="CU979" s="2"/>
      <c r="CV979" s="2"/>
      <c r="CW979" s="2"/>
      <c r="CX979" s="2"/>
      <c r="CY979" s="2"/>
      <c r="CZ979" s="2"/>
      <c r="DA979" s="2"/>
      <c r="DB979" s="2"/>
      <c r="DC979" s="2"/>
      <c r="DD979" s="2"/>
      <c r="DE979" s="2"/>
      <c r="DF979" s="2"/>
      <c r="DG979" s="2"/>
      <c r="DH979" s="2"/>
      <c r="DI979" s="2"/>
      <c r="DJ979" s="2"/>
      <c r="DK979" s="2"/>
      <c r="DL979" s="2"/>
      <c r="DM979" s="2"/>
      <c r="DN979" s="2"/>
      <c r="DO979" s="2"/>
      <c r="DP979" s="2"/>
      <c r="DQ979" s="2"/>
      <c r="DR979" s="2"/>
      <c r="DS979" s="2"/>
      <c r="DT979" s="2"/>
    </row>
    <row r="980" spans="5:124" x14ac:dyDescent="0.2">
      <c r="E980" s="9"/>
      <c r="H980" s="9"/>
      <c r="J980" s="8"/>
      <c r="L980" s="9"/>
      <c r="N980" s="4"/>
      <c r="Q980" s="8"/>
      <c r="R980" s="8"/>
      <c r="S980" s="3"/>
      <c r="U980" s="8"/>
      <c r="W980" s="1"/>
      <c r="X980" s="1"/>
      <c r="Y980" s="1"/>
      <c r="Z980" s="1"/>
      <c r="AA980" s="1"/>
      <c r="AB980" s="1"/>
      <c r="AC980" s="1"/>
      <c r="AD980" s="1"/>
      <c r="AE980" s="1"/>
      <c r="AF980" s="1"/>
      <c r="AG980" s="1"/>
      <c r="AI980" s="1"/>
      <c r="AX980" s="1"/>
      <c r="AY980" s="1"/>
      <c r="AZ980" s="1"/>
      <c r="BA980" s="1"/>
      <c r="BB980" s="1"/>
      <c r="BC980" s="1"/>
      <c r="BD980" s="1"/>
      <c r="BE980" s="1"/>
      <c r="BF980" s="1"/>
      <c r="BG980" s="1"/>
      <c r="BH980" s="1"/>
      <c r="BI980" s="1"/>
      <c r="CG980" s="2"/>
      <c r="CH980" s="2"/>
      <c r="CI980" s="2"/>
      <c r="CJ980" s="2"/>
      <c r="CK980" s="2"/>
      <c r="CL980" s="2"/>
      <c r="CM980" s="2"/>
      <c r="CN980" s="2"/>
      <c r="CO980" s="2"/>
      <c r="CP980" s="2"/>
      <c r="CQ980" s="2"/>
      <c r="CR980" s="2"/>
      <c r="CS980" s="2"/>
      <c r="CT980" s="2"/>
      <c r="CU980" s="2"/>
      <c r="CV980" s="2"/>
      <c r="CW980" s="2"/>
      <c r="CX980" s="2"/>
      <c r="CY980" s="2"/>
      <c r="CZ980" s="2"/>
      <c r="DA980" s="2"/>
      <c r="DB980" s="2"/>
      <c r="DC980" s="2"/>
      <c r="DD980" s="2"/>
      <c r="DE980" s="2"/>
      <c r="DF980" s="2"/>
      <c r="DG980" s="2"/>
      <c r="DH980" s="2"/>
      <c r="DI980" s="2"/>
      <c r="DJ980" s="2"/>
      <c r="DK980" s="2"/>
      <c r="DL980" s="2"/>
      <c r="DM980" s="2"/>
      <c r="DN980" s="2"/>
      <c r="DO980" s="2"/>
      <c r="DP980" s="2"/>
      <c r="DQ980" s="2"/>
      <c r="DR980" s="2"/>
      <c r="DS980" s="2"/>
      <c r="DT980" s="2"/>
    </row>
    <row r="981" spans="5:124" x14ac:dyDescent="0.2">
      <c r="E981" s="9"/>
      <c r="H981" s="9"/>
      <c r="J981" s="8"/>
      <c r="L981" s="9"/>
      <c r="N981" s="4"/>
      <c r="Q981" s="8"/>
      <c r="R981" s="8"/>
      <c r="S981" s="3"/>
      <c r="U981" s="8"/>
      <c r="W981" s="1"/>
      <c r="X981" s="1"/>
      <c r="Y981" s="1"/>
      <c r="Z981" s="1"/>
      <c r="AA981" s="1"/>
      <c r="AB981" s="1"/>
      <c r="AC981" s="1"/>
      <c r="AD981" s="1"/>
      <c r="AE981" s="1"/>
      <c r="AF981" s="1"/>
      <c r="AG981" s="1"/>
      <c r="AI981" s="1"/>
      <c r="AX981" s="1"/>
      <c r="AY981" s="1"/>
      <c r="AZ981" s="1"/>
      <c r="BA981" s="1"/>
      <c r="BB981" s="1"/>
      <c r="BC981" s="1"/>
      <c r="BD981" s="1"/>
      <c r="BE981" s="1"/>
      <c r="BF981" s="1"/>
      <c r="BG981" s="1"/>
      <c r="BH981" s="1"/>
      <c r="BI981" s="1"/>
      <c r="CG981" s="2"/>
      <c r="CH981" s="2"/>
      <c r="CI981" s="2"/>
      <c r="CJ981" s="2"/>
      <c r="CK981" s="2"/>
      <c r="CL981" s="2"/>
      <c r="CM981" s="2"/>
      <c r="CN981" s="2"/>
      <c r="CO981" s="2"/>
      <c r="CP981" s="2"/>
      <c r="CQ981" s="2"/>
      <c r="CR981" s="2"/>
      <c r="CS981" s="2"/>
      <c r="CT981" s="2"/>
      <c r="CU981" s="2"/>
      <c r="CV981" s="2"/>
      <c r="CW981" s="2"/>
      <c r="CX981" s="2"/>
      <c r="CY981" s="2"/>
      <c r="CZ981" s="2"/>
      <c r="DA981" s="2"/>
      <c r="DB981" s="2"/>
      <c r="DC981" s="2"/>
      <c r="DD981" s="2"/>
      <c r="DE981" s="2"/>
      <c r="DF981" s="2"/>
      <c r="DG981" s="2"/>
      <c r="DH981" s="2"/>
      <c r="DI981" s="2"/>
      <c r="DJ981" s="2"/>
      <c r="DK981" s="2"/>
      <c r="DL981" s="2"/>
      <c r="DM981" s="2"/>
      <c r="DN981" s="2"/>
      <c r="DO981" s="2"/>
      <c r="DP981" s="2"/>
      <c r="DQ981" s="2"/>
      <c r="DR981" s="2"/>
      <c r="DS981" s="2"/>
      <c r="DT981" s="2"/>
    </row>
    <row r="982" spans="5:124" x14ac:dyDescent="0.2">
      <c r="E982" s="9"/>
      <c r="H982" s="9"/>
      <c r="J982" s="8"/>
      <c r="L982" s="9"/>
      <c r="N982" s="4"/>
      <c r="Q982" s="8"/>
      <c r="R982" s="8"/>
      <c r="S982" s="3"/>
      <c r="U982" s="8"/>
      <c r="W982" s="1"/>
      <c r="X982" s="1"/>
      <c r="Y982" s="1"/>
      <c r="Z982" s="1"/>
      <c r="AA982" s="1"/>
      <c r="AB982" s="1"/>
      <c r="AC982" s="1"/>
      <c r="AD982" s="1"/>
      <c r="AE982" s="1"/>
      <c r="AF982" s="1"/>
      <c r="AG982" s="1"/>
      <c r="AI982" s="1"/>
      <c r="AX982" s="1"/>
      <c r="AY982" s="1"/>
      <c r="AZ982" s="1"/>
      <c r="BA982" s="1"/>
      <c r="BB982" s="1"/>
      <c r="BC982" s="1"/>
      <c r="BD982" s="1"/>
      <c r="BE982" s="1"/>
      <c r="BF982" s="1"/>
      <c r="BG982" s="1"/>
      <c r="BH982" s="1"/>
      <c r="BI982" s="1"/>
      <c r="CG982" s="2"/>
      <c r="CH982" s="2"/>
      <c r="CI982" s="2"/>
      <c r="CJ982" s="2"/>
      <c r="CK982" s="2"/>
      <c r="CL982" s="2"/>
      <c r="CM982" s="2"/>
      <c r="CN982" s="2"/>
      <c r="CO982" s="2"/>
      <c r="CP982" s="2"/>
      <c r="CQ982" s="2"/>
      <c r="CR982" s="2"/>
      <c r="CS982" s="2"/>
      <c r="CT982" s="2"/>
      <c r="CU982" s="2"/>
      <c r="CV982" s="2"/>
      <c r="CW982" s="2"/>
      <c r="CX982" s="2"/>
      <c r="CY982" s="2"/>
      <c r="CZ982" s="2"/>
      <c r="DA982" s="2"/>
      <c r="DB982" s="2"/>
      <c r="DC982" s="2"/>
      <c r="DD982" s="2"/>
      <c r="DE982" s="2"/>
      <c r="DF982" s="2"/>
      <c r="DG982" s="2"/>
      <c r="DH982" s="2"/>
      <c r="DI982" s="2"/>
      <c r="DJ982" s="2"/>
      <c r="DK982" s="2"/>
      <c r="DL982" s="2"/>
      <c r="DM982" s="2"/>
      <c r="DN982" s="2"/>
      <c r="DO982" s="2"/>
      <c r="DP982" s="2"/>
      <c r="DQ982" s="2"/>
      <c r="DR982" s="2"/>
      <c r="DS982" s="2"/>
      <c r="DT982" s="2"/>
    </row>
    <row r="983" spans="5:124" x14ac:dyDescent="0.2">
      <c r="E983" s="9"/>
      <c r="H983" s="9"/>
      <c r="J983" s="8"/>
      <c r="L983" s="9"/>
      <c r="N983" s="4"/>
      <c r="Q983" s="8"/>
      <c r="R983" s="8"/>
      <c r="S983" s="3"/>
      <c r="U983" s="8"/>
      <c r="W983" s="1"/>
      <c r="X983" s="1"/>
      <c r="Y983" s="1"/>
      <c r="Z983" s="1"/>
      <c r="AA983" s="1"/>
      <c r="AB983" s="1"/>
      <c r="AC983" s="1"/>
      <c r="AD983" s="1"/>
      <c r="AE983" s="1"/>
      <c r="AF983" s="1"/>
      <c r="AG983" s="1"/>
      <c r="AI983" s="1"/>
      <c r="AX983" s="1"/>
      <c r="AY983" s="1"/>
      <c r="AZ983" s="1"/>
      <c r="BA983" s="1"/>
      <c r="BB983" s="1"/>
      <c r="BC983" s="1"/>
      <c r="BD983" s="1"/>
      <c r="BE983" s="1"/>
      <c r="BF983" s="1"/>
      <c r="BG983" s="1"/>
      <c r="BH983" s="1"/>
      <c r="BI983" s="1"/>
      <c r="CG983" s="2"/>
      <c r="CH983" s="2"/>
      <c r="CI983" s="2"/>
      <c r="CJ983" s="2"/>
      <c r="CK983" s="2"/>
      <c r="CL983" s="2"/>
      <c r="CM983" s="2"/>
      <c r="CN983" s="2"/>
      <c r="CO983" s="2"/>
      <c r="CP983" s="2"/>
      <c r="CQ983" s="2"/>
      <c r="CR983" s="2"/>
      <c r="CS983" s="2"/>
      <c r="CT983" s="2"/>
      <c r="CU983" s="2"/>
      <c r="CV983" s="2"/>
      <c r="CW983" s="2"/>
      <c r="CX983" s="2"/>
      <c r="CY983" s="2"/>
      <c r="CZ983" s="2"/>
      <c r="DA983" s="2"/>
      <c r="DB983" s="2"/>
      <c r="DC983" s="2"/>
      <c r="DD983" s="2"/>
      <c r="DE983" s="2"/>
      <c r="DF983" s="2"/>
      <c r="DG983" s="2"/>
      <c r="DH983" s="2"/>
      <c r="DI983" s="2"/>
      <c r="DJ983" s="2"/>
      <c r="DK983" s="2"/>
      <c r="DL983" s="2"/>
      <c r="DM983" s="2"/>
      <c r="DN983" s="2"/>
      <c r="DO983" s="2"/>
      <c r="DP983" s="2"/>
      <c r="DQ983" s="2"/>
      <c r="DR983" s="2"/>
      <c r="DS983" s="2"/>
      <c r="DT983" s="2"/>
    </row>
    <row r="984" spans="5:124" x14ac:dyDescent="0.2">
      <c r="E984" s="9"/>
      <c r="H984" s="9"/>
      <c r="J984" s="8"/>
      <c r="L984" s="9"/>
      <c r="N984" s="4"/>
      <c r="Q984" s="8"/>
      <c r="R984" s="8"/>
      <c r="S984" s="3"/>
      <c r="U984" s="8"/>
      <c r="W984" s="1"/>
      <c r="X984" s="1"/>
      <c r="Y984" s="1"/>
      <c r="Z984" s="1"/>
      <c r="AA984" s="1"/>
      <c r="AB984" s="1"/>
      <c r="AC984" s="1"/>
      <c r="AD984" s="1"/>
      <c r="AE984" s="1"/>
      <c r="AF984" s="1"/>
      <c r="AG984" s="1"/>
      <c r="AI984" s="1"/>
      <c r="AX984" s="1"/>
      <c r="AY984" s="1"/>
      <c r="AZ984" s="1"/>
      <c r="BA984" s="1"/>
      <c r="BB984" s="1"/>
      <c r="BC984" s="1"/>
      <c r="BD984" s="1"/>
      <c r="BE984" s="1"/>
      <c r="BF984" s="1"/>
      <c r="BG984" s="1"/>
      <c r="BH984" s="1"/>
      <c r="BI984" s="1"/>
      <c r="CG984" s="2"/>
      <c r="CH984" s="2"/>
      <c r="CI984" s="2"/>
      <c r="CJ984" s="2"/>
      <c r="CK984" s="2"/>
      <c r="CL984" s="2"/>
      <c r="CM984" s="2"/>
      <c r="CN984" s="2"/>
      <c r="CO984" s="2"/>
      <c r="CP984" s="2"/>
      <c r="CQ984" s="2"/>
      <c r="CR984" s="2"/>
      <c r="CS984" s="2"/>
      <c r="CT984" s="2"/>
      <c r="CU984" s="2"/>
      <c r="CV984" s="2"/>
      <c r="CW984" s="2"/>
      <c r="CX984" s="2"/>
      <c r="CY984" s="2"/>
      <c r="CZ984" s="2"/>
      <c r="DA984" s="2"/>
      <c r="DB984" s="2"/>
      <c r="DC984" s="2"/>
      <c r="DD984" s="2"/>
      <c r="DE984" s="2"/>
      <c r="DF984" s="2"/>
      <c r="DG984" s="2"/>
      <c r="DH984" s="2"/>
      <c r="DI984" s="2"/>
      <c r="DJ984" s="2"/>
      <c r="DK984" s="2"/>
      <c r="DL984" s="2"/>
      <c r="DM984" s="2"/>
      <c r="DN984" s="2"/>
      <c r="DO984" s="2"/>
      <c r="DP984" s="2"/>
      <c r="DQ984" s="2"/>
      <c r="DR984" s="2"/>
      <c r="DS984" s="2"/>
      <c r="DT984" s="2"/>
    </row>
    <row r="985" spans="5:124" x14ac:dyDescent="0.2">
      <c r="E985" s="9"/>
      <c r="H985" s="9"/>
      <c r="J985" s="8"/>
      <c r="L985" s="9"/>
      <c r="N985" s="4"/>
      <c r="Q985" s="8"/>
      <c r="R985" s="8"/>
      <c r="S985" s="3"/>
      <c r="U985" s="8"/>
      <c r="W985" s="1"/>
      <c r="X985" s="1"/>
      <c r="Y985" s="1"/>
      <c r="Z985" s="1"/>
      <c r="AA985" s="1"/>
      <c r="AB985" s="1"/>
      <c r="AC985" s="1"/>
      <c r="AD985" s="1"/>
      <c r="AE985" s="1"/>
      <c r="AF985" s="1"/>
      <c r="AG985" s="1"/>
      <c r="AI985" s="1"/>
      <c r="AX985" s="1"/>
      <c r="AY985" s="1"/>
      <c r="AZ985" s="1"/>
      <c r="BA985" s="1"/>
      <c r="BB985" s="1"/>
      <c r="BC985" s="1"/>
      <c r="BD985" s="1"/>
      <c r="BE985" s="1"/>
      <c r="BF985" s="1"/>
      <c r="BG985" s="1"/>
      <c r="BH985" s="1"/>
      <c r="BI985" s="1"/>
      <c r="CG985" s="2"/>
      <c r="CH985" s="2"/>
      <c r="CI985" s="2"/>
      <c r="CJ985" s="2"/>
      <c r="CK985" s="2"/>
      <c r="CL985" s="2"/>
      <c r="CM985" s="2"/>
      <c r="CN985" s="2"/>
      <c r="CO985" s="2"/>
      <c r="CP985" s="2"/>
      <c r="CQ985" s="2"/>
      <c r="CR985" s="2"/>
      <c r="CS985" s="2"/>
      <c r="CT985" s="2"/>
      <c r="CU985" s="2"/>
      <c r="CV985" s="2"/>
      <c r="CW985" s="2"/>
      <c r="CX985" s="2"/>
      <c r="CY985" s="2"/>
      <c r="CZ985" s="2"/>
      <c r="DA985" s="2"/>
      <c r="DB985" s="2"/>
      <c r="DC985" s="2"/>
      <c r="DD985" s="2"/>
      <c r="DE985" s="2"/>
      <c r="DF985" s="2"/>
      <c r="DG985" s="2"/>
      <c r="DH985" s="2"/>
      <c r="DI985" s="2"/>
      <c r="DJ985" s="2"/>
      <c r="DK985" s="2"/>
      <c r="DL985" s="2"/>
      <c r="DM985" s="2"/>
      <c r="DN985" s="2"/>
      <c r="DO985" s="2"/>
      <c r="DP985" s="2"/>
      <c r="DQ985" s="2"/>
      <c r="DR985" s="2"/>
      <c r="DS985" s="2"/>
      <c r="DT985" s="2"/>
    </row>
    <row r="986" spans="5:124" x14ac:dyDescent="0.2">
      <c r="E986" s="9"/>
      <c r="H986" s="9"/>
      <c r="J986" s="8"/>
      <c r="L986" s="9"/>
      <c r="N986" s="4"/>
      <c r="Q986" s="8"/>
      <c r="R986" s="8"/>
      <c r="S986" s="3"/>
      <c r="U986" s="8"/>
      <c r="W986" s="1"/>
      <c r="X986" s="1"/>
      <c r="Y986" s="1"/>
      <c r="Z986" s="1"/>
      <c r="AA986" s="1"/>
      <c r="AB986" s="1"/>
      <c r="AC986" s="1"/>
      <c r="AD986" s="1"/>
      <c r="AE986" s="1"/>
      <c r="AF986" s="1"/>
      <c r="AG986" s="1"/>
      <c r="AI986" s="1"/>
      <c r="AX986" s="1"/>
      <c r="AY986" s="1"/>
      <c r="AZ986" s="1"/>
      <c r="BA986" s="1"/>
      <c r="BB986" s="1"/>
      <c r="BC986" s="1"/>
      <c r="BD986" s="1"/>
      <c r="BE986" s="1"/>
      <c r="BF986" s="1"/>
      <c r="BG986" s="1"/>
      <c r="BH986" s="1"/>
      <c r="BI986" s="1"/>
      <c r="CG986" s="2"/>
      <c r="CH986" s="2"/>
      <c r="CI986" s="2"/>
      <c r="CJ986" s="2"/>
      <c r="CK986" s="2"/>
      <c r="CL986" s="2"/>
      <c r="CM986" s="2"/>
      <c r="CN986" s="2"/>
      <c r="CO986" s="2"/>
      <c r="CP986" s="2"/>
      <c r="CQ986" s="2"/>
      <c r="CR986" s="2"/>
      <c r="CS986" s="2"/>
      <c r="CT986" s="2"/>
      <c r="CU986" s="2"/>
      <c r="CV986" s="2"/>
      <c r="CW986" s="2"/>
      <c r="CX986" s="2"/>
      <c r="CY986" s="2"/>
      <c r="CZ986" s="2"/>
      <c r="DA986" s="2"/>
      <c r="DB986" s="2"/>
      <c r="DC986" s="2"/>
      <c r="DD986" s="2"/>
      <c r="DE986" s="2"/>
      <c r="DF986" s="2"/>
      <c r="DG986" s="2"/>
      <c r="DH986" s="2"/>
      <c r="DI986" s="2"/>
      <c r="DJ986" s="2"/>
      <c r="DK986" s="2"/>
      <c r="DL986" s="2"/>
      <c r="DM986" s="2"/>
      <c r="DN986" s="2"/>
      <c r="DO986" s="2"/>
      <c r="DP986" s="2"/>
      <c r="DQ986" s="2"/>
      <c r="DR986" s="2"/>
      <c r="DS986" s="2"/>
      <c r="DT986" s="2"/>
    </row>
    <row r="987" spans="5:124" x14ac:dyDescent="0.2">
      <c r="E987" s="9"/>
      <c r="H987" s="9"/>
      <c r="J987" s="8"/>
      <c r="L987" s="9"/>
      <c r="N987" s="4"/>
      <c r="Q987" s="8"/>
      <c r="R987" s="8"/>
      <c r="S987" s="3"/>
      <c r="U987" s="8"/>
      <c r="W987" s="1"/>
      <c r="X987" s="1"/>
      <c r="Y987" s="1"/>
      <c r="Z987" s="1"/>
      <c r="AA987" s="1"/>
      <c r="AB987" s="1"/>
      <c r="AC987" s="1"/>
      <c r="AD987" s="1"/>
      <c r="AE987" s="1"/>
      <c r="AF987" s="1"/>
      <c r="AG987" s="1"/>
      <c r="AI987" s="1"/>
      <c r="AX987" s="1"/>
      <c r="AY987" s="1"/>
      <c r="AZ987" s="1"/>
      <c r="BA987" s="1"/>
      <c r="BB987" s="1"/>
      <c r="BC987" s="1"/>
      <c r="BD987" s="1"/>
      <c r="BE987" s="1"/>
      <c r="BF987" s="1"/>
      <c r="BG987" s="1"/>
      <c r="BH987" s="1"/>
      <c r="BI987" s="1"/>
      <c r="CG987" s="2"/>
      <c r="CH987" s="2"/>
      <c r="CI987" s="2"/>
      <c r="CJ987" s="2"/>
      <c r="CK987" s="2"/>
      <c r="CL987" s="2"/>
      <c r="CM987" s="2"/>
      <c r="CN987" s="2"/>
      <c r="CO987" s="2"/>
      <c r="CP987" s="2"/>
      <c r="CQ987" s="2"/>
      <c r="CR987" s="2"/>
      <c r="CS987" s="2"/>
      <c r="CT987" s="2"/>
      <c r="CU987" s="2"/>
      <c r="CV987" s="2"/>
      <c r="CW987" s="2"/>
      <c r="CX987" s="2"/>
      <c r="CY987" s="2"/>
      <c r="CZ987" s="2"/>
      <c r="DA987" s="2"/>
      <c r="DB987" s="2"/>
      <c r="DC987" s="2"/>
      <c r="DD987" s="2"/>
      <c r="DE987" s="2"/>
      <c r="DF987" s="2"/>
      <c r="DG987" s="2"/>
      <c r="DH987" s="2"/>
      <c r="DI987" s="2"/>
      <c r="DJ987" s="2"/>
      <c r="DK987" s="2"/>
      <c r="DL987" s="2"/>
      <c r="DM987" s="2"/>
      <c r="DN987" s="2"/>
      <c r="DO987" s="2"/>
      <c r="DP987" s="2"/>
      <c r="DQ987" s="2"/>
      <c r="DR987" s="2"/>
      <c r="DS987" s="2"/>
      <c r="DT987" s="2"/>
    </row>
    <row r="988" spans="5:124" x14ac:dyDescent="0.2">
      <c r="E988" s="9"/>
      <c r="H988" s="9"/>
      <c r="J988" s="8"/>
      <c r="L988" s="9"/>
      <c r="N988" s="4"/>
      <c r="Q988" s="8"/>
      <c r="R988" s="8"/>
      <c r="S988" s="3"/>
      <c r="U988" s="8"/>
      <c r="W988" s="1"/>
      <c r="X988" s="1"/>
      <c r="Y988" s="1"/>
      <c r="Z988" s="1"/>
      <c r="AA988" s="1"/>
      <c r="AB988" s="1"/>
      <c r="AC988" s="1"/>
      <c r="AD988" s="1"/>
      <c r="AE988" s="1"/>
      <c r="AF988" s="1"/>
      <c r="AG988" s="1"/>
      <c r="AI988" s="1"/>
      <c r="AX988" s="1"/>
      <c r="AY988" s="1"/>
      <c r="AZ988" s="1"/>
      <c r="BA988" s="1"/>
      <c r="BB988" s="1"/>
      <c r="BC988" s="1"/>
      <c r="BD988" s="1"/>
      <c r="BE988" s="1"/>
      <c r="BF988" s="1"/>
      <c r="BG988" s="1"/>
      <c r="BH988" s="1"/>
      <c r="BI988" s="1"/>
      <c r="CG988" s="2"/>
      <c r="CH988" s="2"/>
      <c r="CI988" s="2"/>
      <c r="CJ988" s="2"/>
      <c r="CK988" s="2"/>
      <c r="CL988" s="2"/>
      <c r="CM988" s="2"/>
      <c r="CN988" s="2"/>
      <c r="CO988" s="2"/>
      <c r="CP988" s="2"/>
      <c r="CQ988" s="2"/>
      <c r="CR988" s="2"/>
      <c r="CS988" s="2"/>
      <c r="CT988" s="2"/>
      <c r="CU988" s="2"/>
      <c r="CV988" s="2"/>
      <c r="CW988" s="2"/>
      <c r="CX988" s="2"/>
      <c r="CY988" s="2"/>
      <c r="CZ988" s="2"/>
      <c r="DA988" s="2"/>
      <c r="DB988" s="2"/>
      <c r="DC988" s="2"/>
      <c r="DD988" s="2"/>
      <c r="DE988" s="2"/>
      <c r="DF988" s="2"/>
      <c r="DG988" s="2"/>
      <c r="DH988" s="2"/>
      <c r="DI988" s="2"/>
      <c r="DJ988" s="2"/>
      <c r="DK988" s="2"/>
      <c r="DL988" s="2"/>
      <c r="DM988" s="2"/>
      <c r="DN988" s="2"/>
      <c r="DO988" s="2"/>
      <c r="DP988" s="2"/>
      <c r="DQ988" s="2"/>
      <c r="DR988" s="2"/>
      <c r="DS988" s="2"/>
      <c r="DT988" s="2"/>
    </row>
    <row r="989" spans="5:124" x14ac:dyDescent="0.2">
      <c r="E989" s="9"/>
      <c r="H989" s="9"/>
      <c r="J989" s="8"/>
      <c r="L989" s="9"/>
      <c r="N989" s="4"/>
      <c r="Q989" s="8"/>
      <c r="R989" s="8"/>
      <c r="S989" s="3"/>
      <c r="U989" s="8"/>
      <c r="W989" s="1"/>
      <c r="X989" s="1"/>
      <c r="Y989" s="1"/>
      <c r="Z989" s="1"/>
      <c r="AA989" s="1"/>
      <c r="AB989" s="1"/>
      <c r="AC989" s="1"/>
      <c r="AD989" s="1"/>
      <c r="AE989" s="1"/>
      <c r="AF989" s="1"/>
      <c r="AG989" s="1"/>
      <c r="AI989" s="1"/>
      <c r="AX989" s="1"/>
      <c r="AY989" s="1"/>
      <c r="AZ989" s="1"/>
      <c r="BA989" s="1"/>
      <c r="BB989" s="1"/>
      <c r="BC989" s="1"/>
      <c r="BD989" s="1"/>
      <c r="BE989" s="1"/>
      <c r="BF989" s="1"/>
      <c r="BG989" s="1"/>
      <c r="BH989" s="1"/>
      <c r="BI989" s="1"/>
      <c r="CG989" s="2"/>
      <c r="CH989" s="2"/>
      <c r="CI989" s="2"/>
      <c r="CJ989" s="2"/>
      <c r="CK989" s="2"/>
      <c r="CL989" s="2"/>
      <c r="CM989" s="2"/>
      <c r="CN989" s="2"/>
      <c r="CO989" s="2"/>
      <c r="CP989" s="2"/>
      <c r="CQ989" s="2"/>
      <c r="CR989" s="2"/>
      <c r="CS989" s="2"/>
      <c r="CT989" s="2"/>
      <c r="CU989" s="2"/>
      <c r="CV989" s="2"/>
      <c r="CW989" s="2"/>
      <c r="CX989" s="2"/>
      <c r="CY989" s="2"/>
      <c r="CZ989" s="2"/>
      <c r="DA989" s="2"/>
      <c r="DB989" s="2"/>
      <c r="DC989" s="2"/>
      <c r="DD989" s="2"/>
      <c r="DE989" s="2"/>
      <c r="DF989" s="2"/>
      <c r="DG989" s="2"/>
      <c r="DH989" s="2"/>
      <c r="DI989" s="2"/>
      <c r="DJ989" s="2"/>
      <c r="DK989" s="2"/>
      <c r="DL989" s="2"/>
      <c r="DM989" s="2"/>
      <c r="DN989" s="2"/>
      <c r="DO989" s="2"/>
      <c r="DP989" s="2"/>
      <c r="DQ989" s="2"/>
      <c r="DR989" s="2"/>
      <c r="DS989" s="2"/>
      <c r="DT989" s="2"/>
    </row>
    <row r="990" spans="5:124" x14ac:dyDescent="0.2">
      <c r="E990" s="9"/>
      <c r="H990" s="9"/>
      <c r="J990" s="8"/>
      <c r="L990" s="9"/>
      <c r="N990" s="4"/>
      <c r="Q990" s="8"/>
      <c r="R990" s="8"/>
      <c r="S990" s="3"/>
      <c r="U990" s="8"/>
      <c r="W990" s="1"/>
      <c r="X990" s="1"/>
      <c r="Y990" s="1"/>
      <c r="Z990" s="1"/>
      <c r="AA990" s="1"/>
      <c r="AB990" s="1"/>
      <c r="AC990" s="1"/>
      <c r="AD990" s="1"/>
      <c r="AE990" s="1"/>
      <c r="AF990" s="1"/>
      <c r="AG990" s="1"/>
      <c r="AI990" s="1"/>
      <c r="AX990" s="1"/>
      <c r="AY990" s="1"/>
      <c r="AZ990" s="1"/>
      <c r="BA990" s="1"/>
      <c r="BB990" s="1"/>
      <c r="BC990" s="1"/>
      <c r="BD990" s="1"/>
      <c r="BE990" s="1"/>
      <c r="BF990" s="1"/>
      <c r="BG990" s="1"/>
      <c r="BH990" s="1"/>
      <c r="BI990" s="1"/>
      <c r="CG990" s="2"/>
      <c r="CH990" s="2"/>
      <c r="CI990" s="2"/>
      <c r="CJ990" s="2"/>
      <c r="CK990" s="2"/>
      <c r="CL990" s="2"/>
      <c r="CM990" s="2"/>
      <c r="CN990" s="2"/>
      <c r="CO990" s="2"/>
      <c r="CP990" s="2"/>
      <c r="CQ990" s="2"/>
      <c r="CR990" s="2"/>
      <c r="CS990" s="2"/>
      <c r="CT990" s="2"/>
      <c r="CU990" s="2"/>
      <c r="CV990" s="2"/>
      <c r="CW990" s="2"/>
      <c r="CX990" s="2"/>
      <c r="CY990" s="2"/>
      <c r="CZ990" s="2"/>
      <c r="DA990" s="2"/>
      <c r="DB990" s="2"/>
      <c r="DC990" s="2"/>
      <c r="DD990" s="2"/>
      <c r="DE990" s="2"/>
      <c r="DF990" s="2"/>
      <c r="DG990" s="2"/>
      <c r="DH990" s="2"/>
      <c r="DI990" s="2"/>
      <c r="DJ990" s="2"/>
      <c r="DK990" s="2"/>
      <c r="DL990" s="2"/>
      <c r="DM990" s="2"/>
      <c r="DN990" s="2"/>
      <c r="DO990" s="2"/>
      <c r="DP990" s="2"/>
      <c r="DQ990" s="2"/>
      <c r="DR990" s="2"/>
      <c r="DS990" s="2"/>
      <c r="DT990" s="2"/>
    </row>
    <row r="991" spans="5:124" x14ac:dyDescent="0.2">
      <c r="E991" s="9"/>
      <c r="H991" s="9"/>
      <c r="J991" s="8"/>
      <c r="L991" s="9"/>
      <c r="N991" s="4"/>
      <c r="Q991" s="8"/>
      <c r="R991" s="8"/>
      <c r="S991" s="3"/>
      <c r="U991" s="8"/>
      <c r="W991" s="1"/>
      <c r="X991" s="1"/>
      <c r="Y991" s="1"/>
      <c r="Z991" s="1"/>
      <c r="AA991" s="1"/>
      <c r="AB991" s="1"/>
      <c r="AC991" s="1"/>
      <c r="AD991" s="1"/>
      <c r="AE991" s="1"/>
      <c r="AF991" s="1"/>
      <c r="AG991" s="1"/>
      <c r="AI991" s="1"/>
      <c r="AX991" s="1"/>
      <c r="AY991" s="1"/>
      <c r="AZ991" s="1"/>
      <c r="BA991" s="1"/>
      <c r="BB991" s="1"/>
      <c r="BC991" s="1"/>
      <c r="BD991" s="1"/>
      <c r="BE991" s="1"/>
      <c r="BF991" s="1"/>
      <c r="BG991" s="1"/>
      <c r="BH991" s="1"/>
      <c r="BI991" s="1"/>
      <c r="CG991" s="2"/>
      <c r="CH991" s="2"/>
      <c r="CI991" s="2"/>
      <c r="CJ991" s="2"/>
      <c r="CK991" s="2"/>
      <c r="CL991" s="2"/>
      <c r="CM991" s="2"/>
      <c r="CN991" s="2"/>
      <c r="CO991" s="2"/>
      <c r="CP991" s="2"/>
      <c r="CQ991" s="2"/>
      <c r="CR991" s="2"/>
      <c r="CS991" s="2"/>
      <c r="CT991" s="2"/>
      <c r="CU991" s="2"/>
      <c r="CV991" s="2"/>
      <c r="CW991" s="2"/>
      <c r="CX991" s="2"/>
      <c r="CY991" s="2"/>
      <c r="CZ991" s="2"/>
      <c r="DA991" s="2"/>
      <c r="DB991" s="2"/>
      <c r="DC991" s="2"/>
      <c r="DD991" s="2"/>
      <c r="DE991" s="2"/>
      <c r="DF991" s="2"/>
      <c r="DG991" s="2"/>
      <c r="DH991" s="2"/>
      <c r="DI991" s="2"/>
      <c r="DJ991" s="2"/>
      <c r="DK991" s="2"/>
      <c r="DL991" s="2"/>
      <c r="DM991" s="2"/>
      <c r="DN991" s="2"/>
      <c r="DO991" s="2"/>
      <c r="DP991" s="2"/>
      <c r="DQ991" s="2"/>
      <c r="DR991" s="2"/>
      <c r="DS991" s="2"/>
      <c r="DT991" s="2"/>
    </row>
    <row r="992" spans="5:124" x14ac:dyDescent="0.2">
      <c r="E992" s="9"/>
      <c r="H992" s="9"/>
      <c r="J992" s="8"/>
      <c r="L992" s="9"/>
      <c r="N992" s="4"/>
      <c r="Q992" s="8"/>
      <c r="R992" s="8"/>
      <c r="S992" s="3"/>
      <c r="U992" s="8"/>
      <c r="W992" s="1"/>
      <c r="X992" s="1"/>
      <c r="Y992" s="1"/>
      <c r="Z992" s="1"/>
      <c r="AA992" s="1"/>
      <c r="AB992" s="1"/>
      <c r="AC992" s="1"/>
      <c r="AD992" s="1"/>
      <c r="AE992" s="1"/>
      <c r="AF992" s="1"/>
      <c r="AG992" s="1"/>
      <c r="AI992" s="1"/>
      <c r="AX992" s="1"/>
      <c r="AY992" s="1"/>
      <c r="AZ992" s="1"/>
      <c r="BA992" s="1"/>
      <c r="BB992" s="1"/>
      <c r="BC992" s="1"/>
      <c r="BD992" s="1"/>
      <c r="BE992" s="1"/>
      <c r="BF992" s="1"/>
      <c r="BG992" s="1"/>
      <c r="BH992" s="1"/>
      <c r="BI992" s="1"/>
      <c r="CG992" s="2"/>
      <c r="CH992" s="2"/>
      <c r="CI992" s="2"/>
      <c r="CJ992" s="2"/>
      <c r="CK992" s="2"/>
      <c r="CL992" s="2"/>
      <c r="CM992" s="2"/>
      <c r="CN992" s="2"/>
      <c r="CO992" s="2"/>
      <c r="CP992" s="2"/>
      <c r="CQ992" s="2"/>
      <c r="CR992" s="2"/>
      <c r="CS992" s="2"/>
      <c r="CT992" s="2"/>
      <c r="CU992" s="2"/>
      <c r="CV992" s="2"/>
      <c r="CW992" s="2"/>
      <c r="CX992" s="2"/>
      <c r="CY992" s="2"/>
      <c r="CZ992" s="2"/>
      <c r="DA992" s="2"/>
      <c r="DB992" s="2"/>
      <c r="DC992" s="2"/>
      <c r="DD992" s="2"/>
      <c r="DE992" s="2"/>
      <c r="DF992" s="2"/>
      <c r="DG992" s="2"/>
      <c r="DH992" s="2"/>
      <c r="DI992" s="2"/>
      <c r="DJ992" s="2"/>
      <c r="DK992" s="2"/>
      <c r="DL992" s="2"/>
      <c r="DM992" s="2"/>
      <c r="DN992" s="2"/>
      <c r="DO992" s="2"/>
      <c r="DP992" s="2"/>
      <c r="DQ992" s="2"/>
      <c r="DR992" s="2"/>
      <c r="DS992" s="2"/>
      <c r="DT992" s="2"/>
    </row>
    <row r="993" spans="5:124" x14ac:dyDescent="0.2">
      <c r="E993" s="9"/>
      <c r="H993" s="9"/>
      <c r="J993" s="8"/>
      <c r="L993" s="9"/>
      <c r="N993" s="4"/>
      <c r="Q993" s="8"/>
      <c r="R993" s="8"/>
      <c r="S993" s="3"/>
      <c r="U993" s="8"/>
      <c r="W993" s="1"/>
      <c r="X993" s="1"/>
      <c r="Y993" s="1"/>
      <c r="Z993" s="1"/>
      <c r="AA993" s="1"/>
      <c r="AB993" s="1"/>
      <c r="AC993" s="1"/>
      <c r="AD993" s="1"/>
      <c r="AE993" s="1"/>
      <c r="AF993" s="1"/>
      <c r="AG993" s="1"/>
      <c r="AI993" s="1"/>
      <c r="AX993" s="1"/>
      <c r="AY993" s="1"/>
      <c r="AZ993" s="1"/>
      <c r="BA993" s="1"/>
      <c r="BB993" s="1"/>
      <c r="BC993" s="1"/>
      <c r="BD993" s="1"/>
      <c r="BE993" s="1"/>
      <c r="BF993" s="1"/>
      <c r="BG993" s="1"/>
      <c r="BH993" s="1"/>
      <c r="BI993" s="1"/>
      <c r="CG993" s="2"/>
      <c r="CH993" s="2"/>
      <c r="CI993" s="2"/>
      <c r="CJ993" s="2"/>
      <c r="CK993" s="2"/>
      <c r="CL993" s="2"/>
      <c r="CM993" s="2"/>
      <c r="CN993" s="2"/>
      <c r="CO993" s="2"/>
      <c r="CP993" s="2"/>
      <c r="CQ993" s="2"/>
      <c r="CR993" s="2"/>
      <c r="CS993" s="2"/>
      <c r="CT993" s="2"/>
      <c r="CU993" s="2"/>
      <c r="CV993" s="2"/>
      <c r="CW993" s="2"/>
      <c r="CX993" s="2"/>
      <c r="CY993" s="2"/>
      <c r="CZ993" s="2"/>
      <c r="DA993" s="2"/>
      <c r="DB993" s="2"/>
      <c r="DC993" s="2"/>
      <c r="DD993" s="2"/>
      <c r="DE993" s="2"/>
      <c r="DF993" s="2"/>
      <c r="DG993" s="2"/>
      <c r="DH993" s="2"/>
      <c r="DI993" s="2"/>
      <c r="DJ993" s="2"/>
      <c r="DK993" s="2"/>
      <c r="DL993" s="2"/>
      <c r="DM993" s="2"/>
      <c r="DN993" s="2"/>
      <c r="DO993" s="2"/>
      <c r="DP993" s="2"/>
      <c r="DQ993" s="2"/>
      <c r="DR993" s="2"/>
      <c r="DS993" s="2"/>
      <c r="DT993" s="2"/>
    </row>
    <row r="994" spans="5:124" x14ac:dyDescent="0.2">
      <c r="E994" s="9"/>
      <c r="H994" s="9"/>
      <c r="J994" s="8"/>
      <c r="L994" s="9"/>
      <c r="N994" s="4"/>
      <c r="Q994" s="8"/>
      <c r="R994" s="8"/>
      <c r="S994" s="3"/>
      <c r="U994" s="8"/>
      <c r="W994" s="1"/>
      <c r="X994" s="1"/>
      <c r="Y994" s="1"/>
      <c r="Z994" s="1"/>
      <c r="AA994" s="1"/>
      <c r="AB994" s="1"/>
      <c r="AC994" s="1"/>
      <c r="AD994" s="1"/>
      <c r="AE994" s="1"/>
      <c r="AF994" s="1"/>
      <c r="AG994" s="1"/>
      <c r="AI994" s="1"/>
      <c r="AX994" s="1"/>
      <c r="AY994" s="1"/>
      <c r="AZ994" s="1"/>
      <c r="BA994" s="1"/>
      <c r="BB994" s="1"/>
      <c r="BC994" s="1"/>
      <c r="BD994" s="1"/>
      <c r="BE994" s="1"/>
      <c r="BF994" s="1"/>
      <c r="BG994" s="1"/>
      <c r="BH994" s="1"/>
      <c r="BI994" s="1"/>
      <c r="CG994" s="2"/>
      <c r="CH994" s="2"/>
      <c r="CI994" s="2"/>
      <c r="CJ994" s="2"/>
      <c r="CK994" s="2"/>
      <c r="CL994" s="2"/>
      <c r="CM994" s="2"/>
      <c r="CN994" s="2"/>
      <c r="CO994" s="2"/>
      <c r="CP994" s="2"/>
      <c r="CQ994" s="2"/>
      <c r="CR994" s="2"/>
      <c r="CS994" s="2"/>
      <c r="CT994" s="2"/>
      <c r="CU994" s="2"/>
      <c r="CV994" s="2"/>
      <c r="CW994" s="2"/>
      <c r="CX994" s="2"/>
      <c r="CY994" s="2"/>
      <c r="CZ994" s="2"/>
      <c r="DA994" s="2"/>
      <c r="DB994" s="2"/>
      <c r="DC994" s="2"/>
      <c r="DD994" s="2"/>
      <c r="DE994" s="2"/>
      <c r="DF994" s="2"/>
      <c r="DG994" s="2"/>
      <c r="DH994" s="2"/>
      <c r="DI994" s="2"/>
      <c r="DJ994" s="2"/>
      <c r="DK994" s="2"/>
      <c r="DL994" s="2"/>
      <c r="DM994" s="2"/>
      <c r="DN994" s="2"/>
      <c r="DO994" s="2"/>
      <c r="DP994" s="2"/>
      <c r="DQ994" s="2"/>
      <c r="DR994" s="2"/>
      <c r="DS994" s="2"/>
      <c r="DT994" s="2"/>
    </row>
    <row r="995" spans="5:124" x14ac:dyDescent="0.2">
      <c r="E995" s="9"/>
      <c r="H995" s="9"/>
      <c r="J995" s="8"/>
      <c r="L995" s="9"/>
      <c r="N995" s="4"/>
      <c r="Q995" s="8"/>
      <c r="R995" s="8"/>
      <c r="S995" s="3"/>
      <c r="U995" s="8"/>
      <c r="W995" s="1"/>
      <c r="X995" s="1"/>
      <c r="Y995" s="1"/>
      <c r="Z995" s="1"/>
      <c r="AA995" s="1"/>
      <c r="AB995" s="1"/>
      <c r="AC995" s="1"/>
      <c r="AD995" s="1"/>
      <c r="AE995" s="1"/>
      <c r="AF995" s="1"/>
      <c r="AG995" s="1"/>
      <c r="AI995" s="1"/>
      <c r="AX995" s="1"/>
      <c r="AY995" s="1"/>
      <c r="AZ995" s="1"/>
      <c r="BA995" s="1"/>
      <c r="BB995" s="1"/>
      <c r="BC995" s="1"/>
      <c r="BD995" s="1"/>
      <c r="BE995" s="1"/>
      <c r="BF995" s="1"/>
      <c r="BG995" s="1"/>
      <c r="BH995" s="1"/>
      <c r="BI995" s="1"/>
      <c r="CG995" s="2"/>
      <c r="CH995" s="2"/>
      <c r="CI995" s="2"/>
      <c r="CJ995" s="2"/>
      <c r="CK995" s="2"/>
      <c r="CL995" s="2"/>
      <c r="CM995" s="2"/>
      <c r="CN995" s="2"/>
      <c r="CO995" s="2"/>
      <c r="CP995" s="2"/>
      <c r="CQ995" s="2"/>
      <c r="CR995" s="2"/>
      <c r="CS995" s="2"/>
      <c r="CT995" s="2"/>
      <c r="CU995" s="2"/>
      <c r="CV995" s="2"/>
      <c r="CW995" s="2"/>
      <c r="CX995" s="2"/>
      <c r="CY995" s="2"/>
      <c r="CZ995" s="2"/>
      <c r="DA995" s="2"/>
      <c r="DB995" s="2"/>
      <c r="DC995" s="2"/>
      <c r="DD995" s="2"/>
      <c r="DE995" s="2"/>
      <c r="DF995" s="2"/>
      <c r="DG995" s="2"/>
      <c r="DH995" s="2"/>
      <c r="DI995" s="2"/>
      <c r="DJ995" s="2"/>
      <c r="DK995" s="2"/>
      <c r="DL995" s="2"/>
      <c r="DM995" s="2"/>
      <c r="DN995" s="2"/>
      <c r="DO995" s="2"/>
      <c r="DP995" s="2"/>
      <c r="DQ995" s="2"/>
      <c r="DR995" s="2"/>
      <c r="DS995" s="2"/>
      <c r="DT995" s="2"/>
    </row>
    <row r="996" spans="5:124" x14ac:dyDescent="0.2">
      <c r="E996" s="9"/>
      <c r="H996" s="9"/>
      <c r="J996" s="8"/>
      <c r="L996" s="9"/>
      <c r="N996" s="4"/>
      <c r="Q996" s="8"/>
      <c r="R996" s="8"/>
      <c r="S996" s="3"/>
      <c r="U996" s="8"/>
      <c r="W996" s="1"/>
      <c r="X996" s="1"/>
      <c r="Y996" s="1"/>
      <c r="Z996" s="1"/>
      <c r="AA996" s="1"/>
      <c r="AB996" s="1"/>
      <c r="AC996" s="1"/>
      <c r="AD996" s="1"/>
      <c r="AE996" s="1"/>
      <c r="AF996" s="1"/>
      <c r="AG996" s="1"/>
      <c r="AI996" s="1"/>
      <c r="AX996" s="1"/>
      <c r="AY996" s="1"/>
      <c r="AZ996" s="1"/>
      <c r="BA996" s="1"/>
      <c r="BB996" s="1"/>
      <c r="BC996" s="1"/>
      <c r="BD996" s="1"/>
      <c r="BE996" s="1"/>
      <c r="BF996" s="1"/>
      <c r="BG996" s="1"/>
      <c r="BH996" s="1"/>
      <c r="BI996" s="1"/>
      <c r="CG996" s="2"/>
      <c r="CH996" s="2"/>
      <c r="CI996" s="2"/>
      <c r="CJ996" s="2"/>
      <c r="CK996" s="2"/>
      <c r="CL996" s="2"/>
      <c r="CM996" s="2"/>
      <c r="CN996" s="2"/>
      <c r="CO996" s="2"/>
      <c r="CP996" s="2"/>
      <c r="CQ996" s="2"/>
      <c r="CR996" s="2"/>
      <c r="CS996" s="2"/>
      <c r="CT996" s="2"/>
      <c r="CU996" s="2"/>
      <c r="CV996" s="2"/>
      <c r="CW996" s="2"/>
      <c r="CX996" s="2"/>
      <c r="CY996" s="2"/>
      <c r="CZ996" s="2"/>
      <c r="DA996" s="2"/>
      <c r="DB996" s="2"/>
      <c r="DC996" s="2"/>
      <c r="DD996" s="2"/>
      <c r="DE996" s="2"/>
      <c r="DF996" s="2"/>
      <c r="DG996" s="2"/>
      <c r="DH996" s="2"/>
      <c r="DI996" s="2"/>
      <c r="DJ996" s="2"/>
      <c r="DK996" s="2"/>
      <c r="DL996" s="2"/>
      <c r="DM996" s="2"/>
      <c r="DN996" s="2"/>
      <c r="DO996" s="2"/>
      <c r="DP996" s="2"/>
      <c r="DQ996" s="2"/>
      <c r="DR996" s="2"/>
      <c r="DS996" s="2"/>
      <c r="DT996" s="2"/>
    </row>
    <row r="997" spans="5:124" x14ac:dyDescent="0.2">
      <c r="E997" s="9"/>
      <c r="H997" s="9"/>
      <c r="J997" s="8"/>
      <c r="L997" s="9"/>
      <c r="N997" s="4"/>
      <c r="Q997" s="8"/>
      <c r="R997" s="8"/>
      <c r="S997" s="3"/>
      <c r="U997" s="8"/>
      <c r="W997" s="1"/>
      <c r="X997" s="1"/>
      <c r="Y997" s="1"/>
      <c r="Z997" s="1"/>
      <c r="AA997" s="1"/>
      <c r="AB997" s="1"/>
      <c r="AC997" s="1"/>
      <c r="AD997" s="1"/>
      <c r="AE997" s="1"/>
      <c r="AF997" s="1"/>
      <c r="AG997" s="1"/>
      <c r="AI997" s="1"/>
      <c r="AX997" s="1"/>
      <c r="AY997" s="1"/>
      <c r="AZ997" s="1"/>
      <c r="BA997" s="1"/>
      <c r="BB997" s="1"/>
      <c r="BC997" s="1"/>
      <c r="BD997" s="1"/>
      <c r="BE997" s="1"/>
      <c r="BF997" s="1"/>
      <c r="BG997" s="1"/>
      <c r="BH997" s="1"/>
      <c r="BI997" s="1"/>
      <c r="CG997" s="2"/>
      <c r="CH997" s="2"/>
      <c r="CI997" s="2"/>
      <c r="CJ997" s="2"/>
      <c r="CK997" s="2"/>
      <c r="CL997" s="2"/>
      <c r="CM997" s="2"/>
      <c r="CN997" s="2"/>
      <c r="CO997" s="2"/>
      <c r="CP997" s="2"/>
      <c r="CQ997" s="2"/>
      <c r="CR997" s="2"/>
      <c r="CS997" s="2"/>
      <c r="CT997" s="2"/>
      <c r="CU997" s="2"/>
      <c r="CV997" s="2"/>
      <c r="CW997" s="2"/>
      <c r="CX997" s="2"/>
      <c r="CY997" s="2"/>
      <c r="CZ997" s="2"/>
      <c r="DA997" s="2"/>
      <c r="DB997" s="2"/>
      <c r="DC997" s="2"/>
      <c r="DD997" s="2"/>
      <c r="DE997" s="2"/>
      <c r="DF997" s="2"/>
      <c r="DG997" s="2"/>
      <c r="DH997" s="2"/>
      <c r="DI997" s="2"/>
      <c r="DJ997" s="2"/>
      <c r="DK997" s="2"/>
      <c r="DL997" s="2"/>
      <c r="DM997" s="2"/>
      <c r="DN997" s="2"/>
      <c r="DO997" s="2"/>
      <c r="DP997" s="2"/>
      <c r="DQ997" s="2"/>
      <c r="DR997" s="2"/>
      <c r="DS997" s="2"/>
      <c r="DT997" s="2"/>
    </row>
    <row r="998" spans="5:124" x14ac:dyDescent="0.2">
      <c r="E998" s="9"/>
      <c r="H998" s="9"/>
      <c r="J998" s="8"/>
      <c r="L998" s="9"/>
      <c r="N998" s="4"/>
      <c r="Q998" s="8"/>
      <c r="R998" s="8"/>
      <c r="S998" s="3"/>
      <c r="U998" s="8"/>
      <c r="W998" s="1"/>
      <c r="X998" s="1"/>
      <c r="Y998" s="1"/>
      <c r="Z998" s="1"/>
      <c r="AA998" s="1"/>
      <c r="AB998" s="1"/>
      <c r="AC998" s="1"/>
      <c r="AD998" s="1"/>
      <c r="AE998" s="1"/>
      <c r="AF998" s="1"/>
      <c r="AG998" s="1"/>
      <c r="AI998" s="1"/>
      <c r="AX998" s="1"/>
      <c r="AY998" s="1"/>
      <c r="AZ998" s="1"/>
      <c r="BA998" s="1"/>
      <c r="BB998" s="1"/>
      <c r="BC998" s="1"/>
      <c r="BD998" s="1"/>
      <c r="BE998" s="1"/>
      <c r="BF998" s="1"/>
      <c r="BG998" s="1"/>
      <c r="BH998" s="1"/>
      <c r="BI998" s="1"/>
      <c r="CG998" s="2"/>
      <c r="CH998" s="2"/>
      <c r="CI998" s="2"/>
      <c r="CJ998" s="2"/>
      <c r="CK998" s="2"/>
      <c r="CL998" s="2"/>
      <c r="CM998" s="2"/>
      <c r="CN998" s="2"/>
      <c r="CO998" s="2"/>
      <c r="CP998" s="2"/>
      <c r="CQ998" s="2"/>
      <c r="CR998" s="2"/>
      <c r="CS998" s="2"/>
      <c r="CT998" s="2"/>
      <c r="CU998" s="2"/>
      <c r="CV998" s="2"/>
      <c r="CW998" s="2"/>
      <c r="CX998" s="2"/>
      <c r="CY998" s="2"/>
      <c r="CZ998" s="2"/>
      <c r="DA998" s="2"/>
      <c r="DB998" s="2"/>
      <c r="DC998" s="2"/>
      <c r="DD998" s="2"/>
      <c r="DE998" s="2"/>
      <c r="DF998" s="2"/>
      <c r="DG998" s="2"/>
      <c r="DH998" s="2"/>
      <c r="DI998" s="2"/>
      <c r="DJ998" s="2"/>
      <c r="DK998" s="2"/>
      <c r="DL998" s="2"/>
      <c r="DM998" s="2"/>
      <c r="DN998" s="2"/>
      <c r="DO998" s="2"/>
      <c r="DP998" s="2"/>
      <c r="DQ998" s="2"/>
      <c r="DR998" s="2"/>
      <c r="DS998" s="2"/>
      <c r="DT998" s="2"/>
    </row>
    <row r="999" spans="5:124" x14ac:dyDescent="0.2">
      <c r="E999" s="9"/>
      <c r="H999" s="9"/>
      <c r="J999" s="8"/>
      <c r="L999" s="9"/>
      <c r="N999" s="4"/>
      <c r="Q999" s="8"/>
      <c r="R999" s="8"/>
      <c r="S999" s="3"/>
      <c r="U999" s="8"/>
      <c r="W999" s="1"/>
      <c r="X999" s="1"/>
      <c r="Y999" s="1"/>
      <c r="Z999" s="1"/>
      <c r="AA999" s="1"/>
      <c r="AB999" s="1"/>
      <c r="AC999" s="1"/>
      <c r="AD999" s="1"/>
      <c r="AE999" s="1"/>
      <c r="AF999" s="1"/>
      <c r="AG999" s="1"/>
      <c r="AI999" s="1"/>
      <c r="AX999" s="1"/>
      <c r="AY999" s="1"/>
      <c r="AZ999" s="1"/>
      <c r="BA999" s="1"/>
      <c r="BB999" s="1"/>
      <c r="BC999" s="1"/>
      <c r="BD999" s="1"/>
      <c r="BE999" s="1"/>
      <c r="BF999" s="1"/>
      <c r="BG999" s="1"/>
      <c r="BH999" s="1"/>
      <c r="BI999" s="1"/>
      <c r="CG999" s="2"/>
      <c r="CH999" s="2"/>
      <c r="CI999" s="2"/>
      <c r="CJ999" s="2"/>
      <c r="CK999" s="2"/>
      <c r="CL999" s="2"/>
      <c r="CM999" s="2"/>
      <c r="CN999" s="2"/>
      <c r="CO999" s="2"/>
      <c r="CP999" s="2"/>
      <c r="CQ999" s="2"/>
      <c r="CR999" s="2"/>
      <c r="CS999" s="2"/>
      <c r="CT999" s="2"/>
      <c r="CU999" s="2"/>
      <c r="CV999" s="2"/>
      <c r="CW999" s="2"/>
      <c r="CX999" s="2"/>
      <c r="CY999" s="2"/>
      <c r="CZ999" s="2"/>
      <c r="DA999" s="2"/>
      <c r="DB999" s="2"/>
      <c r="DC999" s="2"/>
      <c r="DD999" s="2"/>
      <c r="DE999" s="2"/>
      <c r="DF999" s="2"/>
      <c r="DG999" s="2"/>
      <c r="DH999" s="2"/>
      <c r="DI999" s="2"/>
      <c r="DJ999" s="2"/>
      <c r="DK999" s="2"/>
      <c r="DL999" s="2"/>
      <c r="DM999" s="2"/>
      <c r="DN999" s="2"/>
      <c r="DO999" s="2"/>
      <c r="DP999" s="2"/>
      <c r="DQ999" s="2"/>
      <c r="DR999" s="2"/>
      <c r="DS999" s="2"/>
      <c r="DT999" s="2"/>
    </row>
    <row r="1000" spans="5:124" x14ac:dyDescent="0.2">
      <c r="E1000" s="9"/>
      <c r="H1000" s="9"/>
      <c r="J1000" s="8"/>
      <c r="L1000" s="9"/>
      <c r="N1000" s="4"/>
      <c r="Q1000" s="8"/>
      <c r="R1000" s="8"/>
      <c r="S1000" s="3"/>
      <c r="U1000" s="8"/>
      <c r="W1000" s="1"/>
      <c r="X1000" s="1"/>
      <c r="Y1000" s="1"/>
      <c r="Z1000" s="1"/>
      <c r="AA1000" s="1"/>
      <c r="AB1000" s="1"/>
      <c r="AC1000" s="1"/>
      <c r="AD1000" s="1"/>
      <c r="AE1000" s="1"/>
      <c r="AF1000" s="1"/>
      <c r="AG1000" s="1"/>
      <c r="AI1000" s="1"/>
      <c r="AX1000" s="1"/>
      <c r="AY1000" s="1"/>
      <c r="AZ1000" s="1"/>
      <c r="BA1000" s="1"/>
      <c r="BB1000" s="1"/>
      <c r="BC1000" s="1"/>
      <c r="BD1000" s="1"/>
      <c r="BE1000" s="1"/>
      <c r="BF1000" s="1"/>
      <c r="BG1000" s="1"/>
      <c r="BH1000" s="1"/>
      <c r="BI1000" s="1"/>
      <c r="CG1000" s="2"/>
      <c r="CH1000" s="2"/>
      <c r="CI1000" s="2"/>
      <c r="CJ1000" s="2"/>
      <c r="CK1000" s="2"/>
      <c r="CL1000" s="2"/>
      <c r="CM1000" s="2"/>
      <c r="CN1000" s="2"/>
      <c r="CO1000" s="2"/>
      <c r="CP1000" s="2"/>
      <c r="CQ1000" s="2"/>
      <c r="CR1000" s="2"/>
      <c r="CS1000" s="2"/>
      <c r="CT1000" s="2"/>
      <c r="CU1000" s="2"/>
      <c r="CV1000" s="2"/>
      <c r="CW1000" s="2"/>
      <c r="CX1000" s="2"/>
      <c r="CY1000" s="2"/>
      <c r="CZ1000" s="2"/>
      <c r="DA1000" s="2"/>
      <c r="DB1000" s="2"/>
      <c r="DC1000" s="2"/>
      <c r="DD1000" s="2"/>
      <c r="DE1000" s="2"/>
      <c r="DF1000" s="2"/>
      <c r="DG1000" s="2"/>
      <c r="DH1000" s="2"/>
      <c r="DI1000" s="2"/>
      <c r="DJ1000" s="2"/>
      <c r="DK1000" s="2"/>
      <c r="DL1000" s="2"/>
      <c r="DM1000" s="2"/>
      <c r="DN1000" s="2"/>
      <c r="DO1000" s="2"/>
      <c r="DP1000" s="2"/>
      <c r="DQ1000" s="2"/>
      <c r="DR1000" s="2"/>
      <c r="DS1000" s="2"/>
      <c r="DT1000" s="2"/>
    </row>
    <row r="1001" spans="5:124" x14ac:dyDescent="0.2">
      <c r="E1001" s="9"/>
      <c r="H1001" s="9"/>
      <c r="J1001" s="8"/>
      <c r="L1001" s="9"/>
      <c r="N1001" s="4"/>
      <c r="Q1001" s="8"/>
      <c r="R1001" s="8"/>
      <c r="S1001" s="3"/>
      <c r="U1001" s="8"/>
      <c r="W1001" s="1"/>
      <c r="X1001" s="1"/>
      <c r="Y1001" s="1"/>
      <c r="Z1001" s="1"/>
      <c r="AA1001" s="1"/>
      <c r="AB1001" s="1"/>
      <c r="AC1001" s="1"/>
      <c r="AD1001" s="1"/>
      <c r="AE1001" s="1"/>
      <c r="AF1001" s="1"/>
      <c r="AG1001" s="1"/>
      <c r="AI1001" s="1"/>
      <c r="AX1001" s="1"/>
      <c r="AY1001" s="1"/>
      <c r="AZ1001" s="1"/>
      <c r="BA1001" s="1"/>
      <c r="BB1001" s="1"/>
      <c r="BC1001" s="1"/>
      <c r="BD1001" s="1"/>
      <c r="BE1001" s="1"/>
      <c r="BF1001" s="1"/>
      <c r="BG1001" s="1"/>
      <c r="BH1001" s="1"/>
      <c r="BI1001" s="1"/>
      <c r="CG1001" s="2"/>
      <c r="CH1001" s="2"/>
      <c r="CI1001" s="2"/>
      <c r="CJ1001" s="2"/>
      <c r="CK1001" s="2"/>
      <c r="CL1001" s="2"/>
      <c r="CM1001" s="2"/>
      <c r="CN1001" s="2"/>
      <c r="CO1001" s="2"/>
      <c r="CP1001" s="2"/>
      <c r="CQ1001" s="2"/>
      <c r="CR1001" s="2"/>
      <c r="CS1001" s="2"/>
      <c r="CT1001" s="2"/>
      <c r="CU1001" s="2"/>
      <c r="CV1001" s="2"/>
      <c r="CW1001" s="2"/>
      <c r="CX1001" s="2"/>
      <c r="CY1001" s="2"/>
      <c r="CZ1001" s="2"/>
      <c r="DA1001" s="2"/>
      <c r="DB1001" s="2"/>
      <c r="DC1001" s="2"/>
      <c r="DD1001" s="2"/>
      <c r="DE1001" s="2"/>
      <c r="DF1001" s="2"/>
      <c r="DG1001" s="2"/>
      <c r="DH1001" s="2"/>
      <c r="DI1001" s="2"/>
      <c r="DJ1001" s="2"/>
      <c r="DK1001" s="2"/>
      <c r="DL1001" s="2"/>
      <c r="DM1001" s="2"/>
      <c r="DN1001" s="2"/>
      <c r="DO1001" s="2"/>
      <c r="DP1001" s="2"/>
      <c r="DQ1001" s="2"/>
      <c r="DR1001" s="2"/>
      <c r="DS1001" s="2"/>
      <c r="DT1001" s="2"/>
    </row>
    <row r="1002" spans="5:124" x14ac:dyDescent="0.2">
      <c r="E1002" s="9"/>
      <c r="H1002" s="9"/>
      <c r="J1002" s="8"/>
      <c r="L1002" s="9"/>
      <c r="N1002" s="4"/>
      <c r="Q1002" s="8"/>
      <c r="R1002" s="8"/>
      <c r="S1002" s="3"/>
      <c r="U1002" s="8"/>
      <c r="W1002" s="1"/>
      <c r="X1002" s="1"/>
      <c r="Y1002" s="1"/>
      <c r="Z1002" s="1"/>
      <c r="AA1002" s="1"/>
      <c r="AB1002" s="1"/>
      <c r="AC1002" s="1"/>
      <c r="AD1002" s="1"/>
      <c r="AE1002" s="1"/>
      <c r="AF1002" s="1"/>
      <c r="AG1002" s="1"/>
      <c r="AI1002" s="1"/>
      <c r="AX1002" s="1"/>
      <c r="AY1002" s="1"/>
      <c r="AZ1002" s="1"/>
      <c r="BA1002" s="1"/>
      <c r="BB1002" s="1"/>
      <c r="BC1002" s="1"/>
      <c r="BD1002" s="1"/>
      <c r="BE1002" s="1"/>
      <c r="BF1002" s="1"/>
      <c r="BG1002" s="1"/>
      <c r="BH1002" s="1"/>
      <c r="BI1002" s="1"/>
      <c r="CG1002" s="2"/>
      <c r="CH1002" s="2"/>
      <c r="CI1002" s="2"/>
      <c r="CJ1002" s="2"/>
      <c r="CK1002" s="2"/>
      <c r="CL1002" s="2"/>
      <c r="CM1002" s="2"/>
      <c r="CN1002" s="2"/>
      <c r="CO1002" s="2"/>
      <c r="CP1002" s="2"/>
      <c r="CQ1002" s="2"/>
      <c r="CR1002" s="2"/>
      <c r="CS1002" s="2"/>
      <c r="CT1002" s="2"/>
      <c r="CU1002" s="2"/>
      <c r="CV1002" s="2"/>
      <c r="CW1002" s="2"/>
      <c r="CX1002" s="2"/>
      <c r="CY1002" s="2"/>
      <c r="CZ1002" s="2"/>
      <c r="DA1002" s="2"/>
      <c r="DB1002" s="2"/>
      <c r="DC1002" s="2"/>
      <c r="DD1002" s="2"/>
      <c r="DE1002" s="2"/>
      <c r="DF1002" s="2"/>
      <c r="DG1002" s="2"/>
      <c r="DH1002" s="2"/>
      <c r="DI1002" s="2"/>
      <c r="DJ1002" s="2"/>
      <c r="DK1002" s="2"/>
      <c r="DL1002" s="2"/>
      <c r="DM1002" s="2"/>
      <c r="DN1002" s="2"/>
      <c r="DO1002" s="2"/>
      <c r="DP1002" s="2"/>
      <c r="DQ1002" s="2"/>
      <c r="DR1002" s="2"/>
      <c r="DS1002" s="2"/>
      <c r="DT1002" s="2"/>
    </row>
    <row r="1003" spans="5:124" x14ac:dyDescent="0.2">
      <c r="E1003" s="9"/>
      <c r="H1003" s="9"/>
      <c r="J1003" s="8"/>
      <c r="L1003" s="9"/>
      <c r="N1003" s="4"/>
      <c r="Q1003" s="8"/>
      <c r="R1003" s="8"/>
      <c r="S1003" s="3"/>
      <c r="U1003" s="8"/>
      <c r="W1003" s="1"/>
      <c r="X1003" s="1"/>
      <c r="Y1003" s="1"/>
      <c r="Z1003" s="1"/>
      <c r="AA1003" s="1"/>
      <c r="AB1003" s="1"/>
      <c r="AC1003" s="1"/>
      <c r="AD1003" s="1"/>
      <c r="AE1003" s="1"/>
      <c r="AF1003" s="1"/>
      <c r="AG1003" s="1"/>
      <c r="AI1003" s="1"/>
      <c r="AX1003" s="1"/>
      <c r="AY1003" s="1"/>
      <c r="AZ1003" s="1"/>
      <c r="BA1003" s="1"/>
      <c r="BB1003" s="1"/>
      <c r="BC1003" s="1"/>
      <c r="BD1003" s="1"/>
      <c r="BE1003" s="1"/>
      <c r="BF1003" s="1"/>
      <c r="BG1003" s="1"/>
      <c r="BH1003" s="1"/>
      <c r="BI1003" s="1"/>
      <c r="CG1003" s="2"/>
      <c r="CH1003" s="2"/>
      <c r="CI1003" s="2"/>
      <c r="CJ1003" s="2"/>
      <c r="CK1003" s="2"/>
      <c r="CL1003" s="2"/>
      <c r="CM1003" s="2"/>
      <c r="CN1003" s="2"/>
      <c r="CO1003" s="2"/>
      <c r="CP1003" s="2"/>
      <c r="CQ1003" s="2"/>
      <c r="CR1003" s="2"/>
      <c r="CS1003" s="2"/>
      <c r="CT1003" s="2"/>
      <c r="CU1003" s="2"/>
      <c r="CV1003" s="2"/>
      <c r="CW1003" s="2"/>
      <c r="CX1003" s="2"/>
      <c r="CY1003" s="2"/>
      <c r="CZ1003" s="2"/>
      <c r="DA1003" s="2"/>
      <c r="DB1003" s="2"/>
      <c r="DC1003" s="2"/>
      <c r="DD1003" s="2"/>
      <c r="DE1003" s="2"/>
      <c r="DF1003" s="2"/>
      <c r="DG1003" s="2"/>
      <c r="DH1003" s="2"/>
      <c r="DI1003" s="2"/>
      <c r="DJ1003" s="2"/>
      <c r="DK1003" s="2"/>
      <c r="DL1003" s="2"/>
      <c r="DM1003" s="2"/>
      <c r="DN1003" s="2"/>
      <c r="DO1003" s="2"/>
      <c r="DP1003" s="2"/>
      <c r="DQ1003" s="2"/>
      <c r="DR1003" s="2"/>
      <c r="DS1003" s="2"/>
      <c r="DT1003" s="2"/>
    </row>
    <row r="1004" spans="5:124" x14ac:dyDescent="0.2">
      <c r="E1004" s="9"/>
      <c r="H1004" s="9"/>
      <c r="J1004" s="8"/>
      <c r="L1004" s="9"/>
      <c r="N1004" s="4"/>
      <c r="Q1004" s="8"/>
      <c r="R1004" s="8"/>
      <c r="S1004" s="3"/>
      <c r="U1004" s="8"/>
      <c r="W1004" s="1"/>
      <c r="X1004" s="1"/>
      <c r="Y1004" s="1"/>
      <c r="Z1004" s="1"/>
      <c r="AA1004" s="1"/>
      <c r="AB1004" s="1"/>
      <c r="AC1004" s="1"/>
      <c r="AD1004" s="1"/>
      <c r="AE1004" s="1"/>
      <c r="AF1004" s="1"/>
      <c r="AG1004" s="1"/>
      <c r="AI1004" s="1"/>
      <c r="AX1004" s="1"/>
      <c r="AY1004" s="1"/>
      <c r="AZ1004" s="1"/>
      <c r="BA1004" s="1"/>
      <c r="BB1004" s="1"/>
      <c r="BC1004" s="1"/>
      <c r="BD1004" s="1"/>
      <c r="BE1004" s="1"/>
      <c r="BF1004" s="1"/>
      <c r="BG1004" s="1"/>
      <c r="BH1004" s="1"/>
      <c r="BI1004" s="1"/>
      <c r="CG1004" s="2"/>
      <c r="CH1004" s="2"/>
      <c r="CI1004" s="2"/>
      <c r="CJ1004" s="2"/>
      <c r="CK1004" s="2"/>
      <c r="CL1004" s="2"/>
      <c r="CM1004" s="2"/>
      <c r="CN1004" s="2"/>
      <c r="CO1004" s="2"/>
      <c r="CP1004" s="2"/>
      <c r="CQ1004" s="2"/>
      <c r="CR1004" s="2"/>
      <c r="CS1004" s="2"/>
      <c r="CT1004" s="2"/>
      <c r="CU1004" s="2"/>
      <c r="CV1004" s="2"/>
      <c r="CW1004" s="2"/>
      <c r="CX1004" s="2"/>
      <c r="CY1004" s="2"/>
      <c r="CZ1004" s="2"/>
      <c r="DA1004" s="2"/>
      <c r="DB1004" s="2"/>
      <c r="DC1004" s="2"/>
      <c r="DD1004" s="2"/>
      <c r="DE1004" s="2"/>
      <c r="DF1004" s="2"/>
      <c r="DG1004" s="2"/>
      <c r="DH1004" s="2"/>
      <c r="DI1004" s="2"/>
      <c r="DJ1004" s="2"/>
      <c r="DK1004" s="2"/>
      <c r="DL1004" s="2"/>
      <c r="DM1004" s="2"/>
      <c r="DN1004" s="2"/>
      <c r="DO1004" s="2"/>
      <c r="DP1004" s="2"/>
      <c r="DQ1004" s="2"/>
      <c r="DR1004" s="2"/>
      <c r="DS1004" s="2"/>
      <c r="DT1004" s="2"/>
    </row>
    <row r="1005" spans="5:124" x14ac:dyDescent="0.2">
      <c r="E1005" s="9"/>
      <c r="H1005" s="9"/>
      <c r="J1005" s="8"/>
      <c r="L1005" s="9"/>
      <c r="N1005" s="4"/>
      <c r="Q1005" s="8"/>
      <c r="R1005" s="8"/>
      <c r="S1005" s="3"/>
      <c r="U1005" s="8"/>
      <c r="W1005" s="1"/>
      <c r="X1005" s="1"/>
      <c r="Y1005" s="1"/>
      <c r="Z1005" s="1"/>
      <c r="AA1005" s="1"/>
      <c r="AB1005" s="1"/>
      <c r="AC1005" s="1"/>
      <c r="AD1005" s="1"/>
      <c r="AE1005" s="1"/>
      <c r="AF1005" s="1"/>
      <c r="AG1005" s="1"/>
      <c r="AI1005" s="1"/>
      <c r="AX1005" s="1"/>
      <c r="AY1005" s="1"/>
      <c r="AZ1005" s="1"/>
      <c r="BA1005" s="1"/>
      <c r="BB1005" s="1"/>
      <c r="BC1005" s="1"/>
      <c r="BD1005" s="1"/>
      <c r="BE1005" s="1"/>
      <c r="BF1005" s="1"/>
      <c r="BG1005" s="1"/>
      <c r="BH1005" s="1"/>
      <c r="BI1005" s="1"/>
      <c r="CG1005" s="2"/>
      <c r="CH1005" s="2"/>
      <c r="CI1005" s="2"/>
      <c r="CJ1005" s="2"/>
      <c r="CK1005" s="2"/>
      <c r="CL1005" s="2"/>
      <c r="CM1005" s="2"/>
      <c r="CN1005" s="2"/>
      <c r="CO1005" s="2"/>
      <c r="CP1005" s="2"/>
      <c r="CQ1005" s="2"/>
      <c r="CR1005" s="2"/>
      <c r="CS1005" s="2"/>
      <c r="CT1005" s="2"/>
      <c r="CU1005" s="2"/>
      <c r="CV1005" s="2"/>
      <c r="CW1005" s="2"/>
      <c r="CX1005" s="2"/>
      <c r="CY1005" s="2"/>
      <c r="CZ1005" s="2"/>
      <c r="DA1005" s="2"/>
      <c r="DB1005" s="2"/>
      <c r="DC1005" s="2"/>
      <c r="DD1005" s="2"/>
      <c r="DE1005" s="2"/>
      <c r="DF1005" s="2"/>
      <c r="DG1005" s="2"/>
      <c r="DH1005" s="2"/>
      <c r="DI1005" s="2"/>
      <c r="DJ1005" s="2"/>
      <c r="DK1005" s="2"/>
      <c r="DL1005" s="2"/>
      <c r="DM1005" s="2"/>
      <c r="DN1005" s="2"/>
      <c r="DO1005" s="2"/>
      <c r="DP1005" s="2"/>
      <c r="DQ1005" s="2"/>
      <c r="DR1005" s="2"/>
      <c r="DS1005" s="2"/>
      <c r="DT1005" s="2"/>
    </row>
    <row r="1006" spans="5:124" x14ac:dyDescent="0.2">
      <c r="E1006" s="9"/>
      <c r="H1006" s="9"/>
      <c r="J1006" s="8"/>
      <c r="L1006" s="9"/>
      <c r="N1006" s="4"/>
      <c r="Q1006" s="8"/>
      <c r="R1006" s="8"/>
      <c r="S1006" s="3"/>
      <c r="U1006" s="8"/>
      <c r="W1006" s="1"/>
      <c r="X1006" s="1"/>
      <c r="Y1006" s="1"/>
      <c r="Z1006" s="1"/>
      <c r="AA1006" s="1"/>
      <c r="AB1006" s="1"/>
      <c r="AC1006" s="1"/>
      <c r="AD1006" s="1"/>
      <c r="AE1006" s="1"/>
      <c r="AF1006" s="1"/>
      <c r="AG1006" s="1"/>
      <c r="AI1006" s="1"/>
      <c r="AX1006" s="1"/>
      <c r="AY1006" s="1"/>
      <c r="AZ1006" s="1"/>
      <c r="BA1006" s="1"/>
      <c r="BB1006" s="1"/>
      <c r="BC1006" s="1"/>
      <c r="BD1006" s="1"/>
      <c r="BE1006" s="1"/>
      <c r="BF1006" s="1"/>
      <c r="BG1006" s="1"/>
      <c r="BH1006" s="1"/>
      <c r="BI1006" s="1"/>
      <c r="CG1006" s="2"/>
      <c r="CH1006" s="2"/>
      <c r="CI1006" s="2"/>
      <c r="CJ1006" s="2"/>
      <c r="CK1006" s="2"/>
      <c r="CL1006" s="2"/>
      <c r="CM1006" s="2"/>
      <c r="CN1006" s="2"/>
      <c r="CO1006" s="2"/>
      <c r="CP1006" s="2"/>
      <c r="CQ1006" s="2"/>
      <c r="CR1006" s="2"/>
      <c r="CS1006" s="2"/>
      <c r="CT1006" s="2"/>
      <c r="CU1006" s="2"/>
      <c r="CV1006" s="2"/>
      <c r="CW1006" s="2"/>
      <c r="CX1006" s="2"/>
      <c r="CY1006" s="2"/>
      <c r="CZ1006" s="2"/>
      <c r="DA1006" s="2"/>
      <c r="DB1006" s="2"/>
      <c r="DC1006" s="2"/>
      <c r="DD1006" s="2"/>
      <c r="DE1006" s="2"/>
      <c r="DF1006" s="2"/>
      <c r="DG1006" s="2"/>
      <c r="DH1006" s="2"/>
      <c r="DI1006" s="2"/>
      <c r="DJ1006" s="2"/>
      <c r="DK1006" s="2"/>
      <c r="DL1006" s="2"/>
      <c r="DM1006" s="2"/>
      <c r="DN1006" s="2"/>
      <c r="DO1006" s="2"/>
      <c r="DP1006" s="2"/>
      <c r="DQ1006" s="2"/>
      <c r="DR1006" s="2"/>
      <c r="DS1006" s="2"/>
      <c r="DT1006" s="2"/>
    </row>
    <row r="1007" spans="5:124" x14ac:dyDescent="0.2">
      <c r="E1007" s="9"/>
      <c r="H1007" s="9"/>
      <c r="J1007" s="8"/>
      <c r="L1007" s="9"/>
      <c r="N1007" s="4"/>
      <c r="Q1007" s="8"/>
      <c r="R1007" s="8"/>
      <c r="S1007" s="3"/>
      <c r="U1007" s="8"/>
      <c r="W1007" s="1"/>
      <c r="X1007" s="1"/>
      <c r="Y1007" s="1"/>
      <c r="Z1007" s="1"/>
      <c r="AA1007" s="1"/>
      <c r="AB1007" s="1"/>
      <c r="AC1007" s="1"/>
      <c r="AD1007" s="1"/>
      <c r="AE1007" s="1"/>
      <c r="AF1007" s="1"/>
      <c r="AG1007" s="1"/>
      <c r="AI1007" s="1"/>
      <c r="AX1007" s="1"/>
      <c r="AY1007" s="1"/>
      <c r="AZ1007" s="1"/>
      <c r="BA1007" s="1"/>
      <c r="BB1007" s="1"/>
      <c r="BC1007" s="1"/>
      <c r="BD1007" s="1"/>
      <c r="BE1007" s="1"/>
      <c r="BF1007" s="1"/>
      <c r="BG1007" s="1"/>
      <c r="BH1007" s="1"/>
      <c r="BI1007" s="1"/>
      <c r="CG1007" s="2"/>
      <c r="CH1007" s="2"/>
      <c r="CI1007" s="2"/>
      <c r="CJ1007" s="2"/>
      <c r="CK1007" s="2"/>
      <c r="CL1007" s="2"/>
      <c r="CM1007" s="2"/>
      <c r="CN1007" s="2"/>
      <c r="CO1007" s="2"/>
      <c r="CP1007" s="2"/>
      <c r="CQ1007" s="2"/>
      <c r="CR1007" s="2"/>
      <c r="CS1007" s="2"/>
      <c r="CT1007" s="2"/>
      <c r="CU1007" s="2"/>
      <c r="CV1007" s="2"/>
      <c r="CW1007" s="2"/>
      <c r="CX1007" s="2"/>
      <c r="CY1007" s="2"/>
      <c r="CZ1007" s="2"/>
      <c r="DA1007" s="2"/>
      <c r="DB1007" s="2"/>
      <c r="DC1007" s="2"/>
      <c r="DD1007" s="2"/>
      <c r="DE1007" s="2"/>
      <c r="DF1007" s="2"/>
      <c r="DG1007" s="2"/>
      <c r="DH1007" s="2"/>
      <c r="DI1007" s="2"/>
      <c r="DJ1007" s="2"/>
      <c r="DK1007" s="2"/>
      <c r="DL1007" s="2"/>
      <c r="DM1007" s="2"/>
      <c r="DN1007" s="2"/>
      <c r="DO1007" s="2"/>
      <c r="DP1007" s="2"/>
      <c r="DQ1007" s="2"/>
      <c r="DR1007" s="2"/>
      <c r="DS1007" s="2"/>
      <c r="DT1007" s="2"/>
    </row>
    <row r="1008" spans="5:124" x14ac:dyDescent="0.2">
      <c r="E1008" s="9"/>
      <c r="H1008" s="9"/>
      <c r="J1008" s="8"/>
      <c r="L1008" s="9"/>
      <c r="N1008" s="4"/>
      <c r="Q1008" s="8"/>
      <c r="R1008" s="8"/>
      <c r="S1008" s="3"/>
      <c r="U1008" s="8"/>
      <c r="W1008" s="1"/>
      <c r="X1008" s="1"/>
      <c r="Y1008" s="1"/>
      <c r="Z1008" s="1"/>
      <c r="AA1008" s="1"/>
      <c r="AB1008" s="1"/>
      <c r="AC1008" s="1"/>
      <c r="AD1008" s="1"/>
      <c r="AE1008" s="1"/>
      <c r="AF1008" s="1"/>
      <c r="AG1008" s="1"/>
      <c r="AI1008" s="1"/>
      <c r="AX1008" s="1"/>
      <c r="AY1008" s="1"/>
      <c r="AZ1008" s="1"/>
      <c r="BA1008" s="1"/>
      <c r="BB1008" s="1"/>
      <c r="BC1008" s="1"/>
      <c r="BD1008" s="1"/>
      <c r="BE1008" s="1"/>
      <c r="BF1008" s="1"/>
      <c r="BG1008" s="1"/>
      <c r="BH1008" s="1"/>
      <c r="BI1008" s="1"/>
      <c r="CG1008" s="2"/>
      <c r="CH1008" s="2"/>
      <c r="CI1008" s="2"/>
      <c r="CJ1008" s="2"/>
      <c r="CK1008" s="2"/>
      <c r="CL1008" s="2"/>
      <c r="CM1008" s="2"/>
      <c r="CN1008" s="2"/>
      <c r="CO1008" s="2"/>
      <c r="CP1008" s="2"/>
      <c r="CQ1008" s="2"/>
      <c r="CR1008" s="2"/>
      <c r="CS1008" s="2"/>
      <c r="CT1008" s="2"/>
      <c r="CU1008" s="2"/>
      <c r="CV1008" s="2"/>
      <c r="CW1008" s="2"/>
      <c r="CX1008" s="2"/>
      <c r="CY1008" s="2"/>
      <c r="CZ1008" s="2"/>
      <c r="DA1008" s="2"/>
      <c r="DB1008" s="2"/>
      <c r="DC1008" s="2"/>
      <c r="DD1008" s="2"/>
      <c r="DE1008" s="2"/>
      <c r="DF1008" s="2"/>
      <c r="DG1008" s="2"/>
      <c r="DH1008" s="2"/>
      <c r="DI1008" s="2"/>
      <c r="DJ1008" s="2"/>
      <c r="DK1008" s="2"/>
      <c r="DL1008" s="2"/>
      <c r="DM1008" s="2"/>
      <c r="DN1008" s="2"/>
      <c r="DO1008" s="2"/>
      <c r="DP1008" s="2"/>
      <c r="DQ1008" s="2"/>
      <c r="DR1008" s="2"/>
      <c r="DS1008" s="2"/>
      <c r="DT1008" s="2"/>
    </row>
    <row r="1009" spans="5:124" x14ac:dyDescent="0.2">
      <c r="E1009" s="9"/>
      <c r="H1009" s="9"/>
      <c r="J1009" s="8"/>
      <c r="L1009" s="9"/>
      <c r="N1009" s="4"/>
      <c r="Q1009" s="8"/>
      <c r="R1009" s="8"/>
      <c r="S1009" s="3"/>
      <c r="U1009" s="8"/>
      <c r="W1009" s="1"/>
      <c r="X1009" s="1"/>
      <c r="Y1009" s="1"/>
      <c r="Z1009" s="1"/>
      <c r="AA1009" s="1"/>
      <c r="AB1009" s="1"/>
      <c r="AC1009" s="1"/>
      <c r="AD1009" s="1"/>
      <c r="AE1009" s="1"/>
      <c r="AF1009" s="1"/>
      <c r="AG1009" s="1"/>
      <c r="AI1009" s="1"/>
      <c r="AX1009" s="1"/>
      <c r="AY1009" s="1"/>
      <c r="AZ1009" s="1"/>
      <c r="BA1009" s="1"/>
      <c r="BB1009" s="1"/>
      <c r="BC1009" s="1"/>
      <c r="BD1009" s="1"/>
      <c r="BE1009" s="1"/>
      <c r="BF1009" s="1"/>
      <c r="BG1009" s="1"/>
      <c r="BH1009" s="1"/>
      <c r="BI1009" s="1"/>
      <c r="CG1009" s="2"/>
      <c r="CH1009" s="2"/>
      <c r="CI1009" s="2"/>
      <c r="CJ1009" s="2"/>
      <c r="CK1009" s="2"/>
      <c r="CL1009" s="2"/>
      <c r="CM1009" s="2"/>
      <c r="CN1009" s="2"/>
      <c r="CO1009" s="2"/>
      <c r="CP1009" s="2"/>
      <c r="CQ1009" s="2"/>
      <c r="CR1009" s="2"/>
      <c r="CS1009" s="2"/>
      <c r="CT1009" s="2"/>
      <c r="CU1009" s="2"/>
      <c r="CV1009" s="2"/>
      <c r="CW1009" s="2"/>
      <c r="CX1009" s="2"/>
      <c r="CY1009" s="2"/>
      <c r="CZ1009" s="2"/>
      <c r="DA1009" s="2"/>
      <c r="DB1009" s="2"/>
      <c r="DC1009" s="2"/>
      <c r="DD1009" s="2"/>
      <c r="DE1009" s="2"/>
      <c r="DF1009" s="2"/>
      <c r="DG1009" s="2"/>
      <c r="DH1009" s="2"/>
      <c r="DI1009" s="2"/>
      <c r="DJ1009" s="2"/>
      <c r="DK1009" s="2"/>
      <c r="DL1009" s="2"/>
      <c r="DM1009" s="2"/>
      <c r="DN1009" s="2"/>
      <c r="DO1009" s="2"/>
      <c r="DP1009" s="2"/>
      <c r="DQ1009" s="2"/>
      <c r="DR1009" s="2"/>
      <c r="DS1009" s="2"/>
      <c r="DT1009" s="2"/>
    </row>
    <row r="1010" spans="5:124" x14ac:dyDescent="0.2">
      <c r="E1010" s="9"/>
      <c r="H1010" s="9"/>
      <c r="J1010" s="8"/>
      <c r="L1010" s="9"/>
      <c r="N1010" s="4"/>
      <c r="Q1010" s="8"/>
      <c r="R1010" s="8"/>
      <c r="S1010" s="3"/>
      <c r="U1010" s="8"/>
      <c r="W1010" s="1"/>
      <c r="X1010" s="1"/>
      <c r="Y1010" s="1"/>
      <c r="Z1010" s="1"/>
      <c r="AA1010" s="1"/>
      <c r="AB1010" s="1"/>
      <c r="AC1010" s="1"/>
      <c r="AD1010" s="1"/>
      <c r="AE1010" s="1"/>
      <c r="AF1010" s="1"/>
      <c r="AG1010" s="1"/>
      <c r="AI1010" s="1"/>
      <c r="AX1010" s="1"/>
      <c r="AY1010" s="1"/>
      <c r="AZ1010" s="1"/>
      <c r="BA1010" s="1"/>
      <c r="BB1010" s="1"/>
      <c r="BC1010" s="1"/>
      <c r="BD1010" s="1"/>
      <c r="BE1010" s="1"/>
      <c r="BF1010" s="1"/>
      <c r="BG1010" s="1"/>
      <c r="BH1010" s="1"/>
      <c r="BI1010" s="1"/>
      <c r="CG1010" s="2"/>
      <c r="CH1010" s="2"/>
      <c r="CI1010" s="2"/>
      <c r="CJ1010" s="2"/>
      <c r="CK1010" s="2"/>
      <c r="CL1010" s="2"/>
      <c r="CM1010" s="2"/>
      <c r="CN1010" s="2"/>
      <c r="CO1010" s="2"/>
      <c r="CP1010" s="2"/>
      <c r="CQ1010" s="2"/>
      <c r="CR1010" s="2"/>
      <c r="CS1010" s="2"/>
      <c r="CT1010" s="2"/>
      <c r="CU1010" s="2"/>
      <c r="CV1010" s="2"/>
      <c r="CW1010" s="2"/>
      <c r="CX1010" s="2"/>
      <c r="CY1010" s="2"/>
      <c r="CZ1010" s="2"/>
      <c r="DA1010" s="2"/>
      <c r="DB1010" s="2"/>
      <c r="DC1010" s="2"/>
      <c r="DD1010" s="2"/>
      <c r="DE1010" s="2"/>
      <c r="DF1010" s="2"/>
      <c r="DG1010" s="2"/>
      <c r="DH1010" s="2"/>
      <c r="DI1010" s="2"/>
      <c r="DJ1010" s="2"/>
      <c r="DK1010" s="2"/>
      <c r="DL1010" s="2"/>
      <c r="DM1010" s="2"/>
      <c r="DN1010" s="2"/>
      <c r="DO1010" s="2"/>
      <c r="DP1010" s="2"/>
      <c r="DQ1010" s="2"/>
      <c r="DR1010" s="2"/>
      <c r="DS1010" s="2"/>
      <c r="DT1010" s="2"/>
    </row>
    <row r="1011" spans="5:124" x14ac:dyDescent="0.2">
      <c r="E1011" s="9"/>
      <c r="H1011" s="9"/>
      <c r="J1011" s="8"/>
      <c r="L1011" s="9"/>
      <c r="N1011" s="4"/>
      <c r="Q1011" s="8"/>
      <c r="R1011" s="8"/>
      <c r="S1011" s="3"/>
      <c r="U1011" s="8"/>
      <c r="W1011" s="1"/>
      <c r="X1011" s="1"/>
      <c r="Y1011" s="1"/>
      <c r="Z1011" s="1"/>
      <c r="AA1011" s="1"/>
      <c r="AB1011" s="1"/>
      <c r="AC1011" s="1"/>
      <c r="AD1011" s="1"/>
      <c r="AE1011" s="1"/>
      <c r="AF1011" s="1"/>
      <c r="AG1011" s="1"/>
      <c r="AI1011" s="1"/>
      <c r="AX1011" s="1"/>
      <c r="AY1011" s="1"/>
      <c r="AZ1011" s="1"/>
      <c r="BA1011" s="1"/>
      <c r="BB1011" s="1"/>
      <c r="BC1011" s="1"/>
      <c r="BD1011" s="1"/>
      <c r="BE1011" s="1"/>
      <c r="BF1011" s="1"/>
      <c r="BG1011" s="1"/>
      <c r="BH1011" s="1"/>
      <c r="BI1011" s="1"/>
      <c r="CG1011" s="2"/>
      <c r="CH1011" s="2"/>
      <c r="CI1011" s="2"/>
      <c r="CJ1011" s="2"/>
      <c r="CK1011" s="2"/>
      <c r="CL1011" s="2"/>
      <c r="CM1011" s="2"/>
      <c r="CN1011" s="2"/>
      <c r="CO1011" s="2"/>
      <c r="CP1011" s="2"/>
      <c r="CQ1011" s="2"/>
      <c r="CR1011" s="2"/>
      <c r="CS1011" s="2"/>
      <c r="CT1011" s="2"/>
      <c r="CU1011" s="2"/>
      <c r="CV1011" s="2"/>
      <c r="CW1011" s="2"/>
      <c r="CX1011" s="2"/>
      <c r="CY1011" s="2"/>
      <c r="CZ1011" s="2"/>
      <c r="DA1011" s="2"/>
      <c r="DB1011" s="2"/>
      <c r="DC1011" s="2"/>
      <c r="DD1011" s="2"/>
      <c r="DE1011" s="2"/>
      <c r="DF1011" s="2"/>
      <c r="DG1011" s="2"/>
      <c r="DH1011" s="2"/>
      <c r="DI1011" s="2"/>
      <c r="DJ1011" s="2"/>
      <c r="DK1011" s="2"/>
      <c r="DL1011" s="2"/>
      <c r="DM1011" s="2"/>
      <c r="DN1011" s="2"/>
      <c r="DO1011" s="2"/>
      <c r="DP1011" s="2"/>
      <c r="DQ1011" s="2"/>
      <c r="DR1011" s="2"/>
      <c r="DS1011" s="2"/>
      <c r="DT1011" s="2"/>
    </row>
    <row r="1012" spans="5:124" x14ac:dyDescent="0.2">
      <c r="E1012" s="9"/>
      <c r="H1012" s="9"/>
      <c r="J1012" s="8"/>
      <c r="L1012" s="9"/>
      <c r="N1012" s="4"/>
      <c r="Q1012" s="8"/>
      <c r="R1012" s="8"/>
      <c r="S1012" s="3"/>
      <c r="U1012" s="8"/>
      <c r="W1012" s="1"/>
      <c r="X1012" s="1"/>
      <c r="Y1012" s="1"/>
      <c r="Z1012" s="1"/>
      <c r="AA1012" s="1"/>
      <c r="AB1012" s="1"/>
      <c r="AC1012" s="1"/>
      <c r="AD1012" s="1"/>
      <c r="AE1012" s="1"/>
      <c r="AF1012" s="1"/>
      <c r="AG1012" s="1"/>
      <c r="AI1012" s="1"/>
      <c r="AX1012" s="1"/>
      <c r="AY1012" s="1"/>
      <c r="AZ1012" s="1"/>
      <c r="BA1012" s="1"/>
      <c r="BB1012" s="1"/>
      <c r="BC1012" s="1"/>
      <c r="BD1012" s="1"/>
      <c r="BE1012" s="1"/>
      <c r="BF1012" s="1"/>
      <c r="BG1012" s="1"/>
      <c r="BH1012" s="1"/>
      <c r="BI1012" s="1"/>
      <c r="CG1012" s="2"/>
      <c r="CH1012" s="2"/>
      <c r="CI1012" s="2"/>
      <c r="CJ1012" s="2"/>
      <c r="CK1012" s="2"/>
      <c r="CL1012" s="2"/>
      <c r="CM1012" s="2"/>
      <c r="CN1012" s="2"/>
      <c r="CO1012" s="2"/>
      <c r="CP1012" s="2"/>
      <c r="CQ1012" s="2"/>
      <c r="CR1012" s="2"/>
      <c r="CS1012" s="2"/>
      <c r="CT1012" s="2"/>
      <c r="CU1012" s="2"/>
      <c r="CV1012" s="2"/>
      <c r="CW1012" s="2"/>
      <c r="CX1012" s="2"/>
      <c r="CY1012" s="2"/>
      <c r="CZ1012" s="2"/>
      <c r="DA1012" s="2"/>
      <c r="DB1012" s="2"/>
      <c r="DC1012" s="2"/>
      <c r="DD1012" s="2"/>
      <c r="DE1012" s="2"/>
      <c r="DF1012" s="2"/>
      <c r="DG1012" s="2"/>
      <c r="DH1012" s="2"/>
      <c r="DI1012" s="2"/>
      <c r="DJ1012" s="2"/>
      <c r="DK1012" s="2"/>
      <c r="DL1012" s="2"/>
      <c r="DM1012" s="2"/>
      <c r="DN1012" s="2"/>
      <c r="DO1012" s="2"/>
      <c r="DP1012" s="2"/>
      <c r="DQ1012" s="2"/>
      <c r="DR1012" s="2"/>
      <c r="DS1012" s="2"/>
      <c r="DT1012" s="2"/>
    </row>
    <row r="1013" spans="5:124" x14ac:dyDescent="0.2">
      <c r="E1013" s="9"/>
      <c r="H1013" s="9"/>
      <c r="J1013" s="8"/>
      <c r="L1013" s="9"/>
      <c r="N1013" s="4"/>
      <c r="Q1013" s="8"/>
      <c r="R1013" s="8"/>
      <c r="S1013" s="3"/>
      <c r="U1013" s="8"/>
      <c r="W1013" s="1"/>
      <c r="X1013" s="1"/>
      <c r="Y1013" s="1"/>
      <c r="Z1013" s="1"/>
      <c r="AA1013" s="1"/>
      <c r="AB1013" s="1"/>
      <c r="AC1013" s="1"/>
      <c r="AD1013" s="1"/>
      <c r="AE1013" s="1"/>
      <c r="AF1013" s="1"/>
      <c r="AG1013" s="1"/>
      <c r="AI1013" s="1"/>
      <c r="AX1013" s="1"/>
      <c r="AY1013" s="1"/>
      <c r="AZ1013" s="1"/>
      <c r="BA1013" s="1"/>
      <c r="BB1013" s="1"/>
      <c r="BC1013" s="1"/>
      <c r="BD1013" s="1"/>
      <c r="BE1013" s="1"/>
      <c r="BF1013" s="1"/>
      <c r="BG1013" s="1"/>
      <c r="BH1013" s="1"/>
      <c r="BI1013" s="1"/>
      <c r="CG1013" s="2"/>
      <c r="CH1013" s="2"/>
      <c r="CI1013" s="2"/>
      <c r="CJ1013" s="2"/>
      <c r="CK1013" s="2"/>
      <c r="CL1013" s="2"/>
      <c r="CM1013" s="2"/>
      <c r="CN1013" s="2"/>
      <c r="CO1013" s="2"/>
      <c r="CP1013" s="2"/>
      <c r="CQ1013" s="2"/>
      <c r="CR1013" s="2"/>
      <c r="CS1013" s="2"/>
      <c r="CT1013" s="2"/>
      <c r="CU1013" s="2"/>
      <c r="CV1013" s="2"/>
      <c r="CW1013" s="2"/>
      <c r="CX1013" s="2"/>
      <c r="CY1013" s="2"/>
      <c r="CZ1013" s="2"/>
      <c r="DA1013" s="2"/>
      <c r="DB1013" s="2"/>
      <c r="DC1013" s="2"/>
      <c r="DD1013" s="2"/>
      <c r="DE1013" s="2"/>
      <c r="DF1013" s="2"/>
      <c r="DG1013" s="2"/>
      <c r="DH1013" s="2"/>
      <c r="DI1013" s="2"/>
      <c r="DJ1013" s="2"/>
      <c r="DK1013" s="2"/>
      <c r="DL1013" s="2"/>
      <c r="DM1013" s="2"/>
      <c r="DN1013" s="2"/>
      <c r="DO1013" s="2"/>
      <c r="DP1013" s="2"/>
      <c r="DQ1013" s="2"/>
      <c r="DR1013" s="2"/>
      <c r="DS1013" s="2"/>
      <c r="DT1013" s="2"/>
    </row>
    <row r="1014" spans="5:124" x14ac:dyDescent="0.2">
      <c r="E1014" s="9"/>
      <c r="H1014" s="9"/>
      <c r="J1014" s="8"/>
      <c r="L1014" s="9"/>
      <c r="N1014" s="4"/>
      <c r="Q1014" s="8"/>
      <c r="R1014" s="8"/>
      <c r="S1014" s="3"/>
      <c r="U1014" s="8"/>
      <c r="W1014" s="1"/>
      <c r="X1014" s="1"/>
      <c r="Y1014" s="1"/>
      <c r="Z1014" s="1"/>
      <c r="AA1014" s="1"/>
      <c r="AB1014" s="1"/>
      <c r="AC1014" s="1"/>
      <c r="AD1014" s="1"/>
      <c r="AE1014" s="1"/>
      <c r="AF1014" s="1"/>
      <c r="AG1014" s="1"/>
      <c r="AI1014" s="1"/>
      <c r="AX1014" s="1"/>
      <c r="AY1014" s="1"/>
      <c r="AZ1014" s="1"/>
      <c r="BA1014" s="1"/>
      <c r="BB1014" s="1"/>
      <c r="BC1014" s="1"/>
      <c r="BD1014" s="1"/>
      <c r="BE1014" s="1"/>
      <c r="BF1014" s="1"/>
      <c r="BG1014" s="1"/>
      <c r="BH1014" s="1"/>
      <c r="BI1014" s="1"/>
      <c r="CG1014" s="2"/>
      <c r="CH1014" s="2"/>
      <c r="CI1014" s="2"/>
      <c r="CJ1014" s="2"/>
      <c r="CK1014" s="2"/>
      <c r="CL1014" s="2"/>
      <c r="CM1014" s="2"/>
      <c r="CN1014" s="2"/>
      <c r="CO1014" s="2"/>
      <c r="CP1014" s="2"/>
      <c r="CQ1014" s="2"/>
      <c r="CR1014" s="2"/>
      <c r="CS1014" s="2"/>
      <c r="CT1014" s="2"/>
      <c r="CU1014" s="2"/>
      <c r="CV1014" s="2"/>
      <c r="CW1014" s="2"/>
      <c r="CX1014" s="2"/>
      <c r="CY1014" s="2"/>
      <c r="CZ1014" s="2"/>
      <c r="DA1014" s="2"/>
      <c r="DB1014" s="2"/>
      <c r="DC1014" s="2"/>
      <c r="DD1014" s="2"/>
      <c r="DE1014" s="2"/>
      <c r="DF1014" s="2"/>
      <c r="DG1014" s="2"/>
      <c r="DH1014" s="2"/>
      <c r="DI1014" s="2"/>
      <c r="DJ1014" s="2"/>
      <c r="DK1014" s="2"/>
      <c r="DL1014" s="2"/>
      <c r="DM1014" s="2"/>
      <c r="DN1014" s="2"/>
      <c r="DO1014" s="2"/>
      <c r="DP1014" s="2"/>
      <c r="DQ1014" s="2"/>
      <c r="DR1014" s="2"/>
      <c r="DS1014" s="2"/>
      <c r="DT1014" s="2"/>
    </row>
    <row r="1015" spans="5:124" x14ac:dyDescent="0.2">
      <c r="E1015" s="9"/>
      <c r="H1015" s="9"/>
      <c r="J1015" s="8"/>
      <c r="L1015" s="9"/>
      <c r="N1015" s="4"/>
      <c r="Q1015" s="8"/>
      <c r="R1015" s="8"/>
      <c r="S1015" s="3"/>
      <c r="U1015" s="8"/>
      <c r="W1015" s="1"/>
      <c r="X1015" s="1"/>
      <c r="Y1015" s="1"/>
      <c r="Z1015" s="1"/>
      <c r="AA1015" s="1"/>
      <c r="AB1015" s="1"/>
      <c r="AC1015" s="1"/>
      <c r="AD1015" s="1"/>
      <c r="AE1015" s="1"/>
      <c r="AF1015" s="1"/>
      <c r="AG1015" s="1"/>
      <c r="AI1015" s="1"/>
      <c r="AX1015" s="1"/>
      <c r="AY1015" s="1"/>
      <c r="AZ1015" s="1"/>
      <c r="BA1015" s="1"/>
      <c r="BB1015" s="1"/>
      <c r="BC1015" s="1"/>
      <c r="BD1015" s="1"/>
      <c r="BE1015" s="1"/>
      <c r="BF1015" s="1"/>
      <c r="BG1015" s="1"/>
      <c r="BH1015" s="1"/>
      <c r="BI1015" s="1"/>
      <c r="CG1015" s="2"/>
      <c r="CH1015" s="2"/>
      <c r="CI1015" s="2"/>
      <c r="CJ1015" s="2"/>
      <c r="CK1015" s="2"/>
      <c r="CL1015" s="2"/>
      <c r="CM1015" s="2"/>
      <c r="CN1015" s="2"/>
      <c r="CO1015" s="2"/>
      <c r="CP1015" s="2"/>
      <c r="CQ1015" s="2"/>
      <c r="CR1015" s="2"/>
      <c r="CS1015" s="2"/>
      <c r="CT1015" s="2"/>
      <c r="CU1015" s="2"/>
      <c r="CV1015" s="2"/>
      <c r="CW1015" s="2"/>
      <c r="CX1015" s="2"/>
      <c r="CY1015" s="2"/>
      <c r="CZ1015" s="2"/>
      <c r="DA1015" s="2"/>
      <c r="DB1015" s="2"/>
      <c r="DC1015" s="2"/>
      <c r="DD1015" s="2"/>
      <c r="DE1015" s="2"/>
      <c r="DF1015" s="2"/>
      <c r="DG1015" s="2"/>
      <c r="DH1015" s="2"/>
      <c r="DI1015" s="2"/>
      <c r="DJ1015" s="2"/>
      <c r="DK1015" s="2"/>
      <c r="DL1015" s="2"/>
      <c r="DM1015" s="2"/>
      <c r="DN1015" s="2"/>
      <c r="DO1015" s="2"/>
      <c r="DP1015" s="2"/>
      <c r="DQ1015" s="2"/>
      <c r="DR1015" s="2"/>
      <c r="DS1015" s="2"/>
      <c r="DT1015" s="2"/>
    </row>
    <row r="1016" spans="5:124" x14ac:dyDescent="0.2">
      <c r="E1016" s="9"/>
      <c r="H1016" s="9"/>
      <c r="J1016" s="8"/>
      <c r="L1016" s="9"/>
      <c r="N1016" s="4"/>
      <c r="Q1016" s="8"/>
      <c r="R1016" s="8"/>
      <c r="S1016" s="3"/>
      <c r="U1016" s="8"/>
      <c r="W1016" s="1"/>
      <c r="X1016" s="1"/>
      <c r="Y1016" s="1"/>
      <c r="Z1016" s="1"/>
      <c r="AA1016" s="1"/>
      <c r="AB1016" s="1"/>
      <c r="AC1016" s="1"/>
      <c r="AD1016" s="1"/>
      <c r="AE1016" s="1"/>
      <c r="AF1016" s="1"/>
      <c r="AG1016" s="1"/>
      <c r="AI1016" s="1"/>
      <c r="AX1016" s="1"/>
      <c r="AY1016" s="1"/>
      <c r="AZ1016" s="1"/>
      <c r="BA1016" s="1"/>
      <c r="BB1016" s="1"/>
      <c r="BC1016" s="1"/>
      <c r="BD1016" s="1"/>
      <c r="BE1016" s="1"/>
      <c r="BF1016" s="1"/>
      <c r="BG1016" s="1"/>
      <c r="BH1016" s="1"/>
      <c r="BI1016" s="1"/>
      <c r="CG1016" s="2"/>
      <c r="CH1016" s="2"/>
      <c r="CI1016" s="2"/>
      <c r="CJ1016" s="2"/>
      <c r="CK1016" s="2"/>
      <c r="CL1016" s="2"/>
      <c r="CM1016" s="2"/>
      <c r="CN1016" s="2"/>
      <c r="CO1016" s="2"/>
      <c r="CP1016" s="2"/>
      <c r="CQ1016" s="2"/>
      <c r="CR1016" s="2"/>
      <c r="CS1016" s="2"/>
      <c r="CT1016" s="2"/>
      <c r="CU1016" s="2"/>
      <c r="CV1016" s="2"/>
      <c r="CW1016" s="2"/>
      <c r="CX1016" s="2"/>
      <c r="CY1016" s="2"/>
      <c r="CZ1016" s="2"/>
      <c r="DA1016" s="2"/>
      <c r="DB1016" s="2"/>
      <c r="DC1016" s="2"/>
      <c r="DD1016" s="2"/>
      <c r="DE1016" s="2"/>
      <c r="DF1016" s="2"/>
      <c r="DG1016" s="2"/>
      <c r="DH1016" s="2"/>
      <c r="DI1016" s="2"/>
      <c r="DJ1016" s="2"/>
      <c r="DK1016" s="2"/>
      <c r="DL1016" s="2"/>
      <c r="DM1016" s="2"/>
      <c r="DN1016" s="2"/>
      <c r="DO1016" s="2"/>
      <c r="DP1016" s="2"/>
      <c r="DQ1016" s="2"/>
      <c r="DR1016" s="2"/>
      <c r="DS1016" s="2"/>
      <c r="DT1016" s="2"/>
    </row>
    <row r="1017" spans="5:124" x14ac:dyDescent="0.2">
      <c r="E1017" s="9"/>
      <c r="H1017" s="9"/>
      <c r="J1017" s="8"/>
      <c r="L1017" s="9"/>
      <c r="N1017" s="4"/>
      <c r="Q1017" s="8"/>
      <c r="R1017" s="8"/>
      <c r="S1017" s="3"/>
      <c r="U1017" s="8"/>
      <c r="W1017" s="1"/>
      <c r="X1017" s="1"/>
      <c r="Y1017" s="1"/>
      <c r="Z1017" s="1"/>
      <c r="AA1017" s="1"/>
      <c r="AB1017" s="1"/>
      <c r="AC1017" s="1"/>
      <c r="AD1017" s="1"/>
      <c r="AE1017" s="1"/>
      <c r="AF1017" s="1"/>
      <c r="AG1017" s="1"/>
      <c r="AI1017" s="1"/>
      <c r="AX1017" s="1"/>
      <c r="AY1017" s="1"/>
      <c r="AZ1017" s="1"/>
      <c r="BA1017" s="1"/>
      <c r="BB1017" s="1"/>
      <c r="BC1017" s="1"/>
      <c r="BD1017" s="1"/>
      <c r="BE1017" s="1"/>
      <c r="BF1017" s="1"/>
      <c r="BG1017" s="1"/>
      <c r="BH1017" s="1"/>
      <c r="BI1017" s="1"/>
      <c r="CG1017" s="2"/>
      <c r="CH1017" s="2"/>
      <c r="CI1017" s="2"/>
      <c r="CJ1017" s="2"/>
      <c r="CK1017" s="2"/>
      <c r="CL1017" s="2"/>
      <c r="CM1017" s="2"/>
      <c r="CN1017" s="2"/>
      <c r="CO1017" s="2"/>
      <c r="CP1017" s="2"/>
      <c r="CQ1017" s="2"/>
      <c r="CR1017" s="2"/>
      <c r="CS1017" s="2"/>
      <c r="CT1017" s="2"/>
      <c r="CU1017" s="2"/>
      <c r="CV1017" s="2"/>
      <c r="CW1017" s="2"/>
      <c r="CX1017" s="2"/>
      <c r="CY1017" s="2"/>
      <c r="CZ1017" s="2"/>
      <c r="DA1017" s="2"/>
      <c r="DB1017" s="2"/>
      <c r="DC1017" s="2"/>
      <c r="DD1017" s="2"/>
      <c r="DE1017" s="2"/>
      <c r="DF1017" s="2"/>
      <c r="DG1017" s="2"/>
      <c r="DH1017" s="2"/>
      <c r="DI1017" s="2"/>
      <c r="DJ1017" s="2"/>
      <c r="DK1017" s="2"/>
      <c r="DL1017" s="2"/>
      <c r="DM1017" s="2"/>
      <c r="DN1017" s="2"/>
      <c r="DO1017" s="2"/>
      <c r="DP1017" s="2"/>
      <c r="DQ1017" s="2"/>
      <c r="DR1017" s="2"/>
      <c r="DS1017" s="2"/>
      <c r="DT1017" s="2"/>
    </row>
    <row r="1018" spans="5:124" x14ac:dyDescent="0.2">
      <c r="E1018" s="9"/>
      <c r="H1018" s="9"/>
      <c r="J1018" s="8"/>
      <c r="L1018" s="9"/>
      <c r="N1018" s="4"/>
      <c r="Q1018" s="8"/>
      <c r="R1018" s="8"/>
      <c r="S1018" s="3"/>
      <c r="U1018" s="8"/>
      <c r="W1018" s="1"/>
      <c r="X1018" s="1"/>
      <c r="Y1018" s="1"/>
      <c r="Z1018" s="1"/>
      <c r="AA1018" s="1"/>
      <c r="AB1018" s="1"/>
      <c r="AC1018" s="1"/>
      <c r="AD1018" s="1"/>
      <c r="AE1018" s="1"/>
      <c r="AF1018" s="1"/>
      <c r="AG1018" s="1"/>
      <c r="AI1018" s="1"/>
      <c r="AX1018" s="1"/>
      <c r="AY1018" s="1"/>
      <c r="AZ1018" s="1"/>
      <c r="BA1018" s="1"/>
      <c r="BB1018" s="1"/>
      <c r="BC1018" s="1"/>
      <c r="BD1018" s="1"/>
      <c r="BE1018" s="1"/>
      <c r="BF1018" s="1"/>
      <c r="BG1018" s="1"/>
      <c r="BH1018" s="1"/>
      <c r="BI1018" s="1"/>
      <c r="CG1018" s="2"/>
      <c r="CH1018" s="2"/>
      <c r="CI1018" s="2"/>
      <c r="CJ1018" s="2"/>
      <c r="CK1018" s="2"/>
      <c r="CL1018" s="2"/>
      <c r="CM1018" s="2"/>
      <c r="CN1018" s="2"/>
      <c r="CO1018" s="2"/>
      <c r="CP1018" s="2"/>
      <c r="CQ1018" s="2"/>
      <c r="CR1018" s="2"/>
      <c r="CS1018" s="2"/>
      <c r="CT1018" s="2"/>
      <c r="CU1018" s="2"/>
      <c r="CV1018" s="2"/>
      <c r="CW1018" s="2"/>
      <c r="CX1018" s="2"/>
      <c r="CY1018" s="2"/>
      <c r="CZ1018" s="2"/>
      <c r="DA1018" s="2"/>
      <c r="DB1018" s="2"/>
      <c r="DC1018" s="2"/>
      <c r="DD1018" s="2"/>
      <c r="DE1018" s="2"/>
      <c r="DF1018" s="2"/>
      <c r="DG1018" s="2"/>
      <c r="DH1018" s="2"/>
      <c r="DI1018" s="2"/>
      <c r="DJ1018" s="2"/>
      <c r="DK1018" s="2"/>
      <c r="DL1018" s="2"/>
      <c r="DM1018" s="2"/>
      <c r="DN1018" s="2"/>
      <c r="DO1018" s="2"/>
      <c r="DP1018" s="2"/>
      <c r="DQ1018" s="2"/>
      <c r="DR1018" s="2"/>
      <c r="DS1018" s="2"/>
      <c r="DT1018" s="2"/>
    </row>
    <row r="1019" spans="5:124" x14ac:dyDescent="0.2">
      <c r="E1019" s="9"/>
      <c r="H1019" s="9"/>
      <c r="J1019" s="8"/>
      <c r="L1019" s="9"/>
      <c r="N1019" s="4"/>
      <c r="Q1019" s="8"/>
      <c r="R1019" s="8"/>
      <c r="S1019" s="3"/>
      <c r="U1019" s="8"/>
      <c r="W1019" s="1"/>
      <c r="X1019" s="1"/>
      <c r="Y1019" s="1"/>
      <c r="Z1019" s="1"/>
      <c r="AA1019" s="1"/>
      <c r="AB1019" s="1"/>
      <c r="AC1019" s="1"/>
      <c r="AD1019" s="1"/>
      <c r="AE1019" s="1"/>
      <c r="AF1019" s="1"/>
      <c r="AG1019" s="1"/>
      <c r="AI1019" s="1"/>
      <c r="AX1019" s="1"/>
      <c r="AY1019" s="1"/>
      <c r="AZ1019" s="1"/>
      <c r="BA1019" s="1"/>
      <c r="BB1019" s="1"/>
      <c r="BC1019" s="1"/>
      <c r="BD1019" s="1"/>
      <c r="BE1019" s="1"/>
      <c r="BF1019" s="1"/>
      <c r="BG1019" s="1"/>
      <c r="BH1019" s="1"/>
      <c r="BI1019" s="1"/>
      <c r="CG1019" s="2"/>
      <c r="CH1019" s="2"/>
      <c r="CI1019" s="2"/>
      <c r="CJ1019" s="2"/>
      <c r="CK1019" s="2"/>
      <c r="CL1019" s="2"/>
      <c r="CM1019" s="2"/>
      <c r="CN1019" s="2"/>
      <c r="CO1019" s="2"/>
      <c r="CP1019" s="2"/>
      <c r="CQ1019" s="2"/>
      <c r="CR1019" s="2"/>
      <c r="CS1019" s="2"/>
      <c r="CT1019" s="2"/>
      <c r="CU1019" s="2"/>
      <c r="CV1019" s="2"/>
      <c r="CW1019" s="2"/>
      <c r="CX1019" s="2"/>
      <c r="CY1019" s="2"/>
      <c r="CZ1019" s="2"/>
      <c r="DA1019" s="2"/>
      <c r="DB1019" s="2"/>
      <c r="DC1019" s="2"/>
      <c r="DD1019" s="2"/>
      <c r="DE1019" s="2"/>
      <c r="DF1019" s="2"/>
      <c r="DG1019" s="2"/>
      <c r="DH1019" s="2"/>
      <c r="DI1019" s="2"/>
      <c r="DJ1019" s="2"/>
      <c r="DK1019" s="2"/>
      <c r="DL1019" s="2"/>
      <c r="DM1019" s="2"/>
      <c r="DN1019" s="2"/>
      <c r="DO1019" s="2"/>
      <c r="DP1019" s="2"/>
      <c r="DQ1019" s="2"/>
      <c r="DR1019" s="2"/>
      <c r="DS1019" s="2"/>
      <c r="DT1019" s="2"/>
    </row>
    <row r="1020" spans="5:124" x14ac:dyDescent="0.2">
      <c r="E1020" s="9"/>
      <c r="H1020" s="9"/>
      <c r="J1020" s="8"/>
      <c r="L1020" s="9"/>
      <c r="N1020" s="4"/>
      <c r="Q1020" s="8"/>
      <c r="R1020" s="8"/>
      <c r="S1020" s="3"/>
      <c r="U1020" s="8"/>
      <c r="W1020" s="1"/>
      <c r="X1020" s="1"/>
      <c r="Y1020" s="1"/>
      <c r="Z1020" s="1"/>
      <c r="AA1020" s="1"/>
      <c r="AB1020" s="1"/>
      <c r="AC1020" s="1"/>
      <c r="AD1020" s="1"/>
      <c r="AE1020" s="1"/>
      <c r="AF1020" s="1"/>
      <c r="AG1020" s="1"/>
      <c r="AI1020" s="1"/>
      <c r="AX1020" s="1"/>
      <c r="AY1020" s="1"/>
      <c r="AZ1020" s="1"/>
      <c r="BA1020" s="1"/>
      <c r="BB1020" s="1"/>
      <c r="BC1020" s="1"/>
      <c r="BD1020" s="1"/>
      <c r="BE1020" s="1"/>
      <c r="BF1020" s="1"/>
      <c r="BG1020" s="1"/>
      <c r="BH1020" s="1"/>
      <c r="BI1020" s="1"/>
      <c r="CG1020" s="2"/>
      <c r="CH1020" s="2"/>
      <c r="CI1020" s="2"/>
      <c r="CJ1020" s="2"/>
      <c r="CK1020" s="2"/>
      <c r="CL1020" s="2"/>
      <c r="CM1020" s="2"/>
      <c r="CN1020" s="2"/>
      <c r="CO1020" s="2"/>
      <c r="CP1020" s="2"/>
      <c r="CQ1020" s="2"/>
      <c r="CR1020" s="2"/>
      <c r="CS1020" s="2"/>
      <c r="CT1020" s="2"/>
      <c r="CU1020" s="2"/>
      <c r="CV1020" s="2"/>
      <c r="CW1020" s="2"/>
      <c r="CX1020" s="2"/>
      <c r="CY1020" s="2"/>
      <c r="CZ1020" s="2"/>
      <c r="DA1020" s="2"/>
      <c r="DB1020" s="2"/>
      <c r="DC1020" s="2"/>
      <c r="DD1020" s="2"/>
      <c r="DE1020" s="2"/>
      <c r="DF1020" s="2"/>
      <c r="DG1020" s="2"/>
      <c r="DH1020" s="2"/>
      <c r="DI1020" s="2"/>
      <c r="DJ1020" s="2"/>
      <c r="DK1020" s="2"/>
      <c r="DL1020" s="2"/>
      <c r="DM1020" s="2"/>
      <c r="DN1020" s="2"/>
      <c r="DO1020" s="2"/>
      <c r="DP1020" s="2"/>
      <c r="DQ1020" s="2"/>
      <c r="DR1020" s="2"/>
      <c r="DS1020" s="2"/>
      <c r="DT1020" s="2"/>
    </row>
    <row r="1021" spans="5:124" x14ac:dyDescent="0.2">
      <c r="E1021" s="9"/>
      <c r="H1021" s="9"/>
      <c r="J1021" s="8"/>
      <c r="L1021" s="9"/>
      <c r="N1021" s="4"/>
      <c r="Q1021" s="8"/>
      <c r="R1021" s="8"/>
      <c r="S1021" s="3"/>
      <c r="U1021" s="8"/>
      <c r="W1021" s="1"/>
      <c r="X1021" s="1"/>
      <c r="Y1021" s="1"/>
      <c r="Z1021" s="1"/>
      <c r="AA1021" s="1"/>
      <c r="AB1021" s="1"/>
      <c r="AC1021" s="1"/>
      <c r="AD1021" s="1"/>
      <c r="AE1021" s="1"/>
      <c r="AF1021" s="1"/>
      <c r="AG1021" s="1"/>
      <c r="AI1021" s="1"/>
      <c r="AX1021" s="1"/>
      <c r="AY1021" s="1"/>
      <c r="AZ1021" s="1"/>
      <c r="BA1021" s="1"/>
      <c r="BB1021" s="1"/>
      <c r="BC1021" s="1"/>
      <c r="BD1021" s="1"/>
      <c r="BE1021" s="1"/>
      <c r="BF1021" s="1"/>
      <c r="BG1021" s="1"/>
      <c r="BH1021" s="1"/>
      <c r="BI1021" s="1"/>
      <c r="CG1021" s="2"/>
      <c r="CH1021" s="2"/>
      <c r="CI1021" s="2"/>
      <c r="CJ1021" s="2"/>
      <c r="CK1021" s="2"/>
      <c r="CL1021" s="2"/>
      <c r="CM1021" s="2"/>
      <c r="CN1021" s="2"/>
      <c r="CO1021" s="2"/>
      <c r="CP1021" s="2"/>
      <c r="CQ1021" s="2"/>
      <c r="CR1021" s="2"/>
      <c r="CS1021" s="2"/>
      <c r="CT1021" s="2"/>
      <c r="CU1021" s="2"/>
      <c r="CV1021" s="2"/>
      <c r="CW1021" s="2"/>
      <c r="CX1021" s="2"/>
      <c r="CY1021" s="2"/>
      <c r="CZ1021" s="2"/>
      <c r="DA1021" s="2"/>
      <c r="DB1021" s="2"/>
      <c r="DC1021" s="2"/>
      <c r="DD1021" s="2"/>
      <c r="DE1021" s="2"/>
      <c r="DF1021" s="2"/>
      <c r="DG1021" s="2"/>
      <c r="DH1021" s="2"/>
      <c r="DI1021" s="2"/>
      <c r="DJ1021" s="2"/>
      <c r="DK1021" s="2"/>
      <c r="DL1021" s="2"/>
      <c r="DM1021" s="2"/>
      <c r="DN1021" s="2"/>
      <c r="DO1021" s="2"/>
      <c r="DP1021" s="2"/>
      <c r="DQ1021" s="2"/>
      <c r="DR1021" s="2"/>
      <c r="DS1021" s="2"/>
      <c r="DT1021" s="2"/>
    </row>
    <row r="1022" spans="5:124" x14ac:dyDescent="0.2">
      <c r="E1022" s="9"/>
      <c r="H1022" s="9"/>
      <c r="J1022" s="8"/>
      <c r="L1022" s="9"/>
      <c r="N1022" s="4"/>
      <c r="Q1022" s="8"/>
      <c r="R1022" s="8"/>
      <c r="S1022" s="3"/>
      <c r="U1022" s="8"/>
      <c r="W1022" s="1"/>
      <c r="X1022" s="1"/>
      <c r="Y1022" s="1"/>
      <c r="Z1022" s="1"/>
      <c r="AA1022" s="1"/>
      <c r="AB1022" s="1"/>
      <c r="AC1022" s="1"/>
      <c r="AD1022" s="1"/>
      <c r="AE1022" s="1"/>
      <c r="AF1022" s="1"/>
      <c r="AG1022" s="1"/>
      <c r="AI1022" s="1"/>
      <c r="AX1022" s="1"/>
      <c r="AY1022" s="1"/>
      <c r="AZ1022" s="1"/>
      <c r="BA1022" s="1"/>
      <c r="BB1022" s="1"/>
      <c r="BC1022" s="1"/>
      <c r="BD1022" s="1"/>
      <c r="BE1022" s="1"/>
      <c r="BF1022" s="1"/>
      <c r="BG1022" s="1"/>
      <c r="BH1022" s="1"/>
      <c r="BI1022" s="1"/>
      <c r="CG1022" s="2"/>
      <c r="CH1022" s="2"/>
      <c r="CI1022" s="2"/>
      <c r="CJ1022" s="2"/>
      <c r="CK1022" s="2"/>
      <c r="CL1022" s="2"/>
      <c r="CM1022" s="2"/>
      <c r="CN1022" s="2"/>
      <c r="CO1022" s="2"/>
      <c r="CP1022" s="2"/>
      <c r="CQ1022" s="2"/>
      <c r="CR1022" s="2"/>
      <c r="CS1022" s="2"/>
      <c r="CT1022" s="2"/>
      <c r="CU1022" s="2"/>
      <c r="CV1022" s="2"/>
      <c r="CW1022" s="2"/>
      <c r="CX1022" s="2"/>
      <c r="CY1022" s="2"/>
      <c r="CZ1022" s="2"/>
      <c r="DA1022" s="2"/>
      <c r="DB1022" s="2"/>
      <c r="DC1022" s="2"/>
      <c r="DD1022" s="2"/>
      <c r="DE1022" s="2"/>
      <c r="DF1022" s="2"/>
      <c r="DG1022" s="2"/>
      <c r="DH1022" s="2"/>
      <c r="DI1022" s="2"/>
      <c r="DJ1022" s="2"/>
      <c r="DK1022" s="2"/>
      <c r="DL1022" s="2"/>
      <c r="DM1022" s="2"/>
      <c r="DN1022" s="2"/>
      <c r="DO1022" s="2"/>
      <c r="DP1022" s="2"/>
      <c r="DQ1022" s="2"/>
      <c r="DR1022" s="2"/>
      <c r="DS1022" s="2"/>
      <c r="DT1022" s="2"/>
    </row>
    <row r="1023" spans="5:124" x14ac:dyDescent="0.2">
      <c r="E1023" s="9"/>
      <c r="H1023" s="9"/>
      <c r="J1023" s="8"/>
      <c r="L1023" s="9"/>
      <c r="N1023" s="4"/>
      <c r="Q1023" s="8"/>
      <c r="R1023" s="8"/>
      <c r="S1023" s="3"/>
      <c r="U1023" s="8"/>
      <c r="W1023" s="1"/>
      <c r="X1023" s="1"/>
      <c r="Y1023" s="1"/>
      <c r="Z1023" s="1"/>
      <c r="AA1023" s="1"/>
      <c r="AB1023" s="1"/>
      <c r="AC1023" s="1"/>
      <c r="AD1023" s="1"/>
      <c r="AE1023" s="1"/>
      <c r="AF1023" s="1"/>
      <c r="AG1023" s="1"/>
      <c r="AI1023" s="1"/>
      <c r="AX1023" s="1"/>
      <c r="AY1023" s="1"/>
      <c r="AZ1023" s="1"/>
      <c r="BA1023" s="1"/>
      <c r="BB1023" s="1"/>
      <c r="BC1023" s="1"/>
      <c r="BD1023" s="1"/>
      <c r="BE1023" s="1"/>
      <c r="BF1023" s="1"/>
      <c r="BG1023" s="1"/>
      <c r="BH1023" s="1"/>
      <c r="BI1023" s="1"/>
      <c r="CG1023" s="2"/>
      <c r="CH1023" s="2"/>
      <c r="CI1023" s="2"/>
      <c r="CJ1023" s="2"/>
      <c r="CK1023" s="2"/>
      <c r="CL1023" s="2"/>
      <c r="CM1023" s="2"/>
      <c r="CN1023" s="2"/>
      <c r="CO1023" s="2"/>
      <c r="CP1023" s="2"/>
      <c r="CQ1023" s="2"/>
      <c r="CR1023" s="2"/>
      <c r="CS1023" s="2"/>
      <c r="CT1023" s="2"/>
      <c r="CU1023" s="2"/>
      <c r="CV1023" s="2"/>
      <c r="CW1023" s="2"/>
      <c r="CX1023" s="2"/>
      <c r="CY1023" s="2"/>
      <c r="CZ1023" s="2"/>
      <c r="DA1023" s="2"/>
      <c r="DB1023" s="2"/>
      <c r="DC1023" s="2"/>
      <c r="DD1023" s="2"/>
      <c r="DE1023" s="2"/>
      <c r="DF1023" s="2"/>
      <c r="DG1023" s="2"/>
      <c r="DH1023" s="2"/>
      <c r="DI1023" s="2"/>
      <c r="DJ1023" s="2"/>
      <c r="DK1023" s="2"/>
      <c r="DL1023" s="2"/>
      <c r="DM1023" s="2"/>
      <c r="DN1023" s="2"/>
      <c r="DO1023" s="2"/>
      <c r="DP1023" s="2"/>
      <c r="DQ1023" s="2"/>
      <c r="DR1023" s="2"/>
      <c r="DS1023" s="2"/>
      <c r="DT1023" s="2"/>
    </row>
    <row r="1024" spans="5:124" x14ac:dyDescent="0.2">
      <c r="E1024" s="9"/>
      <c r="H1024" s="9"/>
      <c r="J1024" s="8"/>
      <c r="L1024" s="9"/>
      <c r="N1024" s="4"/>
      <c r="Q1024" s="8"/>
      <c r="R1024" s="8"/>
      <c r="S1024" s="3"/>
      <c r="U1024" s="8"/>
      <c r="W1024" s="1"/>
      <c r="X1024" s="1"/>
      <c r="Y1024" s="1"/>
      <c r="Z1024" s="1"/>
      <c r="AA1024" s="1"/>
      <c r="AB1024" s="1"/>
      <c r="AC1024" s="1"/>
      <c r="AD1024" s="1"/>
      <c r="AE1024" s="1"/>
      <c r="AF1024" s="1"/>
      <c r="AG1024" s="1"/>
      <c r="AI1024" s="1"/>
      <c r="AX1024" s="1"/>
      <c r="AY1024" s="1"/>
      <c r="AZ1024" s="1"/>
      <c r="BA1024" s="1"/>
      <c r="BB1024" s="1"/>
      <c r="BC1024" s="1"/>
      <c r="BD1024" s="1"/>
      <c r="BE1024" s="1"/>
      <c r="BF1024" s="1"/>
      <c r="BG1024" s="1"/>
      <c r="BH1024" s="1"/>
      <c r="BI1024" s="1"/>
      <c r="CG1024" s="2"/>
      <c r="CH1024" s="2"/>
      <c r="CI1024" s="2"/>
      <c r="CJ1024" s="2"/>
      <c r="CK1024" s="2"/>
      <c r="CL1024" s="2"/>
      <c r="CM1024" s="2"/>
      <c r="CN1024" s="2"/>
      <c r="CO1024" s="2"/>
      <c r="CP1024" s="2"/>
      <c r="CQ1024" s="2"/>
      <c r="CR1024" s="2"/>
      <c r="CS1024" s="2"/>
      <c r="CT1024" s="2"/>
      <c r="CU1024" s="2"/>
      <c r="CV1024" s="2"/>
      <c r="CW1024" s="2"/>
      <c r="CX1024" s="2"/>
      <c r="CY1024" s="2"/>
      <c r="CZ1024" s="2"/>
      <c r="DA1024" s="2"/>
      <c r="DB1024" s="2"/>
      <c r="DC1024" s="2"/>
      <c r="DD1024" s="2"/>
      <c r="DE1024" s="2"/>
      <c r="DF1024" s="2"/>
      <c r="DG1024" s="2"/>
      <c r="DH1024" s="2"/>
      <c r="DI1024" s="2"/>
      <c r="DJ1024" s="2"/>
      <c r="DK1024" s="2"/>
      <c r="DL1024" s="2"/>
      <c r="DM1024" s="2"/>
      <c r="DN1024" s="2"/>
      <c r="DO1024" s="2"/>
      <c r="DP1024" s="2"/>
      <c r="DQ1024" s="2"/>
      <c r="DR1024" s="2"/>
      <c r="DS1024" s="2"/>
      <c r="DT1024" s="2"/>
    </row>
    <row r="1025" spans="5:124" x14ac:dyDescent="0.2">
      <c r="E1025" s="9"/>
      <c r="H1025" s="9"/>
      <c r="J1025" s="8"/>
      <c r="L1025" s="9"/>
      <c r="N1025" s="4"/>
      <c r="Q1025" s="8"/>
      <c r="R1025" s="8"/>
      <c r="S1025" s="3"/>
      <c r="U1025" s="8"/>
      <c r="W1025" s="1"/>
      <c r="X1025" s="1"/>
      <c r="Y1025" s="1"/>
      <c r="Z1025" s="1"/>
      <c r="AA1025" s="1"/>
      <c r="AB1025" s="1"/>
      <c r="AC1025" s="1"/>
      <c r="AD1025" s="1"/>
      <c r="AE1025" s="1"/>
      <c r="AF1025" s="1"/>
      <c r="AG1025" s="1"/>
      <c r="AI1025" s="1"/>
      <c r="AX1025" s="1"/>
      <c r="AY1025" s="1"/>
      <c r="AZ1025" s="1"/>
      <c r="BA1025" s="1"/>
      <c r="BB1025" s="1"/>
      <c r="BC1025" s="1"/>
      <c r="BD1025" s="1"/>
      <c r="BE1025" s="1"/>
      <c r="BF1025" s="1"/>
      <c r="BG1025" s="1"/>
      <c r="BH1025" s="1"/>
      <c r="BI1025" s="1"/>
      <c r="CG1025" s="2"/>
      <c r="CH1025" s="2"/>
      <c r="CI1025" s="2"/>
      <c r="CJ1025" s="2"/>
      <c r="CK1025" s="2"/>
      <c r="CL1025" s="2"/>
      <c r="CM1025" s="2"/>
      <c r="CN1025" s="2"/>
      <c r="CO1025" s="2"/>
      <c r="CP1025" s="2"/>
      <c r="CQ1025" s="2"/>
      <c r="CR1025" s="2"/>
      <c r="CS1025" s="2"/>
      <c r="CT1025" s="2"/>
      <c r="CU1025" s="2"/>
      <c r="CV1025" s="2"/>
      <c r="CW1025" s="2"/>
      <c r="CX1025" s="2"/>
      <c r="CY1025" s="2"/>
      <c r="CZ1025" s="2"/>
      <c r="DA1025" s="2"/>
      <c r="DB1025" s="2"/>
      <c r="DC1025" s="2"/>
      <c r="DD1025" s="2"/>
      <c r="DE1025" s="2"/>
      <c r="DF1025" s="2"/>
      <c r="DG1025" s="2"/>
      <c r="DH1025" s="2"/>
      <c r="DI1025" s="2"/>
      <c r="DJ1025" s="2"/>
      <c r="DK1025" s="2"/>
      <c r="DL1025" s="2"/>
      <c r="DM1025" s="2"/>
      <c r="DN1025" s="2"/>
      <c r="DO1025" s="2"/>
      <c r="DP1025" s="2"/>
      <c r="DQ1025" s="2"/>
      <c r="DR1025" s="2"/>
      <c r="DS1025" s="2"/>
      <c r="DT1025" s="2"/>
    </row>
    <row r="1026" spans="5:124" x14ac:dyDescent="0.2">
      <c r="E1026" s="9"/>
      <c r="H1026" s="9"/>
      <c r="J1026" s="8"/>
      <c r="L1026" s="9"/>
      <c r="N1026" s="4"/>
      <c r="Q1026" s="8"/>
      <c r="R1026" s="8"/>
      <c r="S1026" s="3"/>
      <c r="U1026" s="8"/>
      <c r="W1026" s="1"/>
      <c r="X1026" s="1"/>
      <c r="Y1026" s="1"/>
      <c r="Z1026" s="1"/>
      <c r="AA1026" s="1"/>
      <c r="AB1026" s="1"/>
      <c r="AC1026" s="1"/>
      <c r="AD1026" s="1"/>
      <c r="AE1026" s="1"/>
      <c r="AF1026" s="1"/>
      <c r="AG1026" s="1"/>
      <c r="AI1026" s="1"/>
      <c r="AX1026" s="1"/>
      <c r="AY1026" s="1"/>
      <c r="AZ1026" s="1"/>
      <c r="BA1026" s="1"/>
      <c r="BB1026" s="1"/>
      <c r="BC1026" s="1"/>
      <c r="BD1026" s="1"/>
      <c r="BE1026" s="1"/>
      <c r="BF1026" s="1"/>
      <c r="BG1026" s="1"/>
      <c r="BH1026" s="1"/>
      <c r="BI1026" s="1"/>
      <c r="CG1026" s="2"/>
      <c r="CH1026" s="2"/>
      <c r="CI1026" s="2"/>
      <c r="CJ1026" s="2"/>
      <c r="CK1026" s="2"/>
      <c r="CL1026" s="2"/>
      <c r="CM1026" s="2"/>
      <c r="CN1026" s="2"/>
      <c r="CO1026" s="2"/>
      <c r="CP1026" s="2"/>
      <c r="CQ1026" s="2"/>
      <c r="CR1026" s="2"/>
      <c r="CS1026" s="2"/>
      <c r="CT1026" s="2"/>
      <c r="CU1026" s="2"/>
      <c r="CV1026" s="2"/>
      <c r="CW1026" s="2"/>
      <c r="CX1026" s="2"/>
      <c r="CY1026" s="2"/>
      <c r="CZ1026" s="2"/>
      <c r="DA1026" s="2"/>
      <c r="DB1026" s="2"/>
      <c r="DC1026" s="2"/>
      <c r="DD1026" s="2"/>
      <c r="DE1026" s="2"/>
      <c r="DF1026" s="2"/>
      <c r="DG1026" s="2"/>
      <c r="DH1026" s="2"/>
      <c r="DI1026" s="2"/>
      <c r="DJ1026" s="2"/>
      <c r="DK1026" s="2"/>
      <c r="DL1026" s="2"/>
      <c r="DM1026" s="2"/>
      <c r="DN1026" s="2"/>
      <c r="DO1026" s="2"/>
      <c r="DP1026" s="2"/>
      <c r="DQ1026" s="2"/>
      <c r="DR1026" s="2"/>
      <c r="DS1026" s="2"/>
      <c r="DT1026" s="2"/>
    </row>
    <row r="1027" spans="5:124" x14ac:dyDescent="0.2">
      <c r="E1027" s="9"/>
      <c r="H1027" s="9"/>
      <c r="J1027" s="8"/>
      <c r="L1027" s="9"/>
      <c r="N1027" s="4"/>
      <c r="Q1027" s="8"/>
      <c r="R1027" s="8"/>
      <c r="S1027" s="3"/>
      <c r="U1027" s="8"/>
      <c r="W1027" s="1"/>
      <c r="X1027" s="1"/>
      <c r="Y1027" s="1"/>
      <c r="Z1027" s="1"/>
      <c r="AA1027" s="1"/>
      <c r="AB1027" s="1"/>
      <c r="AC1027" s="1"/>
      <c r="AD1027" s="1"/>
      <c r="AE1027" s="1"/>
      <c r="AF1027" s="1"/>
      <c r="AG1027" s="1"/>
      <c r="AI1027" s="1"/>
      <c r="AX1027" s="1"/>
      <c r="AY1027" s="1"/>
      <c r="AZ1027" s="1"/>
      <c r="BA1027" s="1"/>
      <c r="BB1027" s="1"/>
      <c r="BC1027" s="1"/>
      <c r="BD1027" s="1"/>
      <c r="BE1027" s="1"/>
      <c r="BF1027" s="1"/>
      <c r="BG1027" s="1"/>
      <c r="BH1027" s="1"/>
      <c r="BI1027" s="1"/>
      <c r="CG1027" s="2"/>
      <c r="CH1027" s="2"/>
      <c r="CI1027" s="2"/>
      <c r="CJ1027" s="2"/>
      <c r="CK1027" s="2"/>
      <c r="CL1027" s="2"/>
      <c r="CM1027" s="2"/>
      <c r="CN1027" s="2"/>
      <c r="CO1027" s="2"/>
      <c r="CP1027" s="2"/>
      <c r="CQ1027" s="2"/>
      <c r="CR1027" s="2"/>
      <c r="CS1027" s="2"/>
      <c r="CT1027" s="2"/>
      <c r="CU1027" s="2"/>
      <c r="CV1027" s="2"/>
      <c r="CW1027" s="2"/>
      <c r="CX1027" s="2"/>
      <c r="CY1027" s="2"/>
      <c r="CZ1027" s="2"/>
      <c r="DA1027" s="2"/>
      <c r="DB1027" s="2"/>
      <c r="DC1027" s="2"/>
      <c r="DD1027" s="2"/>
      <c r="DE1027" s="2"/>
      <c r="DF1027" s="2"/>
      <c r="DG1027" s="2"/>
      <c r="DH1027" s="2"/>
      <c r="DI1027" s="2"/>
      <c r="DJ1027" s="2"/>
      <c r="DK1027" s="2"/>
      <c r="DL1027" s="2"/>
      <c r="DM1027" s="2"/>
      <c r="DN1027" s="2"/>
      <c r="DO1027" s="2"/>
      <c r="DP1027" s="2"/>
      <c r="DQ1027" s="2"/>
      <c r="DR1027" s="2"/>
      <c r="DS1027" s="2"/>
      <c r="DT1027" s="2"/>
    </row>
    <row r="1028" spans="5:124" x14ac:dyDescent="0.2">
      <c r="E1028" s="9"/>
      <c r="H1028" s="9"/>
      <c r="J1028" s="8"/>
      <c r="L1028" s="9"/>
      <c r="N1028" s="4"/>
      <c r="Q1028" s="8"/>
      <c r="R1028" s="8"/>
      <c r="S1028" s="3"/>
      <c r="U1028" s="8"/>
      <c r="W1028" s="1"/>
      <c r="X1028" s="1"/>
      <c r="Y1028" s="1"/>
      <c r="Z1028" s="1"/>
      <c r="AA1028" s="1"/>
      <c r="AB1028" s="1"/>
      <c r="AC1028" s="1"/>
      <c r="AD1028" s="1"/>
      <c r="AE1028" s="1"/>
      <c r="AF1028" s="1"/>
      <c r="AG1028" s="1"/>
      <c r="AI1028" s="1"/>
      <c r="AX1028" s="1"/>
      <c r="AY1028" s="1"/>
      <c r="AZ1028" s="1"/>
      <c r="BA1028" s="1"/>
      <c r="BB1028" s="1"/>
      <c r="BC1028" s="1"/>
      <c r="BD1028" s="1"/>
      <c r="BE1028" s="1"/>
      <c r="BF1028" s="1"/>
      <c r="BG1028" s="1"/>
      <c r="BH1028" s="1"/>
      <c r="BI1028" s="1"/>
      <c r="CG1028" s="2"/>
      <c r="CH1028" s="2"/>
      <c r="CI1028" s="2"/>
      <c r="CJ1028" s="2"/>
      <c r="CK1028" s="2"/>
      <c r="CL1028" s="2"/>
      <c r="CM1028" s="2"/>
      <c r="CN1028" s="2"/>
      <c r="CO1028" s="2"/>
      <c r="CP1028" s="2"/>
      <c r="CQ1028" s="2"/>
      <c r="CR1028" s="2"/>
      <c r="CS1028" s="2"/>
      <c r="CT1028" s="2"/>
      <c r="CU1028" s="2"/>
      <c r="CV1028" s="2"/>
      <c r="CW1028" s="2"/>
      <c r="CX1028" s="2"/>
      <c r="CY1028" s="2"/>
      <c r="CZ1028" s="2"/>
      <c r="DA1028" s="2"/>
      <c r="DB1028" s="2"/>
      <c r="DC1028" s="2"/>
      <c r="DD1028" s="2"/>
      <c r="DE1028" s="2"/>
      <c r="DF1028" s="2"/>
      <c r="DG1028" s="2"/>
      <c r="DH1028" s="2"/>
      <c r="DI1028" s="2"/>
      <c r="DJ1028" s="2"/>
      <c r="DK1028" s="2"/>
      <c r="DL1028" s="2"/>
      <c r="DM1028" s="2"/>
      <c r="DN1028" s="2"/>
      <c r="DO1028" s="2"/>
      <c r="DP1028" s="2"/>
      <c r="DQ1028" s="2"/>
      <c r="DR1028" s="2"/>
      <c r="DS1028" s="2"/>
      <c r="DT1028" s="2"/>
    </row>
    <row r="1029" spans="5:124" x14ac:dyDescent="0.2">
      <c r="CG1029" s="2"/>
      <c r="CH1029" s="2"/>
      <c r="CI1029" s="2"/>
      <c r="CJ1029" s="2"/>
      <c r="CK1029" s="2"/>
      <c r="CL1029" s="2"/>
      <c r="CM1029" s="2"/>
      <c r="CN1029" s="2"/>
      <c r="CO1029" s="2"/>
      <c r="CP1029" s="2"/>
      <c r="CQ1029" s="2"/>
      <c r="CR1029" s="2"/>
      <c r="CS1029" s="2"/>
      <c r="CT1029" s="2"/>
      <c r="CU1029" s="2"/>
      <c r="CV1029" s="2"/>
      <c r="CW1029" s="2"/>
      <c r="CX1029" s="2"/>
      <c r="CY1029" s="2"/>
      <c r="CZ1029" s="2"/>
      <c r="DA1029" s="2"/>
      <c r="DB1029" s="2"/>
      <c r="DC1029" s="2"/>
      <c r="DD1029" s="2"/>
      <c r="DE1029" s="2"/>
      <c r="DF1029" s="2"/>
      <c r="DG1029" s="2"/>
      <c r="DH1029" s="2"/>
      <c r="DI1029" s="2"/>
      <c r="DJ1029" s="2"/>
      <c r="DK1029" s="2"/>
      <c r="DL1029" s="2"/>
      <c r="DM1029" s="2"/>
      <c r="DN1029" s="2"/>
      <c r="DO1029" s="2"/>
      <c r="DP1029" s="2"/>
      <c r="DQ1029" s="2"/>
      <c r="DR1029" s="2"/>
      <c r="DS1029" s="2"/>
      <c r="DT1029" s="2"/>
    </row>
    <row r="1030" spans="5:124" x14ac:dyDescent="0.2">
      <c r="CG1030" s="2"/>
      <c r="CH1030" s="2"/>
      <c r="CI1030" s="2"/>
      <c r="CJ1030" s="2"/>
      <c r="CK1030" s="2"/>
      <c r="CL1030" s="2"/>
      <c r="CM1030" s="2"/>
      <c r="CN1030" s="2"/>
      <c r="CO1030" s="2"/>
      <c r="CP1030" s="2"/>
      <c r="CQ1030" s="2"/>
      <c r="CR1030" s="2"/>
      <c r="CS1030" s="2"/>
      <c r="CT1030" s="2"/>
      <c r="CU1030" s="2"/>
      <c r="CV1030" s="2"/>
      <c r="CW1030" s="2"/>
      <c r="CX1030" s="2"/>
      <c r="CY1030" s="2"/>
      <c r="CZ1030" s="2"/>
      <c r="DA1030" s="2"/>
      <c r="DB1030" s="2"/>
      <c r="DC1030" s="2"/>
      <c r="DD1030" s="2"/>
      <c r="DE1030" s="2"/>
      <c r="DF1030" s="2"/>
      <c r="DG1030" s="2"/>
      <c r="DH1030" s="2"/>
      <c r="DI1030" s="2"/>
      <c r="DJ1030" s="2"/>
      <c r="DK1030" s="2"/>
      <c r="DL1030" s="2"/>
      <c r="DM1030" s="2"/>
      <c r="DN1030" s="2"/>
      <c r="DO1030" s="2"/>
      <c r="DP1030" s="2"/>
      <c r="DQ1030" s="2"/>
      <c r="DR1030" s="2"/>
      <c r="DS1030" s="2"/>
      <c r="DT1030" s="2"/>
    </row>
    <row r="1031" spans="5:124" x14ac:dyDescent="0.2">
      <c r="CG1031" s="2"/>
      <c r="CH1031" s="2"/>
      <c r="CI1031" s="2"/>
      <c r="CJ1031" s="2"/>
      <c r="CK1031" s="2"/>
      <c r="CL1031" s="2"/>
      <c r="CM1031" s="2"/>
      <c r="CN1031" s="2"/>
      <c r="CO1031" s="2"/>
      <c r="CP1031" s="2"/>
      <c r="CQ1031" s="2"/>
      <c r="CR1031" s="2"/>
      <c r="CS1031" s="2"/>
      <c r="CT1031" s="2"/>
      <c r="CU1031" s="2"/>
      <c r="CV1031" s="2"/>
      <c r="CW1031" s="2"/>
      <c r="CX1031" s="2"/>
      <c r="CY1031" s="2"/>
      <c r="CZ1031" s="2"/>
      <c r="DA1031" s="2"/>
      <c r="DB1031" s="2"/>
      <c r="DC1031" s="2"/>
      <c r="DD1031" s="2"/>
      <c r="DE1031" s="2"/>
      <c r="DF1031" s="2"/>
      <c r="DG1031" s="2"/>
      <c r="DH1031" s="2"/>
      <c r="DI1031" s="2"/>
      <c r="DJ1031" s="2"/>
      <c r="DK1031" s="2"/>
      <c r="DL1031" s="2"/>
      <c r="DM1031" s="2"/>
      <c r="DN1031" s="2"/>
      <c r="DO1031" s="2"/>
      <c r="DP1031" s="2"/>
      <c r="DQ1031" s="2"/>
      <c r="DR1031" s="2"/>
      <c r="DS1031" s="2"/>
      <c r="DT1031" s="2"/>
    </row>
    <row r="1032" spans="5:124" x14ac:dyDescent="0.2">
      <c r="CG1032" s="2"/>
      <c r="CH1032" s="2"/>
      <c r="CI1032" s="2"/>
      <c r="CJ1032" s="2"/>
      <c r="CK1032" s="2"/>
      <c r="CL1032" s="2"/>
      <c r="CM1032" s="2"/>
      <c r="CN1032" s="2"/>
      <c r="CO1032" s="2"/>
      <c r="CP1032" s="2"/>
      <c r="CQ1032" s="2"/>
      <c r="CR1032" s="2"/>
      <c r="CS1032" s="2"/>
      <c r="CT1032" s="2"/>
      <c r="CU1032" s="2"/>
      <c r="CV1032" s="2"/>
      <c r="CW1032" s="2"/>
      <c r="CX1032" s="2"/>
      <c r="CY1032" s="2"/>
      <c r="CZ1032" s="2"/>
      <c r="DA1032" s="2"/>
      <c r="DB1032" s="2"/>
      <c r="DC1032" s="2"/>
      <c r="DD1032" s="2"/>
      <c r="DE1032" s="2"/>
      <c r="DF1032" s="2"/>
      <c r="DG1032" s="2"/>
      <c r="DH1032" s="2"/>
      <c r="DI1032" s="2"/>
      <c r="DJ1032" s="2"/>
      <c r="DK1032" s="2"/>
      <c r="DL1032" s="2"/>
      <c r="DM1032" s="2"/>
      <c r="DN1032" s="2"/>
      <c r="DO1032" s="2"/>
      <c r="DP1032" s="2"/>
      <c r="DQ1032" s="2"/>
      <c r="DR1032" s="2"/>
      <c r="DS1032" s="2"/>
      <c r="DT1032" s="2"/>
    </row>
    <row r="1033" spans="5:124" x14ac:dyDescent="0.2">
      <c r="CG1033" s="2"/>
      <c r="CH1033" s="2"/>
      <c r="CI1033" s="2"/>
      <c r="CJ1033" s="2"/>
      <c r="CK1033" s="2"/>
      <c r="CL1033" s="2"/>
      <c r="CM1033" s="2"/>
      <c r="CN1033" s="2"/>
      <c r="CO1033" s="2"/>
      <c r="CP1033" s="2"/>
      <c r="CQ1033" s="2"/>
      <c r="CR1033" s="2"/>
      <c r="CS1033" s="2"/>
      <c r="CT1033" s="2"/>
      <c r="CU1033" s="2"/>
      <c r="CV1033" s="2"/>
      <c r="CW1033" s="2"/>
      <c r="CX1033" s="2"/>
      <c r="CY1033" s="2"/>
      <c r="CZ1033" s="2"/>
      <c r="DA1033" s="2"/>
      <c r="DB1033" s="2"/>
      <c r="DC1033" s="2"/>
      <c r="DD1033" s="2"/>
      <c r="DE1033" s="2"/>
      <c r="DF1033" s="2"/>
      <c r="DG1033" s="2"/>
      <c r="DH1033" s="2"/>
      <c r="DI1033" s="2"/>
      <c r="DJ1033" s="2"/>
      <c r="DK1033" s="2"/>
      <c r="DL1033" s="2"/>
      <c r="DM1033" s="2"/>
      <c r="DN1033" s="2"/>
      <c r="DO1033" s="2"/>
      <c r="DP1033" s="2"/>
      <c r="DQ1033" s="2"/>
      <c r="DR1033" s="2"/>
      <c r="DS1033" s="2"/>
      <c r="DT1033" s="2"/>
    </row>
    <row r="1034" spans="5:124" x14ac:dyDescent="0.2">
      <c r="CG1034" s="2"/>
      <c r="CH1034" s="2"/>
      <c r="CI1034" s="2"/>
      <c r="CJ1034" s="2"/>
      <c r="CK1034" s="2"/>
      <c r="CL1034" s="2"/>
      <c r="CM1034" s="2"/>
      <c r="CN1034" s="2"/>
      <c r="CO1034" s="2"/>
      <c r="CP1034" s="2"/>
      <c r="CQ1034" s="2"/>
      <c r="CR1034" s="2"/>
      <c r="CS1034" s="2"/>
      <c r="CT1034" s="2"/>
      <c r="CU1034" s="2"/>
      <c r="CV1034" s="2"/>
      <c r="CW1034" s="2"/>
      <c r="CX1034" s="2"/>
      <c r="CY1034" s="2"/>
      <c r="CZ1034" s="2"/>
      <c r="DA1034" s="2"/>
      <c r="DB1034" s="2"/>
      <c r="DC1034" s="2"/>
      <c r="DD1034" s="2"/>
      <c r="DE1034" s="2"/>
      <c r="DF1034" s="2"/>
      <c r="DG1034" s="2"/>
      <c r="DH1034" s="2"/>
      <c r="DI1034" s="2"/>
      <c r="DJ1034" s="2"/>
      <c r="DK1034" s="2"/>
      <c r="DL1034" s="2"/>
      <c r="DM1034" s="2"/>
      <c r="DN1034" s="2"/>
      <c r="DO1034" s="2"/>
      <c r="DP1034" s="2"/>
      <c r="DQ1034" s="2"/>
      <c r="DR1034" s="2"/>
      <c r="DS1034" s="2"/>
      <c r="DT1034" s="2"/>
    </row>
    <row r="1035" spans="5:124" x14ac:dyDescent="0.2">
      <c r="CG1035" s="2"/>
      <c r="CH1035" s="2"/>
      <c r="CI1035" s="2"/>
      <c r="CJ1035" s="2"/>
      <c r="CK1035" s="2"/>
      <c r="CL1035" s="2"/>
      <c r="CM1035" s="2"/>
      <c r="CN1035" s="2"/>
      <c r="CO1035" s="2"/>
      <c r="CP1035" s="2"/>
      <c r="CQ1035" s="2"/>
      <c r="CR1035" s="2"/>
      <c r="CS1035" s="2"/>
      <c r="CT1035" s="2"/>
      <c r="CU1035" s="2"/>
      <c r="CV1035" s="2"/>
      <c r="CW1035" s="2"/>
      <c r="CX1035" s="2"/>
      <c r="CY1035" s="2"/>
      <c r="CZ1035" s="2"/>
      <c r="DA1035" s="2"/>
      <c r="DB1035" s="2"/>
      <c r="DC1035" s="2"/>
      <c r="DD1035" s="2"/>
      <c r="DE1035" s="2"/>
      <c r="DF1035" s="2"/>
      <c r="DG1035" s="2"/>
      <c r="DH1035" s="2"/>
      <c r="DI1035" s="2"/>
      <c r="DJ1035" s="2"/>
      <c r="DK1035" s="2"/>
      <c r="DL1035" s="2"/>
      <c r="DM1035" s="2"/>
      <c r="DN1035" s="2"/>
      <c r="DO1035" s="2"/>
      <c r="DP1035" s="2"/>
      <c r="DQ1035" s="2"/>
      <c r="DR1035" s="2"/>
      <c r="DS1035" s="2"/>
      <c r="DT1035" s="2"/>
    </row>
    <row r="1036" spans="5:124" x14ac:dyDescent="0.2">
      <c r="CG1036" s="2"/>
      <c r="CH1036" s="2"/>
      <c r="CI1036" s="2"/>
      <c r="CJ1036" s="2"/>
      <c r="CK1036" s="2"/>
      <c r="CL1036" s="2"/>
      <c r="CM1036" s="2"/>
      <c r="CN1036" s="2"/>
      <c r="CO1036" s="2"/>
      <c r="CP1036" s="2"/>
      <c r="CQ1036" s="2"/>
      <c r="CR1036" s="2"/>
      <c r="CS1036" s="2"/>
      <c r="CT1036" s="2"/>
      <c r="CU1036" s="2"/>
      <c r="CV1036" s="2"/>
      <c r="CW1036" s="2"/>
      <c r="CX1036" s="2"/>
      <c r="CY1036" s="2"/>
      <c r="CZ1036" s="2"/>
      <c r="DA1036" s="2"/>
      <c r="DB1036" s="2"/>
      <c r="DC1036" s="2"/>
      <c r="DD1036" s="2"/>
      <c r="DE1036" s="2"/>
      <c r="DF1036" s="2"/>
      <c r="DG1036" s="2"/>
      <c r="DH1036" s="2"/>
      <c r="DI1036" s="2"/>
      <c r="DJ1036" s="2"/>
      <c r="DK1036" s="2"/>
      <c r="DL1036" s="2"/>
      <c r="DM1036" s="2"/>
      <c r="DN1036" s="2"/>
      <c r="DO1036" s="2"/>
      <c r="DP1036" s="2"/>
      <c r="DQ1036" s="2"/>
      <c r="DR1036" s="2"/>
      <c r="DS1036" s="2"/>
      <c r="DT1036" s="2"/>
    </row>
    <row r="1037" spans="5:124" x14ac:dyDescent="0.2">
      <c r="CG1037" s="2"/>
      <c r="CH1037" s="2"/>
      <c r="CI1037" s="2"/>
      <c r="CJ1037" s="2"/>
      <c r="CK1037" s="2"/>
      <c r="CL1037" s="2"/>
      <c r="CM1037" s="2"/>
      <c r="CN1037" s="2"/>
      <c r="CO1037" s="2"/>
      <c r="CP1037" s="2"/>
      <c r="CQ1037" s="2"/>
      <c r="CR1037" s="2"/>
      <c r="CS1037" s="2"/>
      <c r="CT1037" s="2"/>
      <c r="CU1037" s="2"/>
      <c r="CV1037" s="2"/>
      <c r="CW1037" s="2"/>
      <c r="CX1037" s="2"/>
      <c r="CY1037" s="2"/>
      <c r="CZ1037" s="2"/>
      <c r="DA1037" s="2"/>
      <c r="DB1037" s="2"/>
      <c r="DC1037" s="2"/>
      <c r="DD1037" s="2"/>
      <c r="DE1037" s="2"/>
      <c r="DF1037" s="2"/>
      <c r="DG1037" s="2"/>
      <c r="DH1037" s="2"/>
      <c r="DI1037" s="2"/>
      <c r="DJ1037" s="2"/>
      <c r="DK1037" s="2"/>
      <c r="DL1037" s="2"/>
      <c r="DM1037" s="2"/>
      <c r="DN1037" s="2"/>
      <c r="DO1037" s="2"/>
      <c r="DP1037" s="2"/>
      <c r="DQ1037" s="2"/>
      <c r="DR1037" s="2"/>
      <c r="DS1037" s="2"/>
      <c r="DT1037" s="2"/>
    </row>
    <row r="1038" spans="5:124" x14ac:dyDescent="0.2">
      <c r="CG1038" s="2"/>
      <c r="CH1038" s="2"/>
      <c r="CI1038" s="2"/>
      <c r="CJ1038" s="2"/>
      <c r="CK1038" s="2"/>
      <c r="CL1038" s="2"/>
      <c r="CM1038" s="2"/>
      <c r="CN1038" s="2"/>
      <c r="CO1038" s="2"/>
      <c r="CP1038" s="2"/>
      <c r="CQ1038" s="2"/>
      <c r="CR1038" s="2"/>
      <c r="CS1038" s="2"/>
      <c r="CT1038" s="2"/>
      <c r="CU1038" s="2"/>
      <c r="CV1038" s="2"/>
      <c r="CW1038" s="2"/>
      <c r="CX1038" s="2"/>
      <c r="CY1038" s="2"/>
      <c r="CZ1038" s="2"/>
      <c r="DA1038" s="2"/>
      <c r="DB1038" s="2"/>
      <c r="DC1038" s="2"/>
      <c r="DD1038" s="2"/>
      <c r="DE1038" s="2"/>
      <c r="DF1038" s="2"/>
      <c r="DG1038" s="2"/>
      <c r="DH1038" s="2"/>
      <c r="DI1038" s="2"/>
      <c r="DJ1038" s="2"/>
      <c r="DK1038" s="2"/>
      <c r="DL1038" s="2"/>
      <c r="DM1038" s="2"/>
      <c r="DN1038" s="2"/>
      <c r="DO1038" s="2"/>
      <c r="DP1038" s="2"/>
      <c r="DQ1038" s="2"/>
      <c r="DR1038" s="2"/>
      <c r="DS1038" s="2"/>
      <c r="DT1038" s="2"/>
    </row>
    <row r="1039" spans="5:124" x14ac:dyDescent="0.2">
      <c r="CG1039" s="2"/>
      <c r="CH1039" s="2"/>
      <c r="CI1039" s="2"/>
      <c r="CJ1039" s="2"/>
      <c r="CK1039" s="2"/>
      <c r="CL1039" s="2"/>
      <c r="CM1039" s="2"/>
      <c r="CN1039" s="2"/>
      <c r="CO1039" s="2"/>
      <c r="CP1039" s="2"/>
      <c r="CQ1039" s="2"/>
      <c r="CR1039" s="2"/>
      <c r="CS1039" s="2"/>
      <c r="CT1039" s="2"/>
      <c r="CU1039" s="2"/>
      <c r="CV1039" s="2"/>
      <c r="CW1039" s="2"/>
      <c r="CX1039" s="2"/>
      <c r="CY1039" s="2"/>
      <c r="CZ1039" s="2"/>
      <c r="DA1039" s="2"/>
      <c r="DB1039" s="2"/>
      <c r="DC1039" s="2"/>
      <c r="DD1039" s="2"/>
      <c r="DE1039" s="2"/>
      <c r="DF1039" s="2"/>
      <c r="DG1039" s="2"/>
      <c r="DH1039" s="2"/>
      <c r="DI1039" s="2"/>
      <c r="DJ1039" s="2"/>
      <c r="DK1039" s="2"/>
      <c r="DL1039" s="2"/>
      <c r="DM1039" s="2"/>
      <c r="DN1039" s="2"/>
      <c r="DO1039" s="2"/>
      <c r="DP1039" s="2"/>
      <c r="DQ1039" s="2"/>
      <c r="DR1039" s="2"/>
      <c r="DS1039" s="2"/>
      <c r="DT1039" s="2"/>
    </row>
    <row r="1040" spans="5:124" x14ac:dyDescent="0.2">
      <c r="CG1040" s="2"/>
      <c r="CH1040" s="2"/>
      <c r="CI1040" s="2"/>
      <c r="CJ1040" s="2"/>
      <c r="CK1040" s="2"/>
      <c r="CL1040" s="2"/>
      <c r="CM1040" s="2"/>
      <c r="CN1040" s="2"/>
      <c r="CO1040" s="2"/>
      <c r="CP1040" s="2"/>
      <c r="CQ1040" s="2"/>
      <c r="CR1040" s="2"/>
      <c r="CS1040" s="2"/>
      <c r="CT1040" s="2"/>
      <c r="CU1040" s="2"/>
      <c r="CV1040" s="2"/>
      <c r="CW1040" s="2"/>
      <c r="CX1040" s="2"/>
      <c r="CY1040" s="2"/>
      <c r="CZ1040" s="2"/>
      <c r="DA1040" s="2"/>
      <c r="DB1040" s="2"/>
      <c r="DC1040" s="2"/>
      <c r="DD1040" s="2"/>
      <c r="DE1040" s="2"/>
      <c r="DF1040" s="2"/>
      <c r="DG1040" s="2"/>
      <c r="DH1040" s="2"/>
      <c r="DI1040" s="2"/>
      <c r="DJ1040" s="2"/>
      <c r="DK1040" s="2"/>
      <c r="DL1040" s="2"/>
      <c r="DM1040" s="2"/>
      <c r="DN1040" s="2"/>
      <c r="DO1040" s="2"/>
      <c r="DP1040" s="2"/>
      <c r="DQ1040" s="2"/>
      <c r="DR1040" s="2"/>
      <c r="DS1040" s="2"/>
      <c r="DT1040" s="2"/>
    </row>
    <row r="1041" spans="85:124" x14ac:dyDescent="0.2">
      <c r="CG1041" s="2"/>
      <c r="CH1041" s="2"/>
      <c r="CI1041" s="2"/>
      <c r="CJ1041" s="2"/>
      <c r="CK1041" s="2"/>
      <c r="CL1041" s="2"/>
      <c r="CM1041" s="2"/>
      <c r="CN1041" s="2"/>
      <c r="CO1041" s="2"/>
      <c r="CP1041" s="2"/>
      <c r="CQ1041" s="2"/>
      <c r="CR1041" s="2"/>
      <c r="CS1041" s="2"/>
      <c r="CT1041" s="2"/>
      <c r="CU1041" s="2"/>
      <c r="CV1041" s="2"/>
      <c r="CW1041" s="2"/>
      <c r="CX1041" s="2"/>
      <c r="CY1041" s="2"/>
      <c r="CZ1041" s="2"/>
      <c r="DA1041" s="2"/>
      <c r="DB1041" s="2"/>
      <c r="DC1041" s="2"/>
      <c r="DD1041" s="2"/>
      <c r="DE1041" s="2"/>
      <c r="DF1041" s="2"/>
      <c r="DG1041" s="2"/>
      <c r="DH1041" s="2"/>
      <c r="DI1041" s="2"/>
      <c r="DJ1041" s="2"/>
      <c r="DK1041" s="2"/>
      <c r="DL1041" s="2"/>
      <c r="DM1041" s="2"/>
      <c r="DN1041" s="2"/>
      <c r="DO1041" s="2"/>
      <c r="DP1041" s="2"/>
      <c r="DQ1041" s="2"/>
      <c r="DR1041" s="2"/>
      <c r="DS1041" s="2"/>
      <c r="DT1041" s="2"/>
    </row>
    <row r="1042" spans="85:124" x14ac:dyDescent="0.2">
      <c r="CG1042" s="2"/>
      <c r="CH1042" s="2"/>
      <c r="CI1042" s="2"/>
      <c r="CJ1042" s="2"/>
      <c r="CK1042" s="2"/>
      <c r="CL1042" s="2"/>
      <c r="CM1042" s="2"/>
      <c r="CN1042" s="2"/>
      <c r="CO1042" s="2"/>
      <c r="CP1042" s="2"/>
      <c r="CQ1042" s="2"/>
      <c r="CR1042" s="2"/>
      <c r="CS1042" s="2"/>
      <c r="CT1042" s="2"/>
      <c r="CU1042" s="2"/>
      <c r="CV1042" s="2"/>
      <c r="CW1042" s="2"/>
      <c r="CX1042" s="2"/>
      <c r="CY1042" s="2"/>
      <c r="CZ1042" s="2"/>
      <c r="DA1042" s="2"/>
      <c r="DB1042" s="2"/>
      <c r="DC1042" s="2"/>
      <c r="DD1042" s="2"/>
      <c r="DE1042" s="2"/>
      <c r="DF1042" s="2"/>
      <c r="DG1042" s="2"/>
      <c r="DH1042" s="2"/>
      <c r="DI1042" s="2"/>
      <c r="DJ1042" s="2"/>
      <c r="DK1042" s="2"/>
      <c r="DL1042" s="2"/>
      <c r="DM1042" s="2"/>
      <c r="DN1042" s="2"/>
      <c r="DO1042" s="2"/>
      <c r="DP1042" s="2"/>
      <c r="DQ1042" s="2"/>
      <c r="DR1042" s="2"/>
      <c r="DS1042" s="2"/>
      <c r="DT1042" s="2"/>
    </row>
    <row r="1043" spans="85:124" x14ac:dyDescent="0.2">
      <c r="CG1043" s="2"/>
      <c r="CH1043" s="2"/>
      <c r="CI1043" s="2"/>
      <c r="CJ1043" s="2"/>
      <c r="CK1043" s="2"/>
      <c r="CL1043" s="2"/>
      <c r="CM1043" s="2"/>
      <c r="CN1043" s="2"/>
      <c r="CO1043" s="2"/>
      <c r="CP1043" s="2"/>
      <c r="CQ1043" s="2"/>
      <c r="CR1043" s="2"/>
      <c r="CS1043" s="2"/>
      <c r="CT1043" s="2"/>
      <c r="CU1043" s="2"/>
      <c r="CV1043" s="2"/>
      <c r="CW1043" s="2"/>
      <c r="CX1043" s="2"/>
      <c r="CY1043" s="2"/>
      <c r="CZ1043" s="2"/>
      <c r="DA1043" s="2"/>
      <c r="DB1043" s="2"/>
      <c r="DC1043" s="2"/>
      <c r="DD1043" s="2"/>
      <c r="DE1043" s="2"/>
      <c r="DF1043" s="2"/>
      <c r="DG1043" s="2"/>
      <c r="DH1043" s="2"/>
      <c r="DI1043" s="2"/>
      <c r="DJ1043" s="2"/>
      <c r="DK1043" s="2"/>
      <c r="DL1043" s="2"/>
      <c r="DM1043" s="2"/>
      <c r="DN1043" s="2"/>
      <c r="DO1043" s="2"/>
      <c r="DP1043" s="2"/>
      <c r="DQ1043" s="2"/>
      <c r="DR1043" s="2"/>
      <c r="DS1043" s="2"/>
      <c r="DT1043" s="2"/>
    </row>
    <row r="1044" spans="85:124" x14ac:dyDescent="0.2">
      <c r="CG1044" s="2"/>
      <c r="CH1044" s="2"/>
      <c r="CI1044" s="2"/>
      <c r="CJ1044" s="2"/>
      <c r="CK1044" s="2"/>
      <c r="CL1044" s="2"/>
      <c r="CM1044" s="2"/>
      <c r="CN1044" s="2"/>
      <c r="CO1044" s="2"/>
      <c r="CP1044" s="2"/>
      <c r="CQ1044" s="2"/>
      <c r="CR1044" s="2"/>
      <c r="CS1044" s="2"/>
      <c r="CT1044" s="2"/>
      <c r="CU1044" s="2"/>
      <c r="CV1044" s="2"/>
      <c r="CW1044" s="2"/>
      <c r="CX1044" s="2"/>
      <c r="CY1044" s="2"/>
      <c r="CZ1044" s="2"/>
      <c r="DA1044" s="2"/>
      <c r="DB1044" s="2"/>
      <c r="DC1044" s="2"/>
      <c r="DD1044" s="2"/>
      <c r="DE1044" s="2"/>
      <c r="DF1044" s="2"/>
      <c r="DG1044" s="2"/>
      <c r="DH1044" s="2"/>
      <c r="DI1044" s="2"/>
      <c r="DJ1044" s="2"/>
      <c r="DK1044" s="2"/>
      <c r="DL1044" s="2"/>
      <c r="DM1044" s="2"/>
      <c r="DN1044" s="2"/>
      <c r="DO1044" s="2"/>
      <c r="DP1044" s="2"/>
      <c r="DQ1044" s="2"/>
      <c r="DR1044" s="2"/>
      <c r="DS1044" s="2"/>
      <c r="DT1044" s="2"/>
    </row>
    <row r="1045" spans="85:124" x14ac:dyDescent="0.2">
      <c r="CG1045" s="2"/>
      <c r="CH1045" s="2"/>
      <c r="CI1045" s="2"/>
      <c r="CJ1045" s="2"/>
      <c r="CK1045" s="2"/>
      <c r="CL1045" s="2"/>
      <c r="CM1045" s="2"/>
      <c r="CN1045" s="2"/>
      <c r="CO1045" s="2"/>
      <c r="CP1045" s="2"/>
      <c r="CQ1045" s="2"/>
      <c r="CR1045" s="2"/>
      <c r="CS1045" s="2"/>
      <c r="CT1045" s="2"/>
      <c r="CU1045" s="2"/>
      <c r="CV1045" s="2"/>
      <c r="CW1045" s="2"/>
      <c r="CX1045" s="2"/>
      <c r="CY1045" s="2"/>
      <c r="CZ1045" s="2"/>
      <c r="DA1045" s="2"/>
      <c r="DB1045" s="2"/>
      <c r="DC1045" s="2"/>
      <c r="DD1045" s="2"/>
      <c r="DE1045" s="2"/>
      <c r="DF1045" s="2"/>
      <c r="DG1045" s="2"/>
      <c r="DH1045" s="2"/>
      <c r="DI1045" s="2"/>
      <c r="DJ1045" s="2"/>
      <c r="DK1045" s="2"/>
      <c r="DL1045" s="2"/>
      <c r="DM1045" s="2"/>
      <c r="DN1045" s="2"/>
      <c r="DO1045" s="2"/>
      <c r="DP1045" s="2"/>
      <c r="DQ1045" s="2"/>
      <c r="DR1045" s="2"/>
      <c r="DS1045" s="2"/>
      <c r="DT1045" s="2"/>
    </row>
    <row r="1046" spans="85:124" x14ac:dyDescent="0.2">
      <c r="CG1046" s="2"/>
      <c r="CH1046" s="2"/>
      <c r="CI1046" s="2"/>
      <c r="CJ1046" s="2"/>
      <c r="CK1046" s="2"/>
      <c r="CL1046" s="2"/>
      <c r="CM1046" s="2"/>
      <c r="CN1046" s="2"/>
      <c r="CO1046" s="2"/>
      <c r="CP1046" s="2"/>
      <c r="CQ1046" s="2"/>
      <c r="CR1046" s="2"/>
      <c r="CS1046" s="2"/>
      <c r="CT1046" s="2"/>
      <c r="CU1046" s="2"/>
      <c r="CV1046" s="2"/>
      <c r="CW1046" s="2"/>
      <c r="CX1046" s="2"/>
      <c r="CY1046" s="2"/>
      <c r="CZ1046" s="2"/>
      <c r="DA1046" s="2"/>
      <c r="DB1046" s="2"/>
      <c r="DC1046" s="2"/>
      <c r="DD1046" s="2"/>
      <c r="DE1046" s="2"/>
      <c r="DF1046" s="2"/>
      <c r="DG1046" s="2"/>
      <c r="DH1046" s="2"/>
      <c r="DI1046" s="2"/>
      <c r="DJ1046" s="2"/>
      <c r="DK1046" s="2"/>
      <c r="DL1046" s="2"/>
      <c r="DM1046" s="2"/>
      <c r="DN1046" s="2"/>
      <c r="DO1046" s="2"/>
      <c r="DP1046" s="2"/>
      <c r="DQ1046" s="2"/>
      <c r="DR1046" s="2"/>
      <c r="DS1046" s="2"/>
      <c r="DT1046" s="2"/>
    </row>
    <row r="1047" spans="85:124" x14ac:dyDescent="0.2">
      <c r="CG1047" s="2"/>
      <c r="CH1047" s="2"/>
      <c r="CI1047" s="2"/>
      <c r="CJ1047" s="2"/>
      <c r="CK1047" s="2"/>
      <c r="CL1047" s="2"/>
      <c r="CM1047" s="2"/>
      <c r="CN1047" s="2"/>
      <c r="CO1047" s="2"/>
      <c r="CP1047" s="2"/>
      <c r="CQ1047" s="2"/>
      <c r="CR1047" s="2"/>
      <c r="CS1047" s="2"/>
      <c r="CT1047" s="2"/>
      <c r="CU1047" s="2"/>
      <c r="CV1047" s="2"/>
      <c r="CW1047" s="2"/>
      <c r="CX1047" s="2"/>
      <c r="CY1047" s="2"/>
      <c r="CZ1047" s="2"/>
      <c r="DA1047" s="2"/>
      <c r="DB1047" s="2"/>
      <c r="DC1047" s="2"/>
      <c r="DD1047" s="2"/>
      <c r="DE1047" s="2"/>
      <c r="DF1047" s="2"/>
      <c r="DG1047" s="2"/>
      <c r="DH1047" s="2"/>
      <c r="DI1047" s="2"/>
      <c r="DJ1047" s="2"/>
      <c r="DK1047" s="2"/>
      <c r="DL1047" s="2"/>
      <c r="DM1047" s="2"/>
      <c r="DN1047" s="2"/>
      <c r="DO1047" s="2"/>
      <c r="DP1047" s="2"/>
      <c r="DQ1047" s="2"/>
      <c r="DR1047" s="2"/>
      <c r="DS1047" s="2"/>
      <c r="DT1047" s="2"/>
    </row>
    <row r="1048" spans="85:124" x14ac:dyDescent="0.2">
      <c r="CG1048" s="2"/>
      <c r="CH1048" s="2"/>
      <c r="CI1048" s="2"/>
      <c r="CJ1048" s="2"/>
      <c r="CK1048" s="2"/>
      <c r="CL1048" s="2"/>
      <c r="CM1048" s="2"/>
      <c r="CN1048" s="2"/>
      <c r="CO1048" s="2"/>
      <c r="CP1048" s="2"/>
      <c r="CQ1048" s="2"/>
      <c r="CR1048" s="2"/>
      <c r="CS1048" s="2"/>
      <c r="CT1048" s="2"/>
      <c r="CU1048" s="2"/>
      <c r="CV1048" s="2"/>
      <c r="CW1048" s="2"/>
      <c r="CX1048" s="2"/>
      <c r="CY1048" s="2"/>
      <c r="CZ1048" s="2"/>
      <c r="DA1048" s="2"/>
      <c r="DB1048" s="2"/>
      <c r="DC1048" s="2"/>
      <c r="DD1048" s="2"/>
      <c r="DE1048" s="2"/>
      <c r="DF1048" s="2"/>
      <c r="DG1048" s="2"/>
      <c r="DH1048" s="2"/>
      <c r="DI1048" s="2"/>
      <c r="DJ1048" s="2"/>
      <c r="DK1048" s="2"/>
      <c r="DL1048" s="2"/>
      <c r="DM1048" s="2"/>
      <c r="DN1048" s="2"/>
      <c r="DO1048" s="2"/>
      <c r="DP1048" s="2"/>
      <c r="DQ1048" s="2"/>
      <c r="DR1048" s="2"/>
      <c r="DS1048" s="2"/>
      <c r="DT1048" s="2"/>
    </row>
    <row r="1049" spans="85:124" x14ac:dyDescent="0.2">
      <c r="CG1049" s="2"/>
      <c r="CH1049" s="2"/>
      <c r="CI1049" s="2"/>
      <c r="CJ1049" s="2"/>
      <c r="CK1049" s="2"/>
      <c r="CL1049" s="2"/>
      <c r="CM1049" s="2"/>
      <c r="CN1049" s="2"/>
      <c r="CO1049" s="2"/>
      <c r="CP1049" s="2"/>
      <c r="CQ1049" s="2"/>
      <c r="CR1049" s="2"/>
      <c r="CS1049" s="2"/>
      <c r="CT1049" s="2"/>
      <c r="CU1049" s="2"/>
      <c r="CV1049" s="2"/>
      <c r="CW1049" s="2"/>
      <c r="CX1049" s="2"/>
      <c r="CY1049" s="2"/>
      <c r="CZ1049" s="2"/>
      <c r="DA1049" s="2"/>
      <c r="DB1049" s="2"/>
      <c r="DC1049" s="2"/>
      <c r="DD1049" s="2"/>
      <c r="DE1049" s="2"/>
      <c r="DF1049" s="2"/>
      <c r="DG1049" s="2"/>
      <c r="DH1049" s="2"/>
      <c r="DI1049" s="2"/>
      <c r="DJ1049" s="2"/>
      <c r="DK1049" s="2"/>
      <c r="DL1049" s="2"/>
      <c r="DM1049" s="2"/>
      <c r="DN1049" s="2"/>
      <c r="DO1049" s="2"/>
      <c r="DP1049" s="2"/>
      <c r="DQ1049" s="2"/>
      <c r="DR1049" s="2"/>
      <c r="DS1049" s="2"/>
      <c r="DT1049" s="2"/>
    </row>
    <row r="1050" spans="85:124" x14ac:dyDescent="0.2">
      <c r="CG1050" s="2"/>
      <c r="CH1050" s="2"/>
      <c r="CI1050" s="2"/>
      <c r="CJ1050" s="2"/>
      <c r="CK1050" s="2"/>
      <c r="CL1050" s="2"/>
      <c r="CM1050" s="2"/>
      <c r="CN1050" s="2"/>
      <c r="CO1050" s="2"/>
      <c r="CP1050" s="2"/>
      <c r="CQ1050" s="2"/>
      <c r="CR1050" s="2"/>
      <c r="CS1050" s="2"/>
      <c r="CT1050" s="2"/>
      <c r="CU1050" s="2"/>
      <c r="CV1050" s="2"/>
      <c r="CW1050" s="2"/>
      <c r="CX1050" s="2"/>
      <c r="CY1050" s="2"/>
      <c r="CZ1050" s="2"/>
      <c r="DA1050" s="2"/>
      <c r="DB1050" s="2"/>
      <c r="DC1050" s="2"/>
      <c r="DD1050" s="2"/>
      <c r="DE1050" s="2"/>
      <c r="DF1050" s="2"/>
      <c r="DG1050" s="2"/>
      <c r="DH1050" s="2"/>
      <c r="DI1050" s="2"/>
      <c r="DJ1050" s="2"/>
      <c r="DK1050" s="2"/>
      <c r="DL1050" s="2"/>
      <c r="DM1050" s="2"/>
      <c r="DN1050" s="2"/>
      <c r="DO1050" s="2"/>
      <c r="DP1050" s="2"/>
      <c r="DQ1050" s="2"/>
      <c r="DR1050" s="2"/>
      <c r="DS1050" s="2"/>
      <c r="DT1050" s="2"/>
    </row>
    <row r="1051" spans="85:124" x14ac:dyDescent="0.2">
      <c r="CG1051" s="2"/>
      <c r="CH1051" s="2"/>
      <c r="CI1051" s="2"/>
      <c r="CJ1051" s="2"/>
      <c r="CK1051" s="2"/>
      <c r="CL1051" s="2"/>
      <c r="CM1051" s="2"/>
      <c r="CN1051" s="2"/>
      <c r="CO1051" s="2"/>
      <c r="CP1051" s="2"/>
      <c r="CQ1051" s="2"/>
      <c r="CR1051" s="2"/>
      <c r="CS1051" s="2"/>
      <c r="CT1051" s="2"/>
      <c r="CU1051" s="2"/>
      <c r="CV1051" s="2"/>
      <c r="CW1051" s="2"/>
      <c r="CX1051" s="2"/>
      <c r="CY1051" s="2"/>
      <c r="CZ1051" s="2"/>
      <c r="DA1051" s="2"/>
      <c r="DB1051" s="2"/>
      <c r="DC1051" s="2"/>
      <c r="DD1051" s="2"/>
      <c r="DE1051" s="2"/>
      <c r="DF1051" s="2"/>
      <c r="DG1051" s="2"/>
      <c r="DH1051" s="2"/>
      <c r="DI1051" s="2"/>
      <c r="DJ1051" s="2"/>
      <c r="DK1051" s="2"/>
      <c r="DL1051" s="2"/>
      <c r="DM1051" s="2"/>
      <c r="DN1051" s="2"/>
      <c r="DO1051" s="2"/>
      <c r="DP1051" s="2"/>
      <c r="DQ1051" s="2"/>
      <c r="DR1051" s="2"/>
      <c r="DS1051" s="2"/>
      <c r="DT1051" s="2"/>
    </row>
    <row r="1052" spans="85:124" x14ac:dyDescent="0.2">
      <c r="CG1052" s="2"/>
      <c r="CH1052" s="2"/>
      <c r="CI1052" s="2"/>
      <c r="CJ1052" s="2"/>
      <c r="CK1052" s="2"/>
      <c r="CL1052" s="2"/>
      <c r="CM1052" s="2"/>
      <c r="CN1052" s="2"/>
      <c r="CO1052" s="2"/>
      <c r="CP1052" s="2"/>
      <c r="CQ1052" s="2"/>
      <c r="CR1052" s="2"/>
      <c r="CS1052" s="2"/>
      <c r="CT1052" s="2"/>
      <c r="CU1052" s="2"/>
      <c r="CV1052" s="2"/>
      <c r="CW1052" s="2"/>
      <c r="CX1052" s="2"/>
      <c r="CY1052" s="2"/>
      <c r="CZ1052" s="2"/>
      <c r="DA1052" s="2"/>
      <c r="DB1052" s="2"/>
      <c r="DC1052" s="2"/>
      <c r="DD1052" s="2"/>
      <c r="DE1052" s="2"/>
      <c r="DF1052" s="2"/>
      <c r="DG1052" s="2"/>
      <c r="DH1052" s="2"/>
      <c r="DI1052" s="2"/>
      <c r="DJ1052" s="2"/>
      <c r="DK1052" s="2"/>
      <c r="DL1052" s="2"/>
      <c r="DM1052" s="2"/>
      <c r="DN1052" s="2"/>
      <c r="DO1052" s="2"/>
      <c r="DP1052" s="2"/>
      <c r="DQ1052" s="2"/>
      <c r="DR1052" s="2"/>
      <c r="DS1052" s="2"/>
      <c r="DT1052" s="2"/>
    </row>
    <row r="1053" spans="85:124" x14ac:dyDescent="0.2">
      <c r="CG1053" s="2"/>
      <c r="CH1053" s="2"/>
      <c r="CI1053" s="2"/>
      <c r="CJ1053" s="2"/>
      <c r="CK1053" s="2"/>
      <c r="CL1053" s="2"/>
      <c r="CM1053" s="2"/>
      <c r="CN1053" s="2"/>
      <c r="CO1053" s="2"/>
      <c r="CP1053" s="2"/>
      <c r="CQ1053" s="2"/>
      <c r="CR1053" s="2"/>
      <c r="CS1053" s="2"/>
      <c r="CT1053" s="2"/>
      <c r="CU1053" s="2"/>
      <c r="CV1053" s="2"/>
      <c r="CW1053" s="2"/>
      <c r="CX1053" s="2"/>
      <c r="CY1053" s="2"/>
      <c r="CZ1053" s="2"/>
      <c r="DA1053" s="2"/>
      <c r="DB1053" s="2"/>
      <c r="DC1053" s="2"/>
      <c r="DD1053" s="2"/>
      <c r="DE1053" s="2"/>
      <c r="DF1053" s="2"/>
      <c r="DG1053" s="2"/>
      <c r="DH1053" s="2"/>
      <c r="DI1053" s="2"/>
      <c r="DJ1053" s="2"/>
      <c r="DK1053" s="2"/>
      <c r="DL1053" s="2"/>
      <c r="DM1053" s="2"/>
      <c r="DN1053" s="2"/>
      <c r="DO1053" s="2"/>
      <c r="DP1053" s="2"/>
      <c r="DQ1053" s="2"/>
      <c r="DR1053" s="2"/>
      <c r="DS1053" s="2"/>
      <c r="DT1053" s="2"/>
    </row>
    <row r="1054" spans="85:124" x14ac:dyDescent="0.2">
      <c r="CG1054" s="2"/>
      <c r="CH1054" s="2"/>
      <c r="CI1054" s="2"/>
      <c r="CJ1054" s="2"/>
      <c r="CK1054" s="2"/>
      <c r="CL1054" s="2"/>
      <c r="CM1054" s="2"/>
      <c r="CN1054" s="2"/>
      <c r="CO1054" s="2"/>
      <c r="CP1054" s="2"/>
      <c r="CQ1054" s="2"/>
      <c r="CR1054" s="2"/>
      <c r="CS1054" s="2"/>
      <c r="CT1054" s="2"/>
      <c r="CU1054" s="2"/>
      <c r="CV1054" s="2"/>
      <c r="CW1054" s="2"/>
      <c r="CX1054" s="2"/>
      <c r="CY1054" s="2"/>
      <c r="CZ1054" s="2"/>
      <c r="DA1054" s="2"/>
      <c r="DB1054" s="2"/>
      <c r="DC1054" s="2"/>
      <c r="DD1054" s="2"/>
      <c r="DE1054" s="2"/>
      <c r="DF1054" s="2"/>
      <c r="DG1054" s="2"/>
      <c r="DH1054" s="2"/>
      <c r="DI1054" s="2"/>
      <c r="DJ1054" s="2"/>
      <c r="DK1054" s="2"/>
      <c r="DL1054" s="2"/>
      <c r="DM1054" s="2"/>
      <c r="DN1054" s="2"/>
      <c r="DO1054" s="2"/>
      <c r="DP1054" s="2"/>
      <c r="DQ1054" s="2"/>
      <c r="DR1054" s="2"/>
      <c r="DS1054" s="2"/>
      <c r="DT1054" s="2"/>
    </row>
    <row r="1055" spans="85:124" x14ac:dyDescent="0.2">
      <c r="CG1055" s="2"/>
      <c r="CH1055" s="2"/>
      <c r="CI1055" s="2"/>
      <c r="CJ1055" s="2"/>
      <c r="CK1055" s="2"/>
      <c r="CL1055" s="2"/>
      <c r="CM1055" s="2"/>
      <c r="CN1055" s="2"/>
      <c r="CO1055" s="2"/>
      <c r="CP1055" s="2"/>
      <c r="CQ1055" s="2"/>
      <c r="CR1055" s="2"/>
      <c r="CS1055" s="2"/>
      <c r="CT1055" s="2"/>
      <c r="CU1055" s="2"/>
      <c r="CV1055" s="2"/>
      <c r="CW1055" s="2"/>
      <c r="CX1055" s="2"/>
      <c r="CY1055" s="2"/>
      <c r="CZ1055" s="2"/>
      <c r="DA1055" s="2"/>
      <c r="DB1055" s="2"/>
      <c r="DC1055" s="2"/>
      <c r="DD1055" s="2"/>
      <c r="DE1055" s="2"/>
      <c r="DF1055" s="2"/>
      <c r="DG1055" s="2"/>
      <c r="DH1055" s="2"/>
      <c r="DI1055" s="2"/>
      <c r="DJ1055" s="2"/>
      <c r="DK1055" s="2"/>
      <c r="DL1055" s="2"/>
      <c r="DM1055" s="2"/>
      <c r="DN1055" s="2"/>
      <c r="DO1055" s="2"/>
      <c r="DP1055" s="2"/>
      <c r="DQ1055" s="2"/>
      <c r="DR1055" s="2"/>
      <c r="DS1055" s="2"/>
      <c r="DT1055" s="2"/>
    </row>
    <row r="1056" spans="85:124" x14ac:dyDescent="0.2">
      <c r="CG1056" s="2"/>
      <c r="CH1056" s="2"/>
      <c r="CI1056" s="2"/>
      <c r="CJ1056" s="2"/>
      <c r="CK1056" s="2"/>
      <c r="CL1056" s="2"/>
      <c r="CM1056" s="2"/>
      <c r="CN1056" s="2"/>
      <c r="CO1056" s="2"/>
      <c r="CP1056" s="2"/>
      <c r="CQ1056" s="2"/>
      <c r="CR1056" s="2"/>
      <c r="CS1056" s="2"/>
      <c r="CT1056" s="2"/>
      <c r="CU1056" s="2"/>
      <c r="CV1056" s="2"/>
      <c r="CW1056" s="2"/>
      <c r="CX1056" s="2"/>
      <c r="CY1056" s="2"/>
      <c r="CZ1056" s="2"/>
      <c r="DA1056" s="2"/>
      <c r="DB1056" s="2"/>
      <c r="DC1056" s="2"/>
      <c r="DD1056" s="2"/>
      <c r="DE1056" s="2"/>
      <c r="DF1056" s="2"/>
      <c r="DG1056" s="2"/>
      <c r="DH1056" s="2"/>
      <c r="DI1056" s="2"/>
      <c r="DJ1056" s="2"/>
      <c r="DK1056" s="2"/>
      <c r="DL1056" s="2"/>
      <c r="DM1056" s="2"/>
      <c r="DN1056" s="2"/>
      <c r="DO1056" s="2"/>
      <c r="DP1056" s="2"/>
      <c r="DQ1056" s="2"/>
      <c r="DR1056" s="2"/>
      <c r="DS1056" s="2"/>
      <c r="DT1056" s="2"/>
    </row>
    <row r="1057" spans="85:124" x14ac:dyDescent="0.2">
      <c r="CG1057" s="2"/>
      <c r="CH1057" s="2"/>
      <c r="CI1057" s="2"/>
      <c r="CJ1057" s="2"/>
      <c r="CK1057" s="2"/>
      <c r="CL1057" s="2"/>
      <c r="CM1057" s="2"/>
      <c r="CN1057" s="2"/>
      <c r="CO1057" s="2"/>
      <c r="CP1057" s="2"/>
      <c r="CQ1057" s="2"/>
      <c r="CR1057" s="2"/>
      <c r="CS1057" s="2"/>
      <c r="CT1057" s="2"/>
      <c r="CU1057" s="2"/>
      <c r="CV1057" s="2"/>
      <c r="CW1057" s="2"/>
      <c r="CX1057" s="2"/>
      <c r="CY1057" s="2"/>
      <c r="CZ1057" s="2"/>
      <c r="DA1057" s="2"/>
      <c r="DB1057" s="2"/>
      <c r="DC1057" s="2"/>
      <c r="DD1057" s="2"/>
      <c r="DE1057" s="2"/>
      <c r="DF1057" s="2"/>
      <c r="DG1057" s="2"/>
      <c r="DH1057" s="2"/>
      <c r="DI1057" s="2"/>
      <c r="DJ1057" s="2"/>
      <c r="DK1057" s="2"/>
      <c r="DL1057" s="2"/>
      <c r="DM1057" s="2"/>
      <c r="DN1057" s="2"/>
      <c r="DO1057" s="2"/>
      <c r="DP1057" s="2"/>
      <c r="DQ1057" s="2"/>
      <c r="DR1057" s="2"/>
      <c r="DS1057" s="2"/>
      <c r="DT1057" s="2"/>
    </row>
    <row r="1058" spans="85:124" x14ac:dyDescent="0.2">
      <c r="CG1058" s="2"/>
      <c r="CH1058" s="2"/>
      <c r="CI1058" s="2"/>
      <c r="CJ1058" s="2"/>
      <c r="CK1058" s="2"/>
      <c r="CL1058" s="2"/>
      <c r="CM1058" s="2"/>
      <c r="CN1058" s="2"/>
      <c r="CO1058" s="2"/>
      <c r="CP1058" s="2"/>
      <c r="CQ1058" s="2"/>
      <c r="CR1058" s="2"/>
      <c r="CS1058" s="2"/>
      <c r="CT1058" s="2"/>
      <c r="CU1058" s="2"/>
      <c r="CV1058" s="2"/>
      <c r="CW1058" s="2"/>
      <c r="CX1058" s="2"/>
      <c r="CY1058" s="2"/>
      <c r="CZ1058" s="2"/>
      <c r="DA1058" s="2"/>
      <c r="DB1058" s="2"/>
      <c r="DC1058" s="2"/>
      <c r="DD1058" s="2"/>
      <c r="DE1058" s="2"/>
      <c r="DF1058" s="2"/>
      <c r="DG1058" s="2"/>
      <c r="DH1058" s="2"/>
      <c r="DI1058" s="2"/>
      <c r="DJ1058" s="2"/>
      <c r="DK1058" s="2"/>
      <c r="DL1058" s="2"/>
      <c r="DM1058" s="2"/>
      <c r="DN1058" s="2"/>
      <c r="DO1058" s="2"/>
      <c r="DP1058" s="2"/>
      <c r="DQ1058" s="2"/>
      <c r="DR1058" s="2"/>
      <c r="DS1058" s="2"/>
      <c r="DT1058" s="2"/>
    </row>
    <row r="1059" spans="85:124" x14ac:dyDescent="0.2">
      <c r="CG1059" s="2"/>
      <c r="CH1059" s="2"/>
      <c r="CI1059" s="2"/>
      <c r="CJ1059" s="2"/>
      <c r="CK1059" s="2"/>
      <c r="CL1059" s="2"/>
      <c r="CM1059" s="2"/>
      <c r="CN1059" s="2"/>
      <c r="CO1059" s="2"/>
      <c r="CP1059" s="2"/>
      <c r="CQ1059" s="2"/>
      <c r="CR1059" s="2"/>
      <c r="CS1059" s="2"/>
      <c r="CT1059" s="2"/>
      <c r="CU1059" s="2"/>
      <c r="CV1059" s="2"/>
      <c r="CW1059" s="2"/>
      <c r="CX1059" s="2"/>
      <c r="CY1059" s="2"/>
      <c r="CZ1059" s="2"/>
      <c r="DA1059" s="2"/>
      <c r="DB1059" s="2"/>
      <c r="DC1059" s="2"/>
      <c r="DD1059" s="2"/>
      <c r="DE1059" s="2"/>
      <c r="DF1059" s="2"/>
      <c r="DG1059" s="2"/>
      <c r="DH1059" s="2"/>
      <c r="DI1059" s="2"/>
      <c r="DJ1059" s="2"/>
      <c r="DK1059" s="2"/>
      <c r="DL1059" s="2"/>
      <c r="DM1059" s="2"/>
      <c r="DN1059" s="2"/>
      <c r="DO1059" s="2"/>
      <c r="DP1059" s="2"/>
      <c r="DQ1059" s="2"/>
      <c r="DR1059" s="2"/>
      <c r="DS1059" s="2"/>
      <c r="DT1059" s="2"/>
    </row>
    <row r="1060" spans="85:124" x14ac:dyDescent="0.2">
      <c r="CG1060" s="2"/>
      <c r="CH1060" s="2"/>
      <c r="CI1060" s="2"/>
      <c r="CJ1060" s="2"/>
      <c r="CK1060" s="2"/>
      <c r="CL1060" s="2"/>
      <c r="CM1060" s="2"/>
      <c r="CN1060" s="2"/>
      <c r="CO1060" s="2"/>
      <c r="CP1060" s="2"/>
      <c r="CQ1060" s="2"/>
      <c r="CR1060" s="2"/>
      <c r="CS1060" s="2"/>
      <c r="CT1060" s="2"/>
      <c r="CU1060" s="2"/>
      <c r="CV1060" s="2"/>
      <c r="CW1060" s="2"/>
      <c r="CX1060" s="2"/>
      <c r="CY1060" s="2"/>
      <c r="CZ1060" s="2"/>
      <c r="DA1060" s="2"/>
      <c r="DB1060" s="2"/>
      <c r="DC1060" s="2"/>
      <c r="DD1060" s="2"/>
      <c r="DE1060" s="2"/>
      <c r="DF1060" s="2"/>
      <c r="DG1060" s="2"/>
      <c r="DH1060" s="2"/>
      <c r="DI1060" s="2"/>
      <c r="DJ1060" s="2"/>
      <c r="DK1060" s="2"/>
      <c r="DL1060" s="2"/>
      <c r="DM1060" s="2"/>
      <c r="DN1060" s="2"/>
      <c r="DO1060" s="2"/>
      <c r="DP1060" s="2"/>
      <c r="DQ1060" s="2"/>
      <c r="DR1060" s="2"/>
      <c r="DS1060" s="2"/>
      <c r="DT1060" s="2"/>
    </row>
    <row r="1061" spans="85:124" x14ac:dyDescent="0.2">
      <c r="CG1061" s="2"/>
      <c r="CH1061" s="2"/>
      <c r="CI1061" s="2"/>
      <c r="CJ1061" s="2"/>
      <c r="CK1061" s="2"/>
      <c r="CL1061" s="2"/>
      <c r="CM1061" s="2"/>
      <c r="CN1061" s="2"/>
      <c r="CO1061" s="2"/>
      <c r="CP1061" s="2"/>
      <c r="CQ1061" s="2"/>
      <c r="CR1061" s="2"/>
      <c r="CS1061" s="2"/>
      <c r="CT1061" s="2"/>
      <c r="CU1061" s="2"/>
      <c r="CV1061" s="2"/>
      <c r="CW1061" s="2"/>
      <c r="CX1061" s="2"/>
      <c r="CY1061" s="2"/>
      <c r="CZ1061" s="2"/>
      <c r="DA1061" s="2"/>
      <c r="DB1061" s="2"/>
      <c r="DC1061" s="2"/>
      <c r="DD1061" s="2"/>
      <c r="DE1061" s="2"/>
      <c r="DF1061" s="2"/>
      <c r="DG1061" s="2"/>
      <c r="DH1061" s="2"/>
      <c r="DI1061" s="2"/>
      <c r="DJ1061" s="2"/>
      <c r="DK1061" s="2"/>
      <c r="DL1061" s="2"/>
      <c r="DM1061" s="2"/>
      <c r="DN1061" s="2"/>
      <c r="DO1061" s="2"/>
      <c r="DP1061" s="2"/>
      <c r="DQ1061" s="2"/>
      <c r="DR1061" s="2"/>
      <c r="DS1061" s="2"/>
      <c r="DT1061" s="2"/>
    </row>
    <row r="1062" spans="85:124" x14ac:dyDescent="0.2">
      <c r="CG1062" s="2"/>
      <c r="CH1062" s="2"/>
      <c r="CI1062" s="2"/>
      <c r="CJ1062" s="2"/>
      <c r="CK1062" s="2"/>
      <c r="CL1062" s="2"/>
      <c r="CM1062" s="2"/>
      <c r="CN1062" s="2"/>
      <c r="CO1062" s="2"/>
      <c r="CP1062" s="2"/>
      <c r="CQ1062" s="2"/>
      <c r="CR1062" s="2"/>
      <c r="CS1062" s="2"/>
      <c r="CT1062" s="2"/>
      <c r="CU1062" s="2"/>
      <c r="CV1062" s="2"/>
      <c r="CW1062" s="2"/>
      <c r="CX1062" s="2"/>
      <c r="CY1062" s="2"/>
      <c r="CZ1062" s="2"/>
      <c r="DA1062" s="2"/>
      <c r="DB1062" s="2"/>
      <c r="DC1062" s="2"/>
      <c r="DD1062" s="2"/>
      <c r="DE1062" s="2"/>
      <c r="DF1062" s="2"/>
      <c r="DG1062" s="2"/>
      <c r="DH1062" s="2"/>
      <c r="DI1062" s="2"/>
      <c r="DJ1062" s="2"/>
      <c r="DK1062" s="2"/>
      <c r="DL1062" s="2"/>
      <c r="DM1062" s="2"/>
      <c r="DN1062" s="2"/>
      <c r="DO1062" s="2"/>
      <c r="DP1062" s="2"/>
      <c r="DQ1062" s="2"/>
      <c r="DR1062" s="2"/>
      <c r="DS1062" s="2"/>
      <c r="DT1062" s="2"/>
    </row>
    <row r="1063" spans="85:124" x14ac:dyDescent="0.2">
      <c r="CG1063" s="2"/>
      <c r="CH1063" s="2"/>
      <c r="CI1063" s="2"/>
      <c r="CJ1063" s="2"/>
      <c r="CK1063" s="2"/>
      <c r="CL1063" s="2"/>
      <c r="CM1063" s="2"/>
      <c r="CN1063" s="2"/>
      <c r="CO1063" s="2"/>
      <c r="CP1063" s="2"/>
      <c r="CQ1063" s="2"/>
      <c r="CR1063" s="2"/>
      <c r="CS1063" s="2"/>
      <c r="CT1063" s="2"/>
      <c r="CU1063" s="2"/>
      <c r="CV1063" s="2"/>
      <c r="CW1063" s="2"/>
      <c r="CX1063" s="2"/>
      <c r="CY1063" s="2"/>
      <c r="CZ1063" s="2"/>
      <c r="DA1063" s="2"/>
      <c r="DB1063" s="2"/>
      <c r="DC1063" s="2"/>
      <c r="DD1063" s="2"/>
      <c r="DE1063" s="2"/>
      <c r="DF1063" s="2"/>
      <c r="DG1063" s="2"/>
      <c r="DH1063" s="2"/>
      <c r="DI1063" s="2"/>
      <c r="DJ1063" s="2"/>
      <c r="DK1063" s="2"/>
      <c r="DL1063" s="2"/>
      <c r="DM1063" s="2"/>
      <c r="DN1063" s="2"/>
      <c r="DO1063" s="2"/>
      <c r="DP1063" s="2"/>
      <c r="DQ1063" s="2"/>
      <c r="DR1063" s="2"/>
      <c r="DS1063" s="2"/>
      <c r="DT1063" s="2"/>
    </row>
    <row r="1064" spans="85:124" x14ac:dyDescent="0.2">
      <c r="CG1064" s="2"/>
      <c r="CH1064" s="2"/>
      <c r="CI1064" s="2"/>
      <c r="CJ1064" s="2"/>
      <c r="CK1064" s="2"/>
      <c r="CL1064" s="2"/>
      <c r="CM1064" s="2"/>
      <c r="CN1064" s="2"/>
      <c r="CO1064" s="2"/>
      <c r="CP1064" s="2"/>
      <c r="CQ1064" s="2"/>
      <c r="CR1064" s="2"/>
      <c r="CS1064" s="2"/>
      <c r="CT1064" s="2"/>
      <c r="CU1064" s="2"/>
      <c r="CV1064" s="2"/>
      <c r="CW1064" s="2"/>
      <c r="CX1064" s="2"/>
      <c r="CY1064" s="2"/>
      <c r="CZ1064" s="2"/>
      <c r="DA1064" s="2"/>
      <c r="DB1064" s="2"/>
      <c r="DC1064" s="2"/>
      <c r="DD1064" s="2"/>
      <c r="DE1064" s="2"/>
      <c r="DF1064" s="2"/>
      <c r="DG1064" s="2"/>
      <c r="DH1064" s="2"/>
      <c r="DI1064" s="2"/>
      <c r="DJ1064" s="2"/>
      <c r="DK1064" s="2"/>
      <c r="DL1064" s="2"/>
      <c r="DM1064" s="2"/>
      <c r="DN1064" s="2"/>
      <c r="DO1064" s="2"/>
      <c r="DP1064" s="2"/>
      <c r="DQ1064" s="2"/>
      <c r="DR1064" s="2"/>
      <c r="DS1064" s="2"/>
      <c r="DT1064" s="2"/>
    </row>
    <row r="1065" spans="85:124" x14ac:dyDescent="0.2">
      <c r="CG1065" s="2"/>
      <c r="CH1065" s="2"/>
      <c r="CI1065" s="2"/>
      <c r="CJ1065" s="2"/>
      <c r="CK1065" s="2"/>
      <c r="CL1065" s="2"/>
      <c r="CM1065" s="2"/>
      <c r="CN1065" s="2"/>
      <c r="CO1065" s="2"/>
      <c r="CP1065" s="2"/>
      <c r="CQ1065" s="2"/>
      <c r="CR1065" s="2"/>
      <c r="CS1065" s="2"/>
      <c r="CT1065" s="2"/>
      <c r="CU1065" s="2"/>
      <c r="CV1065" s="2"/>
      <c r="CW1065" s="2"/>
      <c r="CX1065" s="2"/>
      <c r="CY1065" s="2"/>
      <c r="CZ1065" s="2"/>
      <c r="DA1065" s="2"/>
      <c r="DB1065" s="2"/>
      <c r="DC1065" s="2"/>
      <c r="DD1065" s="2"/>
      <c r="DE1065" s="2"/>
      <c r="DF1065" s="2"/>
      <c r="DG1065" s="2"/>
      <c r="DH1065" s="2"/>
      <c r="DI1065" s="2"/>
      <c r="DJ1065" s="2"/>
      <c r="DK1065" s="2"/>
      <c r="DL1065" s="2"/>
      <c r="DM1065" s="2"/>
      <c r="DN1065" s="2"/>
      <c r="DO1065" s="2"/>
      <c r="DP1065" s="2"/>
      <c r="DQ1065" s="2"/>
      <c r="DR1065" s="2"/>
      <c r="DS1065" s="2"/>
      <c r="DT1065" s="2"/>
    </row>
    <row r="1066" spans="85:124" x14ac:dyDescent="0.2">
      <c r="CG1066" s="2"/>
      <c r="CH1066" s="2"/>
      <c r="CI1066" s="2"/>
      <c r="CJ1066" s="2"/>
      <c r="CK1066" s="2"/>
      <c r="CL1066" s="2"/>
      <c r="CM1066" s="2"/>
      <c r="CN1066" s="2"/>
      <c r="CO1066" s="2"/>
      <c r="CP1066" s="2"/>
      <c r="CQ1066" s="2"/>
      <c r="CR1066" s="2"/>
      <c r="CS1066" s="2"/>
      <c r="CT1066" s="2"/>
      <c r="CU1066" s="2"/>
      <c r="CV1066" s="2"/>
      <c r="CW1066" s="2"/>
      <c r="CX1066" s="2"/>
      <c r="CY1066" s="2"/>
      <c r="CZ1066" s="2"/>
      <c r="DA1066" s="2"/>
      <c r="DB1066" s="2"/>
      <c r="DC1066" s="2"/>
      <c r="DD1066" s="2"/>
      <c r="DE1066" s="2"/>
      <c r="DF1066" s="2"/>
      <c r="DG1066" s="2"/>
      <c r="DH1066" s="2"/>
      <c r="DI1066" s="2"/>
      <c r="DJ1066" s="2"/>
      <c r="DK1066" s="2"/>
      <c r="DL1066" s="2"/>
      <c r="DM1066" s="2"/>
      <c r="DN1066" s="2"/>
      <c r="DO1066" s="2"/>
      <c r="DP1066" s="2"/>
      <c r="DQ1066" s="2"/>
      <c r="DR1066" s="2"/>
      <c r="DS1066" s="2"/>
      <c r="DT1066" s="2"/>
    </row>
    <row r="1067" spans="85:124" x14ac:dyDescent="0.2">
      <c r="CG1067" s="2"/>
      <c r="CH1067" s="2"/>
      <c r="CI1067" s="2"/>
      <c r="CJ1067" s="2"/>
      <c r="CK1067" s="2"/>
      <c r="CL1067" s="2"/>
      <c r="CM1067" s="2"/>
      <c r="CN1067" s="2"/>
      <c r="CO1067" s="2"/>
      <c r="CP1067" s="2"/>
      <c r="CQ1067" s="2"/>
      <c r="CR1067" s="2"/>
      <c r="CS1067" s="2"/>
      <c r="CT1067" s="2"/>
      <c r="CU1067" s="2"/>
      <c r="CV1067" s="2"/>
      <c r="CW1067" s="2"/>
      <c r="CX1067" s="2"/>
      <c r="CY1067" s="2"/>
      <c r="CZ1067" s="2"/>
      <c r="DA1067" s="2"/>
      <c r="DB1067" s="2"/>
      <c r="DC1067" s="2"/>
      <c r="DD1067" s="2"/>
      <c r="DE1067" s="2"/>
      <c r="DF1067" s="2"/>
      <c r="DG1067" s="2"/>
      <c r="DH1067" s="2"/>
      <c r="DI1067" s="2"/>
      <c r="DJ1067" s="2"/>
      <c r="DK1067" s="2"/>
      <c r="DL1067" s="2"/>
      <c r="DM1067" s="2"/>
      <c r="DN1067" s="2"/>
      <c r="DO1067" s="2"/>
      <c r="DP1067" s="2"/>
      <c r="DQ1067" s="2"/>
      <c r="DR1067" s="2"/>
      <c r="DS1067" s="2"/>
      <c r="DT1067" s="2"/>
    </row>
    <row r="1068" spans="85:124" x14ac:dyDescent="0.2">
      <c r="CG1068" s="2"/>
      <c r="CH1068" s="2"/>
      <c r="CI1068" s="2"/>
      <c r="CJ1068" s="2"/>
      <c r="CK1068" s="2"/>
      <c r="CL1068" s="2"/>
      <c r="CM1068" s="2"/>
      <c r="CN1068" s="2"/>
      <c r="CO1068" s="2"/>
      <c r="CP1068" s="2"/>
      <c r="CQ1068" s="2"/>
      <c r="CR1068" s="2"/>
      <c r="CS1068" s="2"/>
      <c r="CT1068" s="2"/>
      <c r="CU1068" s="2"/>
      <c r="CV1068" s="2"/>
      <c r="CW1068" s="2"/>
      <c r="CX1068" s="2"/>
      <c r="CY1068" s="2"/>
      <c r="CZ1068" s="2"/>
      <c r="DA1068" s="2"/>
      <c r="DB1068" s="2"/>
      <c r="DC1068" s="2"/>
      <c r="DD1068" s="2"/>
      <c r="DE1068" s="2"/>
      <c r="DF1068" s="2"/>
      <c r="DG1068" s="2"/>
      <c r="DH1068" s="2"/>
      <c r="DI1068" s="2"/>
      <c r="DJ1068" s="2"/>
      <c r="DK1068" s="2"/>
      <c r="DL1068" s="2"/>
      <c r="DM1068" s="2"/>
      <c r="DN1068" s="2"/>
      <c r="DO1068" s="2"/>
      <c r="DP1068" s="2"/>
      <c r="DQ1068" s="2"/>
      <c r="DR1068" s="2"/>
      <c r="DS1068" s="2"/>
      <c r="DT1068" s="2"/>
    </row>
    <row r="1069" spans="85:124" x14ac:dyDescent="0.2">
      <c r="CG1069" s="2"/>
      <c r="CH1069" s="2"/>
      <c r="CI1069" s="2"/>
      <c r="CJ1069" s="2"/>
      <c r="CK1069" s="2"/>
      <c r="CL1069" s="2"/>
      <c r="CM1069" s="2"/>
      <c r="CN1069" s="2"/>
      <c r="CO1069" s="2"/>
      <c r="CP1069" s="2"/>
      <c r="CQ1069" s="2"/>
      <c r="CR1069" s="2"/>
      <c r="CS1069" s="2"/>
      <c r="CT1069" s="2"/>
      <c r="CU1069" s="2"/>
      <c r="CV1069" s="2"/>
      <c r="CW1069" s="2"/>
      <c r="CX1069" s="2"/>
      <c r="CY1069" s="2"/>
      <c r="CZ1069" s="2"/>
      <c r="DA1069" s="2"/>
      <c r="DB1069" s="2"/>
      <c r="DC1069" s="2"/>
      <c r="DD1069" s="2"/>
      <c r="DE1069" s="2"/>
      <c r="DF1069" s="2"/>
      <c r="DG1069" s="2"/>
      <c r="DH1069" s="2"/>
      <c r="DI1069" s="2"/>
      <c r="DJ1069" s="2"/>
      <c r="DK1069" s="2"/>
      <c r="DL1069" s="2"/>
      <c r="DM1069" s="2"/>
      <c r="DN1069" s="2"/>
      <c r="DO1069" s="2"/>
      <c r="DP1069" s="2"/>
      <c r="DQ1069" s="2"/>
      <c r="DR1069" s="2"/>
      <c r="DS1069" s="2"/>
      <c r="DT1069" s="2"/>
    </row>
    <row r="1070" spans="85:124" x14ac:dyDescent="0.2">
      <c r="CG1070" s="2"/>
      <c r="CH1070" s="2"/>
      <c r="CI1070" s="2"/>
      <c r="CJ1070" s="2"/>
      <c r="CK1070" s="2"/>
      <c r="CL1070" s="2"/>
      <c r="CM1070" s="2"/>
      <c r="CN1070" s="2"/>
      <c r="CO1070" s="2"/>
      <c r="CP1070" s="2"/>
      <c r="CQ1070" s="2"/>
      <c r="CR1070" s="2"/>
      <c r="CS1070" s="2"/>
      <c r="CT1070" s="2"/>
      <c r="CU1070" s="2"/>
      <c r="CV1070" s="2"/>
      <c r="CW1070" s="2"/>
      <c r="CX1070" s="2"/>
      <c r="CY1070" s="2"/>
      <c r="CZ1070" s="2"/>
      <c r="DA1070" s="2"/>
      <c r="DB1070" s="2"/>
      <c r="DC1070" s="2"/>
      <c r="DD1070" s="2"/>
      <c r="DE1070" s="2"/>
      <c r="DF1070" s="2"/>
      <c r="DG1070" s="2"/>
      <c r="DH1070" s="2"/>
      <c r="DI1070" s="2"/>
      <c r="DJ1070" s="2"/>
      <c r="DK1070" s="2"/>
      <c r="DL1070" s="2"/>
      <c r="DM1070" s="2"/>
      <c r="DN1070" s="2"/>
      <c r="DO1070" s="2"/>
      <c r="DP1070" s="2"/>
      <c r="DQ1070" s="2"/>
      <c r="DR1070" s="2"/>
      <c r="DS1070" s="2"/>
      <c r="DT1070" s="2"/>
    </row>
    <row r="1071" spans="85:124" x14ac:dyDescent="0.2">
      <c r="CG1071" s="2"/>
      <c r="CH1071" s="2"/>
      <c r="CI1071" s="2"/>
      <c r="CJ1071" s="2"/>
      <c r="CK1071" s="2"/>
      <c r="CL1071" s="2"/>
      <c r="CM1071" s="2"/>
      <c r="CN1071" s="2"/>
      <c r="CO1071" s="2"/>
      <c r="CP1071" s="2"/>
      <c r="CQ1071" s="2"/>
      <c r="CR1071" s="2"/>
      <c r="CS1071" s="2"/>
      <c r="CT1071" s="2"/>
      <c r="CU1071" s="2"/>
      <c r="CV1071" s="2"/>
      <c r="CW1071" s="2"/>
      <c r="CX1071" s="2"/>
      <c r="CY1071" s="2"/>
      <c r="CZ1071" s="2"/>
      <c r="DA1071" s="2"/>
      <c r="DB1071" s="2"/>
      <c r="DC1071" s="2"/>
      <c r="DD1071" s="2"/>
      <c r="DE1071" s="2"/>
      <c r="DF1071" s="2"/>
      <c r="DG1071" s="2"/>
      <c r="DH1071" s="2"/>
      <c r="DI1071" s="2"/>
      <c r="DJ1071" s="2"/>
      <c r="DK1071" s="2"/>
      <c r="DL1071" s="2"/>
      <c r="DM1071" s="2"/>
      <c r="DN1071" s="2"/>
      <c r="DO1071" s="2"/>
      <c r="DP1071" s="2"/>
      <c r="DQ1071" s="2"/>
      <c r="DR1071" s="2"/>
      <c r="DS1071" s="2"/>
      <c r="DT1071" s="2"/>
    </row>
    <row r="1072" spans="85:124" x14ac:dyDescent="0.2">
      <c r="CG1072" s="2"/>
      <c r="CH1072" s="2"/>
      <c r="CI1072" s="2"/>
      <c r="CJ1072" s="2"/>
      <c r="CK1072" s="2"/>
      <c r="CL1072" s="2"/>
      <c r="CM1072" s="2"/>
      <c r="CN1072" s="2"/>
      <c r="CO1072" s="2"/>
      <c r="CP1072" s="2"/>
      <c r="CQ1072" s="2"/>
      <c r="CR1072" s="2"/>
      <c r="CS1072" s="2"/>
      <c r="CT1072" s="2"/>
      <c r="CU1072" s="2"/>
      <c r="CV1072" s="2"/>
      <c r="CW1072" s="2"/>
      <c r="CX1072" s="2"/>
      <c r="CY1072" s="2"/>
      <c r="CZ1072" s="2"/>
      <c r="DA1072" s="2"/>
      <c r="DB1072" s="2"/>
      <c r="DC1072" s="2"/>
      <c r="DD1072" s="2"/>
      <c r="DE1072" s="2"/>
      <c r="DF1072" s="2"/>
      <c r="DG1072" s="2"/>
      <c r="DH1072" s="2"/>
      <c r="DI1072" s="2"/>
      <c r="DJ1072" s="2"/>
      <c r="DK1072" s="2"/>
      <c r="DL1072" s="2"/>
      <c r="DM1072" s="2"/>
      <c r="DN1072" s="2"/>
      <c r="DO1072" s="2"/>
      <c r="DP1072" s="2"/>
      <c r="DQ1072" s="2"/>
      <c r="DR1072" s="2"/>
      <c r="DS1072" s="2"/>
      <c r="DT1072" s="2"/>
    </row>
    <row r="1073" spans="85:124" x14ac:dyDescent="0.2">
      <c r="CG1073" s="2"/>
      <c r="CH1073" s="2"/>
      <c r="CI1073" s="2"/>
      <c r="CJ1073" s="2"/>
      <c r="CK1073" s="2"/>
      <c r="CL1073" s="2"/>
      <c r="CM1073" s="2"/>
      <c r="CN1073" s="2"/>
      <c r="CO1073" s="2"/>
      <c r="CP1073" s="2"/>
      <c r="CQ1073" s="2"/>
      <c r="CR1073" s="2"/>
      <c r="CS1073" s="2"/>
      <c r="CT1073" s="2"/>
      <c r="CU1073" s="2"/>
      <c r="CV1073" s="2"/>
      <c r="CW1073" s="2"/>
      <c r="CX1073" s="2"/>
      <c r="CY1073" s="2"/>
      <c r="CZ1073" s="2"/>
      <c r="DA1073" s="2"/>
      <c r="DB1073" s="2"/>
      <c r="DC1073" s="2"/>
      <c r="DD1073" s="2"/>
      <c r="DE1073" s="2"/>
      <c r="DF1073" s="2"/>
      <c r="DG1073" s="2"/>
      <c r="DH1073" s="2"/>
      <c r="DI1073" s="2"/>
      <c r="DJ1073" s="2"/>
      <c r="DK1073" s="2"/>
      <c r="DL1073" s="2"/>
      <c r="DM1073" s="2"/>
      <c r="DN1073" s="2"/>
      <c r="DO1073" s="2"/>
      <c r="DP1073" s="2"/>
      <c r="DQ1073" s="2"/>
      <c r="DR1073" s="2"/>
      <c r="DS1073" s="2"/>
      <c r="DT1073" s="2"/>
    </row>
    <row r="1074" spans="85:124" x14ac:dyDescent="0.2">
      <c r="CG1074" s="2"/>
      <c r="CH1074" s="2"/>
      <c r="CI1074" s="2"/>
      <c r="CJ1074" s="2"/>
      <c r="CK1074" s="2"/>
      <c r="CL1074" s="2"/>
      <c r="CM1074" s="2"/>
      <c r="CN1074" s="2"/>
      <c r="CO1074" s="2"/>
      <c r="CP1074" s="2"/>
      <c r="CQ1074" s="2"/>
      <c r="CR1074" s="2"/>
      <c r="CS1074" s="2"/>
      <c r="CT1074" s="2"/>
      <c r="CU1074" s="2"/>
      <c r="CV1074" s="2"/>
      <c r="CW1074" s="2"/>
      <c r="CX1074" s="2"/>
      <c r="CY1074" s="2"/>
      <c r="CZ1074" s="2"/>
      <c r="DA1074" s="2"/>
      <c r="DB1074" s="2"/>
      <c r="DC1074" s="2"/>
      <c r="DD1074" s="2"/>
      <c r="DE1074" s="2"/>
      <c r="DF1074" s="2"/>
      <c r="DG1074" s="2"/>
      <c r="DH1074" s="2"/>
      <c r="DI1074" s="2"/>
      <c r="DJ1074" s="2"/>
      <c r="DK1074" s="2"/>
      <c r="DL1074" s="2"/>
      <c r="DM1074" s="2"/>
      <c r="DN1074" s="2"/>
      <c r="DO1074" s="2"/>
      <c r="DP1074" s="2"/>
      <c r="DQ1074" s="2"/>
      <c r="DR1074" s="2"/>
      <c r="DS1074" s="2"/>
      <c r="DT1074" s="2"/>
    </row>
    <row r="1075" spans="85:124" x14ac:dyDescent="0.2">
      <c r="CG1075" s="2"/>
      <c r="CH1075" s="2"/>
      <c r="CI1075" s="2"/>
      <c r="CJ1075" s="2"/>
      <c r="CK1075" s="2"/>
      <c r="CL1075" s="2"/>
      <c r="CM1075" s="2"/>
      <c r="CN1075" s="2"/>
      <c r="CO1075" s="2"/>
      <c r="CP1075" s="2"/>
      <c r="CQ1075" s="2"/>
      <c r="CR1075" s="2"/>
      <c r="CS1075" s="2"/>
      <c r="CT1075" s="2"/>
      <c r="CU1075" s="2"/>
      <c r="CV1075" s="2"/>
      <c r="CW1075" s="2"/>
      <c r="CX1075" s="2"/>
      <c r="CY1075" s="2"/>
      <c r="CZ1075" s="2"/>
      <c r="DA1075" s="2"/>
      <c r="DB1075" s="2"/>
      <c r="DC1075" s="2"/>
      <c r="DD1075" s="2"/>
      <c r="DE1075" s="2"/>
      <c r="DF1075" s="2"/>
      <c r="DG1075" s="2"/>
      <c r="DH1075" s="2"/>
      <c r="DI1075" s="2"/>
      <c r="DJ1075" s="2"/>
      <c r="DK1075" s="2"/>
      <c r="DL1075" s="2"/>
      <c r="DM1075" s="2"/>
      <c r="DN1075" s="2"/>
      <c r="DO1075" s="2"/>
      <c r="DP1075" s="2"/>
      <c r="DQ1075" s="2"/>
      <c r="DR1075" s="2"/>
      <c r="DS1075" s="2"/>
      <c r="DT1075" s="2"/>
    </row>
    <row r="1076" spans="85:124" x14ac:dyDescent="0.2">
      <c r="CG1076" s="2"/>
      <c r="CH1076" s="2"/>
      <c r="CI1076" s="2"/>
      <c r="CJ1076" s="2"/>
      <c r="CK1076" s="2"/>
      <c r="CL1076" s="2"/>
      <c r="CM1076" s="2"/>
      <c r="CN1076" s="2"/>
      <c r="CO1076" s="2"/>
      <c r="CP1076" s="2"/>
      <c r="CQ1076" s="2"/>
      <c r="CR1076" s="2"/>
      <c r="CS1076" s="2"/>
      <c r="CT1076" s="2"/>
      <c r="CU1076" s="2"/>
      <c r="CV1076" s="2"/>
      <c r="CW1076" s="2"/>
      <c r="CX1076" s="2"/>
      <c r="CY1076" s="2"/>
      <c r="CZ1076" s="2"/>
      <c r="DA1076" s="2"/>
      <c r="DB1076" s="2"/>
      <c r="DC1076" s="2"/>
      <c r="DD1076" s="2"/>
      <c r="DE1076" s="2"/>
      <c r="DF1076" s="2"/>
      <c r="DG1076" s="2"/>
      <c r="DH1076" s="2"/>
      <c r="DI1076" s="2"/>
      <c r="DJ1076" s="2"/>
      <c r="DK1076" s="2"/>
      <c r="DL1076" s="2"/>
      <c r="DM1076" s="2"/>
      <c r="DN1076" s="2"/>
      <c r="DO1076" s="2"/>
      <c r="DP1076" s="2"/>
      <c r="DQ1076" s="2"/>
      <c r="DR1076" s="2"/>
      <c r="DS1076" s="2"/>
      <c r="DT1076" s="2"/>
    </row>
    <row r="1077" spans="85:124" x14ac:dyDescent="0.2">
      <c r="CG1077" s="2"/>
      <c r="CH1077" s="2"/>
      <c r="CI1077" s="2"/>
      <c r="CJ1077" s="2"/>
      <c r="CK1077" s="2"/>
      <c r="CL1077" s="2"/>
      <c r="CM1077" s="2"/>
      <c r="CN1077" s="2"/>
      <c r="CO1077" s="2"/>
      <c r="CP1077" s="2"/>
      <c r="CQ1077" s="2"/>
      <c r="CR1077" s="2"/>
      <c r="CS1077" s="2"/>
      <c r="CT1077" s="2"/>
      <c r="CU1077" s="2"/>
      <c r="CV1077" s="2"/>
      <c r="CW1077" s="2"/>
      <c r="CX1077" s="2"/>
      <c r="CY1077" s="2"/>
      <c r="CZ1077" s="2"/>
      <c r="DA1077" s="2"/>
      <c r="DB1077" s="2"/>
      <c r="DC1077" s="2"/>
      <c r="DD1077" s="2"/>
      <c r="DE1077" s="2"/>
      <c r="DF1077" s="2"/>
      <c r="DG1077" s="2"/>
      <c r="DH1077" s="2"/>
      <c r="DI1077" s="2"/>
      <c r="DJ1077" s="2"/>
      <c r="DK1077" s="2"/>
      <c r="DL1077" s="2"/>
      <c r="DM1077" s="2"/>
      <c r="DN1077" s="2"/>
      <c r="DO1077" s="2"/>
      <c r="DP1077" s="2"/>
      <c r="DQ1077" s="2"/>
      <c r="DR1077" s="2"/>
      <c r="DS1077" s="2"/>
      <c r="DT1077" s="2"/>
    </row>
    <row r="1078" spans="85:124" x14ac:dyDescent="0.2">
      <c r="CG1078" s="2"/>
      <c r="CH1078" s="2"/>
      <c r="CI1078" s="2"/>
      <c r="CJ1078" s="2"/>
      <c r="CK1078" s="2"/>
      <c r="CL1078" s="2"/>
      <c r="CM1078" s="2"/>
      <c r="CN1078" s="2"/>
      <c r="CO1078" s="2"/>
      <c r="CP1078" s="2"/>
      <c r="CQ1078" s="2"/>
      <c r="CR1078" s="2"/>
      <c r="CS1078" s="2"/>
      <c r="CT1078" s="2"/>
      <c r="CU1078" s="2"/>
      <c r="CV1078" s="2"/>
      <c r="CW1078" s="2"/>
      <c r="CX1078" s="2"/>
      <c r="CY1078" s="2"/>
      <c r="CZ1078" s="2"/>
      <c r="DA1078" s="2"/>
      <c r="DB1078" s="2"/>
      <c r="DC1078" s="2"/>
      <c r="DD1078" s="2"/>
      <c r="DE1078" s="2"/>
      <c r="DF1078" s="2"/>
      <c r="DG1078" s="2"/>
      <c r="DH1078" s="2"/>
      <c r="DI1078" s="2"/>
      <c r="DJ1078" s="2"/>
      <c r="DK1078" s="2"/>
      <c r="DL1078" s="2"/>
      <c r="DM1078" s="2"/>
      <c r="DN1078" s="2"/>
      <c r="DO1078" s="2"/>
      <c r="DP1078" s="2"/>
      <c r="DQ1078" s="2"/>
      <c r="DR1078" s="2"/>
      <c r="DS1078" s="2"/>
      <c r="DT1078" s="2"/>
    </row>
    <row r="1079" spans="85:124" x14ac:dyDescent="0.2">
      <c r="CG1079" s="2"/>
      <c r="CH1079" s="2"/>
      <c r="CI1079" s="2"/>
      <c r="CJ1079" s="2"/>
      <c r="CK1079" s="2"/>
      <c r="CL1079" s="2"/>
      <c r="CM1079" s="2"/>
      <c r="CN1079" s="2"/>
      <c r="CO1079" s="2"/>
      <c r="CP1079" s="2"/>
      <c r="CQ1079" s="2"/>
      <c r="CR1079" s="2"/>
      <c r="CS1079" s="2"/>
      <c r="CT1079" s="2"/>
      <c r="CU1079" s="2"/>
      <c r="CV1079" s="2"/>
      <c r="CW1079" s="2"/>
      <c r="CX1079" s="2"/>
      <c r="CY1079" s="2"/>
      <c r="CZ1079" s="2"/>
      <c r="DA1079" s="2"/>
      <c r="DB1079" s="2"/>
      <c r="DC1079" s="2"/>
      <c r="DD1079" s="2"/>
      <c r="DE1079" s="2"/>
      <c r="DF1079" s="2"/>
      <c r="DG1079" s="2"/>
      <c r="DH1079" s="2"/>
      <c r="DI1079" s="2"/>
      <c r="DJ1079" s="2"/>
      <c r="DK1079" s="2"/>
      <c r="DL1079" s="2"/>
      <c r="DM1079" s="2"/>
      <c r="DN1079" s="2"/>
      <c r="DO1079" s="2"/>
      <c r="DP1079" s="2"/>
      <c r="DQ1079" s="2"/>
      <c r="DR1079" s="2"/>
      <c r="DS1079" s="2"/>
      <c r="DT1079" s="2"/>
    </row>
    <row r="1080" spans="85:124" x14ac:dyDescent="0.2">
      <c r="CG1080" s="2"/>
      <c r="CH1080" s="2"/>
      <c r="CI1080" s="2"/>
      <c r="CJ1080" s="2"/>
      <c r="CK1080" s="2"/>
      <c r="CL1080" s="2"/>
      <c r="CM1080" s="2"/>
      <c r="CN1080" s="2"/>
      <c r="CO1080" s="2"/>
      <c r="CP1080" s="2"/>
      <c r="CQ1080" s="2"/>
      <c r="CR1080" s="2"/>
      <c r="CS1080" s="2"/>
      <c r="CT1080" s="2"/>
      <c r="CU1080" s="2"/>
      <c r="CV1080" s="2"/>
      <c r="CW1080" s="2"/>
      <c r="CX1080" s="2"/>
      <c r="CY1080" s="2"/>
      <c r="CZ1080" s="2"/>
      <c r="DA1080" s="2"/>
      <c r="DB1080" s="2"/>
      <c r="DC1080" s="2"/>
      <c r="DD1080" s="2"/>
      <c r="DE1080" s="2"/>
      <c r="DF1080" s="2"/>
      <c r="DG1080" s="2"/>
      <c r="DH1080" s="2"/>
      <c r="DI1080" s="2"/>
      <c r="DJ1080" s="2"/>
      <c r="DK1080" s="2"/>
      <c r="DL1080" s="2"/>
      <c r="DM1080" s="2"/>
      <c r="DN1080" s="2"/>
      <c r="DO1080" s="2"/>
      <c r="DP1080" s="2"/>
      <c r="DQ1080" s="2"/>
      <c r="DR1080" s="2"/>
      <c r="DS1080" s="2"/>
      <c r="DT1080" s="2"/>
    </row>
    <row r="1081" spans="85:124" x14ac:dyDescent="0.2">
      <c r="CG1081" s="2"/>
      <c r="CH1081" s="2"/>
      <c r="CI1081" s="2"/>
      <c r="CJ1081" s="2"/>
      <c r="CK1081" s="2"/>
      <c r="CL1081" s="2"/>
      <c r="CM1081" s="2"/>
      <c r="CN1081" s="2"/>
      <c r="CO1081" s="2"/>
      <c r="CP1081" s="2"/>
      <c r="CQ1081" s="2"/>
      <c r="CR1081" s="2"/>
      <c r="CS1081" s="2"/>
      <c r="CT1081" s="2"/>
      <c r="CU1081" s="2"/>
      <c r="CV1081" s="2"/>
      <c r="CW1081" s="2"/>
      <c r="CX1081" s="2"/>
      <c r="CY1081" s="2"/>
      <c r="CZ1081" s="2"/>
      <c r="DA1081" s="2"/>
      <c r="DB1081" s="2"/>
      <c r="DC1081" s="2"/>
      <c r="DD1081" s="2"/>
      <c r="DE1081" s="2"/>
      <c r="DF1081" s="2"/>
      <c r="DG1081" s="2"/>
      <c r="DH1081" s="2"/>
      <c r="DI1081" s="2"/>
      <c r="DJ1081" s="2"/>
      <c r="DK1081" s="2"/>
      <c r="DL1081" s="2"/>
      <c r="DM1081" s="2"/>
      <c r="DN1081" s="2"/>
      <c r="DO1081" s="2"/>
      <c r="DP1081" s="2"/>
      <c r="DQ1081" s="2"/>
      <c r="DR1081" s="2"/>
      <c r="DS1081" s="2"/>
      <c r="DT1081" s="2"/>
    </row>
    <row r="1082" spans="85:124" x14ac:dyDescent="0.2">
      <c r="CG1082" s="2"/>
      <c r="CH1082" s="2"/>
      <c r="CI1082" s="2"/>
      <c r="CJ1082" s="2"/>
      <c r="CK1082" s="2"/>
      <c r="CL1082" s="2"/>
      <c r="CM1082" s="2"/>
      <c r="CN1082" s="2"/>
      <c r="CO1082" s="2"/>
      <c r="CP1082" s="2"/>
      <c r="CQ1082" s="2"/>
      <c r="CR1082" s="2"/>
      <c r="CS1082" s="2"/>
      <c r="CT1082" s="2"/>
      <c r="CU1082" s="2"/>
      <c r="CV1082" s="2"/>
      <c r="CW1082" s="2"/>
      <c r="CX1082" s="2"/>
      <c r="CY1082" s="2"/>
      <c r="CZ1082" s="2"/>
      <c r="DA1082" s="2"/>
      <c r="DB1082" s="2"/>
      <c r="DC1082" s="2"/>
      <c r="DD1082" s="2"/>
      <c r="DE1082" s="2"/>
      <c r="DF1082" s="2"/>
      <c r="DG1082" s="2"/>
      <c r="DH1082" s="2"/>
      <c r="DI1082" s="2"/>
      <c r="DJ1082" s="2"/>
      <c r="DK1082" s="2"/>
      <c r="DL1082" s="2"/>
      <c r="DM1082" s="2"/>
      <c r="DN1082" s="2"/>
      <c r="DO1082" s="2"/>
      <c r="DP1082" s="2"/>
      <c r="DQ1082" s="2"/>
      <c r="DR1082" s="2"/>
      <c r="DS1082" s="2"/>
      <c r="DT1082" s="2"/>
    </row>
    <row r="1083" spans="85:124" x14ac:dyDescent="0.2">
      <c r="CG1083" s="2"/>
      <c r="CH1083" s="2"/>
      <c r="CI1083" s="2"/>
      <c r="CJ1083" s="2"/>
      <c r="CK1083" s="2"/>
      <c r="CL1083" s="2"/>
      <c r="CM1083" s="2"/>
      <c r="CN1083" s="2"/>
      <c r="CO1083" s="2"/>
      <c r="CP1083" s="2"/>
      <c r="CQ1083" s="2"/>
      <c r="CR1083" s="2"/>
      <c r="CS1083" s="2"/>
      <c r="CT1083" s="2"/>
      <c r="CU1083" s="2"/>
      <c r="CV1083" s="2"/>
      <c r="CW1083" s="2"/>
      <c r="CX1083" s="2"/>
      <c r="CY1083" s="2"/>
      <c r="CZ1083" s="2"/>
      <c r="DA1083" s="2"/>
      <c r="DB1083" s="2"/>
      <c r="DC1083" s="2"/>
      <c r="DD1083" s="2"/>
      <c r="DE1083" s="2"/>
      <c r="DF1083" s="2"/>
      <c r="DG1083" s="2"/>
      <c r="DH1083" s="2"/>
      <c r="DI1083" s="2"/>
      <c r="DJ1083" s="2"/>
      <c r="DK1083" s="2"/>
      <c r="DL1083" s="2"/>
      <c r="DM1083" s="2"/>
      <c r="DN1083" s="2"/>
      <c r="DO1083" s="2"/>
      <c r="DP1083" s="2"/>
      <c r="DQ1083" s="2"/>
      <c r="DR1083" s="2"/>
      <c r="DS1083" s="2"/>
      <c r="DT1083" s="2"/>
    </row>
    <row r="1084" spans="85:124" x14ac:dyDescent="0.2">
      <c r="CG1084" s="2"/>
      <c r="CH1084" s="2"/>
      <c r="CI1084" s="2"/>
      <c r="CJ1084" s="2"/>
      <c r="CK1084" s="2"/>
      <c r="CL1084" s="2"/>
      <c r="CM1084" s="2"/>
      <c r="CN1084" s="2"/>
      <c r="CO1084" s="2"/>
      <c r="CP1084" s="2"/>
      <c r="CQ1084" s="2"/>
      <c r="CR1084" s="2"/>
      <c r="CS1084" s="2"/>
      <c r="CT1084" s="2"/>
      <c r="CU1084" s="2"/>
      <c r="CV1084" s="2"/>
      <c r="CW1084" s="2"/>
      <c r="CX1084" s="2"/>
      <c r="CY1084" s="2"/>
      <c r="CZ1084" s="2"/>
      <c r="DA1084" s="2"/>
      <c r="DB1084" s="2"/>
      <c r="DC1084" s="2"/>
      <c r="DD1084" s="2"/>
      <c r="DE1084" s="2"/>
      <c r="DF1084" s="2"/>
      <c r="DG1084" s="2"/>
      <c r="DH1084" s="2"/>
      <c r="DI1084" s="2"/>
      <c r="DJ1084" s="2"/>
      <c r="DK1084" s="2"/>
      <c r="DL1084" s="2"/>
      <c r="DM1084" s="2"/>
      <c r="DN1084" s="2"/>
      <c r="DO1084" s="2"/>
      <c r="DP1084" s="2"/>
      <c r="DQ1084" s="2"/>
      <c r="DR1084" s="2"/>
      <c r="DS1084" s="2"/>
      <c r="DT1084" s="2"/>
    </row>
    <row r="1085" spans="85:124" x14ac:dyDescent="0.2">
      <c r="CG1085" s="2"/>
      <c r="CH1085" s="2"/>
      <c r="CI1085" s="2"/>
      <c r="CJ1085" s="2"/>
      <c r="CK1085" s="2"/>
      <c r="CL1085" s="2"/>
      <c r="CM1085" s="2"/>
      <c r="CN1085" s="2"/>
      <c r="CO1085" s="2"/>
      <c r="CP1085" s="2"/>
      <c r="CQ1085" s="2"/>
      <c r="CR1085" s="2"/>
      <c r="CS1085" s="2"/>
      <c r="CT1085" s="2"/>
      <c r="CU1085" s="2"/>
      <c r="CV1085" s="2"/>
      <c r="CW1085" s="2"/>
      <c r="CX1085" s="2"/>
      <c r="CY1085" s="2"/>
      <c r="CZ1085" s="2"/>
      <c r="DA1085" s="2"/>
      <c r="DB1085" s="2"/>
      <c r="DC1085" s="2"/>
      <c r="DD1085" s="2"/>
      <c r="DE1085" s="2"/>
      <c r="DF1085" s="2"/>
      <c r="DG1085" s="2"/>
      <c r="DH1085" s="2"/>
      <c r="DI1085" s="2"/>
      <c r="DJ1085" s="2"/>
      <c r="DK1085" s="2"/>
      <c r="DL1085" s="2"/>
      <c r="DM1085" s="2"/>
      <c r="DN1085" s="2"/>
      <c r="DO1085" s="2"/>
      <c r="DP1085" s="2"/>
      <c r="DQ1085" s="2"/>
      <c r="DR1085" s="2"/>
      <c r="DS1085" s="2"/>
      <c r="DT1085" s="2"/>
    </row>
    <row r="1086" spans="85:124" x14ac:dyDescent="0.2">
      <c r="CG1086" s="2"/>
      <c r="CH1086" s="2"/>
      <c r="CI1086" s="2"/>
      <c r="CJ1086" s="2"/>
      <c r="CK1086" s="2"/>
      <c r="CL1086" s="2"/>
      <c r="CM1086" s="2"/>
      <c r="CN1086" s="2"/>
      <c r="CO1086" s="2"/>
      <c r="CP1086" s="2"/>
      <c r="CQ1086" s="2"/>
      <c r="CR1086" s="2"/>
      <c r="CS1086" s="2"/>
      <c r="CT1086" s="2"/>
      <c r="CU1086" s="2"/>
      <c r="CV1086" s="2"/>
      <c r="CW1086" s="2"/>
      <c r="CX1086" s="2"/>
      <c r="CY1086" s="2"/>
      <c r="CZ1086" s="2"/>
      <c r="DA1086" s="2"/>
      <c r="DB1086" s="2"/>
      <c r="DC1086" s="2"/>
      <c r="DD1086" s="2"/>
      <c r="DE1086" s="2"/>
      <c r="DF1086" s="2"/>
      <c r="DG1086" s="2"/>
      <c r="DH1086" s="2"/>
      <c r="DI1086" s="2"/>
      <c r="DJ1086" s="2"/>
      <c r="DK1086" s="2"/>
      <c r="DL1086" s="2"/>
      <c r="DM1086" s="2"/>
      <c r="DN1086" s="2"/>
      <c r="DO1086" s="2"/>
      <c r="DP1086" s="2"/>
      <c r="DQ1086" s="2"/>
      <c r="DR1086" s="2"/>
      <c r="DS1086" s="2"/>
      <c r="DT1086" s="2"/>
    </row>
    <row r="1087" spans="85:124" x14ac:dyDescent="0.2">
      <c r="CG1087" s="2"/>
      <c r="CH1087" s="2"/>
      <c r="CI1087" s="2"/>
      <c r="CJ1087" s="2"/>
      <c r="CK1087" s="2"/>
      <c r="CL1087" s="2"/>
      <c r="CM1087" s="2"/>
      <c r="CN1087" s="2"/>
      <c r="CO1087" s="2"/>
      <c r="CP1087" s="2"/>
      <c r="CQ1087" s="2"/>
      <c r="CR1087" s="2"/>
      <c r="CS1087" s="2"/>
      <c r="CT1087" s="2"/>
      <c r="CU1087" s="2"/>
      <c r="CV1087" s="2"/>
      <c r="CW1087" s="2"/>
      <c r="CX1087" s="2"/>
      <c r="CY1087" s="2"/>
      <c r="CZ1087" s="2"/>
      <c r="DA1087" s="2"/>
      <c r="DB1087" s="2"/>
      <c r="DC1087" s="2"/>
      <c r="DD1087" s="2"/>
      <c r="DE1087" s="2"/>
      <c r="DF1087" s="2"/>
      <c r="DG1087" s="2"/>
      <c r="DH1087" s="2"/>
      <c r="DI1087" s="2"/>
      <c r="DJ1087" s="2"/>
      <c r="DK1087" s="2"/>
      <c r="DL1087" s="2"/>
      <c r="DM1087" s="2"/>
      <c r="DN1087" s="2"/>
      <c r="DO1087" s="2"/>
      <c r="DP1087" s="2"/>
      <c r="DQ1087" s="2"/>
      <c r="DR1087" s="2"/>
      <c r="DS1087" s="2"/>
      <c r="DT1087" s="2"/>
    </row>
    <row r="1088" spans="85:124" x14ac:dyDescent="0.2">
      <c r="CG1088" s="2"/>
      <c r="CH1088" s="2"/>
      <c r="CI1088" s="2"/>
      <c r="CJ1088" s="2"/>
      <c r="CK1088" s="2"/>
      <c r="CL1088" s="2"/>
      <c r="CM1088" s="2"/>
      <c r="CN1088" s="2"/>
      <c r="CO1088" s="2"/>
      <c r="CP1088" s="2"/>
      <c r="CQ1088" s="2"/>
      <c r="CR1088" s="2"/>
      <c r="CS1088" s="2"/>
      <c r="CT1088" s="2"/>
      <c r="CU1088" s="2"/>
      <c r="CV1088" s="2"/>
      <c r="CW1088" s="2"/>
      <c r="CX1088" s="2"/>
      <c r="CY1088" s="2"/>
      <c r="CZ1088" s="2"/>
      <c r="DA1088" s="2"/>
      <c r="DB1088" s="2"/>
      <c r="DC1088" s="2"/>
      <c r="DD1088" s="2"/>
      <c r="DE1088" s="2"/>
      <c r="DF1088" s="2"/>
      <c r="DG1088" s="2"/>
      <c r="DH1088" s="2"/>
      <c r="DI1088" s="2"/>
      <c r="DJ1088" s="2"/>
      <c r="DK1088" s="2"/>
      <c r="DL1088" s="2"/>
      <c r="DM1088" s="2"/>
      <c r="DN1088" s="2"/>
      <c r="DO1088" s="2"/>
      <c r="DP1088" s="2"/>
      <c r="DQ1088" s="2"/>
      <c r="DR1088" s="2"/>
      <c r="DS1088" s="2"/>
      <c r="DT1088" s="2"/>
    </row>
    <row r="1089" spans="85:124" x14ac:dyDescent="0.2">
      <c r="CG1089" s="2"/>
      <c r="CH1089" s="2"/>
      <c r="CI1089" s="2"/>
      <c r="CJ1089" s="2"/>
      <c r="CK1089" s="2"/>
      <c r="CL1089" s="2"/>
      <c r="CM1089" s="2"/>
      <c r="CN1089" s="2"/>
      <c r="CO1089" s="2"/>
      <c r="CP1089" s="2"/>
      <c r="CQ1089" s="2"/>
      <c r="CR1089" s="2"/>
      <c r="CS1089" s="2"/>
      <c r="CT1089" s="2"/>
      <c r="CU1089" s="2"/>
      <c r="CV1089" s="2"/>
      <c r="CW1089" s="2"/>
      <c r="CX1089" s="2"/>
      <c r="CY1089" s="2"/>
      <c r="CZ1089" s="2"/>
      <c r="DA1089" s="2"/>
      <c r="DB1089" s="2"/>
      <c r="DC1089" s="2"/>
      <c r="DD1089" s="2"/>
      <c r="DE1089" s="2"/>
      <c r="DF1089" s="2"/>
      <c r="DG1089" s="2"/>
      <c r="DH1089" s="2"/>
      <c r="DI1089" s="2"/>
      <c r="DJ1089" s="2"/>
      <c r="DK1089" s="2"/>
      <c r="DL1089" s="2"/>
      <c r="DM1089" s="2"/>
      <c r="DN1089" s="2"/>
      <c r="DO1089" s="2"/>
      <c r="DP1089" s="2"/>
      <c r="DQ1089" s="2"/>
      <c r="DR1089" s="2"/>
      <c r="DS1089" s="2"/>
      <c r="DT1089" s="2"/>
    </row>
    <row r="1090" spans="85:124" x14ac:dyDescent="0.2">
      <c r="CG1090" s="2"/>
      <c r="CH1090" s="2"/>
      <c r="CI1090" s="2"/>
      <c r="CJ1090" s="2"/>
      <c r="CK1090" s="2"/>
      <c r="CL1090" s="2"/>
      <c r="CM1090" s="2"/>
      <c r="CN1090" s="2"/>
      <c r="CO1090" s="2"/>
      <c r="CP1090" s="2"/>
      <c r="CQ1090" s="2"/>
      <c r="CR1090" s="2"/>
      <c r="CS1090" s="2"/>
      <c r="CT1090" s="2"/>
      <c r="CU1090" s="2"/>
      <c r="CV1090" s="2"/>
      <c r="CW1090" s="2"/>
      <c r="CX1090" s="2"/>
      <c r="CY1090" s="2"/>
      <c r="CZ1090" s="2"/>
      <c r="DA1090" s="2"/>
      <c r="DB1090" s="2"/>
      <c r="DC1090" s="2"/>
      <c r="DD1090" s="2"/>
      <c r="DE1090" s="2"/>
      <c r="DF1090" s="2"/>
      <c r="DG1090" s="2"/>
      <c r="DH1090" s="2"/>
      <c r="DI1090" s="2"/>
      <c r="DJ1090" s="2"/>
      <c r="DK1090" s="2"/>
      <c r="DL1090" s="2"/>
      <c r="DM1090" s="2"/>
      <c r="DN1090" s="2"/>
      <c r="DO1090" s="2"/>
      <c r="DP1090" s="2"/>
      <c r="DQ1090" s="2"/>
      <c r="DR1090" s="2"/>
      <c r="DS1090" s="2"/>
      <c r="DT1090" s="2"/>
    </row>
    <row r="1091" spans="85:124" x14ac:dyDescent="0.2">
      <c r="CG1091" s="2"/>
      <c r="CH1091" s="2"/>
      <c r="CI1091" s="2"/>
      <c r="CJ1091" s="2"/>
      <c r="CK1091" s="2"/>
      <c r="CL1091" s="2"/>
      <c r="CM1091" s="2"/>
      <c r="CN1091" s="2"/>
      <c r="CO1091" s="2"/>
      <c r="CP1091" s="2"/>
      <c r="CQ1091" s="2"/>
      <c r="CR1091" s="2"/>
      <c r="CS1091" s="2"/>
      <c r="CT1091" s="2"/>
      <c r="CU1091" s="2"/>
      <c r="CV1091" s="2"/>
      <c r="CW1091" s="2"/>
      <c r="CX1091" s="2"/>
      <c r="CY1091" s="2"/>
      <c r="CZ1091" s="2"/>
      <c r="DA1091" s="2"/>
      <c r="DB1091" s="2"/>
      <c r="DC1091" s="2"/>
      <c r="DD1091" s="2"/>
      <c r="DE1091" s="2"/>
      <c r="DF1091" s="2"/>
      <c r="DG1091" s="2"/>
      <c r="DH1091" s="2"/>
      <c r="DI1091" s="2"/>
      <c r="DJ1091" s="2"/>
      <c r="DK1091" s="2"/>
      <c r="DL1091" s="2"/>
      <c r="DM1091" s="2"/>
      <c r="DN1091" s="2"/>
      <c r="DO1091" s="2"/>
      <c r="DP1091" s="2"/>
      <c r="DQ1091" s="2"/>
      <c r="DR1091" s="2"/>
      <c r="DS1091" s="2"/>
      <c r="DT1091" s="2"/>
    </row>
    <row r="1092" spans="85:124" x14ac:dyDescent="0.2">
      <c r="CG1092" s="2"/>
      <c r="CH1092" s="2"/>
      <c r="CI1092" s="2"/>
      <c r="CJ1092" s="2"/>
      <c r="CK1092" s="2"/>
      <c r="CL1092" s="2"/>
      <c r="CM1092" s="2"/>
      <c r="CN1092" s="2"/>
      <c r="CO1092" s="2"/>
      <c r="CP1092" s="2"/>
      <c r="CQ1092" s="2"/>
      <c r="CR1092" s="2"/>
      <c r="CS1092" s="2"/>
      <c r="CT1092" s="2"/>
      <c r="CU1092" s="2"/>
      <c r="CV1092" s="2"/>
      <c r="CW1092" s="2"/>
      <c r="CX1092" s="2"/>
      <c r="CY1092" s="2"/>
      <c r="CZ1092" s="2"/>
      <c r="DA1092" s="2"/>
      <c r="DB1092" s="2"/>
      <c r="DC1092" s="2"/>
      <c r="DD1092" s="2"/>
      <c r="DE1092" s="2"/>
      <c r="DF1092" s="2"/>
      <c r="DG1092" s="2"/>
      <c r="DH1092" s="2"/>
      <c r="DI1092" s="2"/>
      <c r="DJ1092" s="2"/>
      <c r="DK1092" s="2"/>
      <c r="DL1092" s="2"/>
      <c r="DM1092" s="2"/>
      <c r="DN1092" s="2"/>
      <c r="DO1092" s="2"/>
      <c r="DP1092" s="2"/>
      <c r="DQ1092" s="2"/>
      <c r="DR1092" s="2"/>
      <c r="DS1092" s="2"/>
      <c r="DT1092" s="2"/>
    </row>
    <row r="1093" spans="85:124" x14ac:dyDescent="0.2">
      <c r="CG1093" s="2"/>
      <c r="CH1093" s="2"/>
      <c r="CI1093" s="2"/>
      <c r="CJ1093" s="2"/>
      <c r="CK1093" s="2"/>
      <c r="CL1093" s="2"/>
      <c r="CM1093" s="2"/>
      <c r="CN1093" s="2"/>
      <c r="CO1093" s="2"/>
      <c r="CP1093" s="2"/>
      <c r="CQ1093" s="2"/>
      <c r="CR1093" s="2"/>
      <c r="CS1093" s="2"/>
      <c r="CT1093" s="2"/>
      <c r="CU1093" s="2"/>
      <c r="CV1093" s="2"/>
      <c r="CW1093" s="2"/>
      <c r="CX1093" s="2"/>
      <c r="CY1093" s="2"/>
      <c r="CZ1093" s="2"/>
      <c r="DA1093" s="2"/>
      <c r="DB1093" s="2"/>
      <c r="DC1093" s="2"/>
      <c r="DD1093" s="2"/>
      <c r="DE1093" s="2"/>
      <c r="DF1093" s="2"/>
      <c r="DG1093" s="2"/>
      <c r="DH1093" s="2"/>
      <c r="DI1093" s="2"/>
      <c r="DJ1093" s="2"/>
      <c r="DK1093" s="2"/>
      <c r="DL1093" s="2"/>
      <c r="DM1093" s="2"/>
      <c r="DN1093" s="2"/>
      <c r="DO1093" s="2"/>
      <c r="DP1093" s="2"/>
      <c r="DQ1093" s="2"/>
      <c r="DR1093" s="2"/>
      <c r="DS1093" s="2"/>
      <c r="DT1093" s="2"/>
    </row>
    <row r="1094" spans="85:124" x14ac:dyDescent="0.2">
      <c r="CG1094" s="2"/>
      <c r="CH1094" s="2"/>
      <c r="CI1094" s="2"/>
      <c r="CJ1094" s="2"/>
      <c r="CK1094" s="2"/>
      <c r="CL1094" s="2"/>
      <c r="CM1094" s="2"/>
      <c r="CN1094" s="2"/>
      <c r="CO1094" s="2"/>
      <c r="CP1094" s="2"/>
      <c r="CQ1094" s="2"/>
      <c r="CR1094" s="2"/>
      <c r="CS1094" s="2"/>
      <c r="CT1094" s="2"/>
      <c r="CU1094" s="2"/>
      <c r="CV1094" s="2"/>
      <c r="CW1094" s="2"/>
      <c r="CX1094" s="2"/>
      <c r="CY1094" s="2"/>
      <c r="CZ1094" s="2"/>
      <c r="DA1094" s="2"/>
      <c r="DB1094" s="2"/>
      <c r="DC1094" s="2"/>
      <c r="DD1094" s="2"/>
      <c r="DE1094" s="2"/>
      <c r="DF1094" s="2"/>
      <c r="DG1094" s="2"/>
      <c r="DH1094" s="2"/>
      <c r="DI1094" s="2"/>
      <c r="DJ1094" s="2"/>
      <c r="DK1094" s="2"/>
      <c r="DL1094" s="2"/>
      <c r="DM1094" s="2"/>
      <c r="DN1094" s="2"/>
      <c r="DO1094" s="2"/>
      <c r="DP1094" s="2"/>
      <c r="DQ1094" s="2"/>
      <c r="DR1094" s="2"/>
      <c r="DS1094" s="2"/>
      <c r="DT1094" s="2"/>
    </row>
    <row r="1095" spans="85:124" x14ac:dyDescent="0.2">
      <c r="CG1095" s="2"/>
      <c r="CH1095" s="2"/>
      <c r="CI1095" s="2"/>
      <c r="CJ1095" s="2"/>
      <c r="CK1095" s="2"/>
      <c r="CL1095" s="2"/>
      <c r="CM1095" s="2"/>
      <c r="CN1095" s="2"/>
      <c r="CO1095" s="2"/>
      <c r="CP1095" s="2"/>
      <c r="CQ1095" s="2"/>
      <c r="CR1095" s="2"/>
      <c r="CS1095" s="2"/>
      <c r="CT1095" s="2"/>
      <c r="CU1095" s="2"/>
      <c r="CV1095" s="2"/>
      <c r="CW1095" s="2"/>
      <c r="CX1095" s="2"/>
      <c r="CY1095" s="2"/>
      <c r="CZ1095" s="2"/>
      <c r="DA1095" s="2"/>
      <c r="DB1095" s="2"/>
      <c r="DC1095" s="2"/>
      <c r="DD1095" s="2"/>
      <c r="DE1095" s="2"/>
      <c r="DF1095" s="2"/>
      <c r="DG1095" s="2"/>
      <c r="DH1095" s="2"/>
      <c r="DI1095" s="2"/>
      <c r="DJ1095" s="2"/>
      <c r="DK1095" s="2"/>
      <c r="DL1095" s="2"/>
      <c r="DM1095" s="2"/>
      <c r="DN1095" s="2"/>
      <c r="DO1095" s="2"/>
      <c r="DP1095" s="2"/>
      <c r="DQ1095" s="2"/>
      <c r="DR1095" s="2"/>
      <c r="DS1095" s="2"/>
      <c r="DT1095" s="2"/>
    </row>
    <row r="1096" spans="85:124" x14ac:dyDescent="0.2">
      <c r="CG1096" s="2"/>
      <c r="CH1096" s="2"/>
      <c r="CI1096" s="2"/>
      <c r="CJ1096" s="2"/>
      <c r="CK1096" s="2"/>
      <c r="CL1096" s="2"/>
      <c r="CM1096" s="2"/>
      <c r="CN1096" s="2"/>
      <c r="CO1096" s="2"/>
      <c r="CP1096" s="2"/>
      <c r="CQ1096" s="2"/>
      <c r="CR1096" s="2"/>
      <c r="CS1096" s="2"/>
      <c r="CT1096" s="2"/>
      <c r="CU1096" s="2"/>
      <c r="CV1096" s="2"/>
      <c r="CW1096" s="2"/>
      <c r="CX1096" s="2"/>
      <c r="CY1096" s="2"/>
      <c r="CZ1096" s="2"/>
      <c r="DA1096" s="2"/>
      <c r="DB1096" s="2"/>
      <c r="DC1096" s="2"/>
      <c r="DD1096" s="2"/>
      <c r="DE1096" s="2"/>
      <c r="DF1096" s="2"/>
      <c r="DG1096" s="2"/>
      <c r="DH1096" s="2"/>
      <c r="DI1096" s="2"/>
      <c r="DJ1096" s="2"/>
      <c r="DK1096" s="2"/>
      <c r="DL1096" s="2"/>
      <c r="DM1096" s="2"/>
      <c r="DN1096" s="2"/>
      <c r="DO1096" s="2"/>
      <c r="DP1096" s="2"/>
      <c r="DQ1096" s="2"/>
      <c r="DR1096" s="2"/>
      <c r="DS1096" s="2"/>
      <c r="DT1096" s="2"/>
    </row>
    <row r="1097" spans="85:124" x14ac:dyDescent="0.2">
      <c r="CG1097" s="2"/>
      <c r="CH1097" s="2"/>
      <c r="CI1097" s="2"/>
      <c r="CJ1097" s="2"/>
      <c r="CK1097" s="2"/>
      <c r="CL1097" s="2"/>
      <c r="CM1097" s="2"/>
      <c r="CN1097" s="2"/>
      <c r="CO1097" s="2"/>
      <c r="CP1097" s="2"/>
      <c r="CQ1097" s="2"/>
      <c r="CR1097" s="2"/>
      <c r="CS1097" s="2"/>
      <c r="CT1097" s="2"/>
      <c r="CU1097" s="2"/>
      <c r="CV1097" s="2"/>
      <c r="CW1097" s="2"/>
      <c r="CX1097" s="2"/>
      <c r="CY1097" s="2"/>
      <c r="CZ1097" s="2"/>
      <c r="DA1097" s="2"/>
      <c r="DB1097" s="2"/>
      <c r="DC1097" s="2"/>
      <c r="DD1097" s="2"/>
      <c r="DE1097" s="2"/>
      <c r="DF1097" s="2"/>
      <c r="DG1097" s="2"/>
      <c r="DH1097" s="2"/>
      <c r="DI1097" s="2"/>
      <c r="DJ1097" s="2"/>
      <c r="DK1097" s="2"/>
      <c r="DL1097" s="2"/>
      <c r="DM1097" s="2"/>
      <c r="DN1097" s="2"/>
      <c r="DO1097" s="2"/>
      <c r="DP1097" s="2"/>
      <c r="DQ1097" s="2"/>
      <c r="DR1097" s="2"/>
      <c r="DS1097" s="2"/>
      <c r="DT1097" s="2"/>
    </row>
    <row r="1098" spans="85:124" x14ac:dyDescent="0.2">
      <c r="CG1098" s="2"/>
      <c r="CH1098" s="2"/>
      <c r="CI1098" s="2"/>
      <c r="CJ1098" s="2"/>
      <c r="CK1098" s="2"/>
      <c r="CL1098" s="2"/>
      <c r="CM1098" s="2"/>
      <c r="CN1098" s="2"/>
      <c r="CO1098" s="2"/>
      <c r="CP1098" s="2"/>
      <c r="CQ1098" s="2"/>
      <c r="CR1098" s="2"/>
      <c r="CS1098" s="2"/>
      <c r="CT1098" s="2"/>
      <c r="CU1098" s="2"/>
      <c r="CV1098" s="2"/>
      <c r="CW1098" s="2"/>
      <c r="CX1098" s="2"/>
      <c r="CY1098" s="2"/>
      <c r="CZ1098" s="2"/>
      <c r="DA1098" s="2"/>
      <c r="DB1098" s="2"/>
      <c r="DC1098" s="2"/>
      <c r="DD1098" s="2"/>
      <c r="DE1098" s="2"/>
      <c r="DF1098" s="2"/>
      <c r="DG1098" s="2"/>
      <c r="DH1098" s="2"/>
      <c r="DI1098" s="2"/>
      <c r="DJ1098" s="2"/>
      <c r="DK1098" s="2"/>
      <c r="DL1098" s="2"/>
      <c r="DM1098" s="2"/>
      <c r="DN1098" s="2"/>
      <c r="DO1098" s="2"/>
      <c r="DP1098" s="2"/>
      <c r="DQ1098" s="2"/>
      <c r="DR1098" s="2"/>
      <c r="DS1098" s="2"/>
      <c r="DT1098" s="2"/>
    </row>
    <row r="1099" spans="85:124" x14ac:dyDescent="0.2">
      <c r="CG1099" s="2"/>
      <c r="CH1099" s="2"/>
      <c r="CI1099" s="2"/>
      <c r="CJ1099" s="2"/>
      <c r="CK1099" s="2"/>
      <c r="CL1099" s="2"/>
      <c r="CM1099" s="2"/>
      <c r="CN1099" s="2"/>
      <c r="CO1099" s="2"/>
      <c r="CP1099" s="2"/>
      <c r="CQ1099" s="2"/>
      <c r="CR1099" s="2"/>
      <c r="CS1099" s="2"/>
      <c r="CT1099" s="2"/>
      <c r="CU1099" s="2"/>
      <c r="CV1099" s="2"/>
      <c r="CW1099" s="2"/>
      <c r="CX1099" s="2"/>
      <c r="CY1099" s="2"/>
      <c r="CZ1099" s="2"/>
      <c r="DA1099" s="2"/>
      <c r="DB1099" s="2"/>
      <c r="DC1099" s="2"/>
      <c r="DD1099" s="2"/>
      <c r="DE1099" s="2"/>
      <c r="DF1099" s="2"/>
      <c r="DG1099" s="2"/>
      <c r="DH1099" s="2"/>
      <c r="DI1099" s="2"/>
      <c r="DJ1099" s="2"/>
      <c r="DK1099" s="2"/>
      <c r="DL1099" s="2"/>
      <c r="DM1099" s="2"/>
      <c r="DN1099" s="2"/>
      <c r="DO1099" s="2"/>
      <c r="DP1099" s="2"/>
      <c r="DQ1099" s="2"/>
      <c r="DR1099" s="2"/>
      <c r="DS1099" s="2"/>
      <c r="DT1099" s="2"/>
    </row>
    <row r="1100" spans="85:124" x14ac:dyDescent="0.2">
      <c r="CG1100" s="2"/>
      <c r="CH1100" s="2"/>
      <c r="CI1100" s="2"/>
      <c r="CJ1100" s="2"/>
      <c r="CK1100" s="2"/>
      <c r="CL1100" s="2"/>
      <c r="CM1100" s="2"/>
      <c r="CN1100" s="2"/>
      <c r="CO1100" s="2"/>
      <c r="CP1100" s="2"/>
      <c r="CQ1100" s="2"/>
      <c r="CR1100" s="2"/>
      <c r="CS1100" s="2"/>
      <c r="CT1100" s="2"/>
      <c r="CU1100" s="2"/>
      <c r="CV1100" s="2"/>
      <c r="CW1100" s="2"/>
      <c r="CX1100" s="2"/>
      <c r="CY1100" s="2"/>
      <c r="CZ1100" s="2"/>
      <c r="DA1100" s="2"/>
      <c r="DB1100" s="2"/>
      <c r="DC1100" s="2"/>
      <c r="DD1100" s="2"/>
      <c r="DE1100" s="2"/>
      <c r="DF1100" s="2"/>
      <c r="DG1100" s="2"/>
      <c r="DH1100" s="2"/>
      <c r="DI1100" s="2"/>
      <c r="DJ1100" s="2"/>
      <c r="DK1100" s="2"/>
      <c r="DL1100" s="2"/>
      <c r="DM1100" s="2"/>
      <c r="DN1100" s="2"/>
      <c r="DO1100" s="2"/>
      <c r="DP1100" s="2"/>
      <c r="DQ1100" s="2"/>
      <c r="DR1100" s="2"/>
      <c r="DS1100" s="2"/>
      <c r="DT1100" s="2"/>
    </row>
    <row r="1101" spans="85:124" x14ac:dyDescent="0.2">
      <c r="CG1101" s="2"/>
      <c r="CH1101" s="2"/>
      <c r="CI1101" s="2"/>
      <c r="CJ1101" s="2"/>
      <c r="CK1101" s="2"/>
      <c r="CL1101" s="2"/>
      <c r="CM1101" s="2"/>
      <c r="CN1101" s="2"/>
      <c r="CO1101" s="2"/>
      <c r="CP1101" s="2"/>
      <c r="CQ1101" s="2"/>
      <c r="CR1101" s="2"/>
      <c r="CS1101" s="2"/>
      <c r="CT1101" s="2"/>
      <c r="CU1101" s="2"/>
      <c r="CV1101" s="2"/>
      <c r="CW1101" s="2"/>
      <c r="CX1101" s="2"/>
      <c r="CY1101" s="2"/>
      <c r="CZ1101" s="2"/>
      <c r="DA1101" s="2"/>
      <c r="DB1101" s="2"/>
      <c r="DC1101" s="2"/>
      <c r="DD1101" s="2"/>
      <c r="DE1101" s="2"/>
      <c r="DF1101" s="2"/>
      <c r="DG1101" s="2"/>
      <c r="DH1101" s="2"/>
      <c r="DI1101" s="2"/>
      <c r="DJ1101" s="2"/>
      <c r="DK1101" s="2"/>
      <c r="DL1101" s="2"/>
      <c r="DM1101" s="2"/>
      <c r="DN1101" s="2"/>
      <c r="DO1101" s="2"/>
      <c r="DP1101" s="2"/>
      <c r="DQ1101" s="2"/>
      <c r="DR1101" s="2"/>
      <c r="DS1101" s="2"/>
      <c r="DT1101" s="2"/>
    </row>
    <row r="1102" spans="85:124" x14ac:dyDescent="0.2">
      <c r="CG1102" s="2"/>
      <c r="CH1102" s="2"/>
      <c r="CI1102" s="2"/>
      <c r="CJ1102" s="2"/>
      <c r="CK1102" s="2"/>
      <c r="CL1102" s="2"/>
      <c r="CM1102" s="2"/>
      <c r="CN1102" s="2"/>
      <c r="CO1102" s="2"/>
      <c r="CP1102" s="2"/>
      <c r="CQ1102" s="2"/>
      <c r="CR1102" s="2"/>
      <c r="CS1102" s="2"/>
      <c r="CT1102" s="2"/>
      <c r="CU1102" s="2"/>
      <c r="CV1102" s="2"/>
      <c r="CW1102" s="2"/>
      <c r="CX1102" s="2"/>
      <c r="CY1102" s="2"/>
      <c r="CZ1102" s="2"/>
      <c r="DA1102" s="2"/>
      <c r="DB1102" s="2"/>
      <c r="DC1102" s="2"/>
      <c r="DD1102" s="2"/>
      <c r="DE1102" s="2"/>
      <c r="DF1102" s="2"/>
      <c r="DG1102" s="2"/>
      <c r="DH1102" s="2"/>
      <c r="DI1102" s="2"/>
      <c r="DJ1102" s="2"/>
      <c r="DK1102" s="2"/>
      <c r="DL1102" s="2"/>
      <c r="DM1102" s="2"/>
      <c r="DN1102" s="2"/>
      <c r="DO1102" s="2"/>
      <c r="DP1102" s="2"/>
      <c r="DQ1102" s="2"/>
      <c r="DR1102" s="2"/>
      <c r="DS1102" s="2"/>
      <c r="DT1102" s="2"/>
    </row>
    <row r="1103" spans="85:124" x14ac:dyDescent="0.2">
      <c r="CG1103" s="2"/>
      <c r="CH1103" s="2"/>
      <c r="CI1103" s="2"/>
      <c r="CJ1103" s="2"/>
      <c r="CK1103" s="2"/>
      <c r="CL1103" s="2"/>
      <c r="CM1103" s="2"/>
      <c r="CN1103" s="2"/>
      <c r="CO1103" s="2"/>
      <c r="CP1103" s="2"/>
      <c r="CQ1103" s="2"/>
      <c r="CR1103" s="2"/>
      <c r="CS1103" s="2"/>
      <c r="CT1103" s="2"/>
      <c r="CU1103" s="2"/>
      <c r="CV1103" s="2"/>
      <c r="CW1103" s="2"/>
      <c r="CX1103" s="2"/>
      <c r="CY1103" s="2"/>
      <c r="CZ1103" s="2"/>
      <c r="DA1103" s="2"/>
      <c r="DB1103" s="2"/>
      <c r="DC1103" s="2"/>
      <c r="DD1103" s="2"/>
      <c r="DE1103" s="2"/>
      <c r="DF1103" s="2"/>
      <c r="DG1103" s="2"/>
      <c r="DH1103" s="2"/>
      <c r="DI1103" s="2"/>
      <c r="DJ1103" s="2"/>
      <c r="DK1103" s="2"/>
      <c r="DL1103" s="2"/>
      <c r="DM1103" s="2"/>
      <c r="DN1103" s="2"/>
      <c r="DO1103" s="2"/>
      <c r="DP1103" s="2"/>
      <c r="DQ1103" s="2"/>
      <c r="DR1103" s="2"/>
      <c r="DS1103" s="2"/>
      <c r="DT1103" s="2"/>
    </row>
    <row r="1104" spans="85:124" x14ac:dyDescent="0.2">
      <c r="CG1104" s="2"/>
      <c r="CH1104" s="2"/>
      <c r="CI1104" s="2"/>
      <c r="CJ1104" s="2"/>
      <c r="CK1104" s="2"/>
      <c r="CL1104" s="2"/>
      <c r="CM1104" s="2"/>
      <c r="CN1104" s="2"/>
      <c r="CO1104" s="2"/>
      <c r="CP1104" s="2"/>
      <c r="CQ1104" s="2"/>
      <c r="CR1104" s="2"/>
      <c r="CS1104" s="2"/>
      <c r="CT1104" s="2"/>
      <c r="CU1104" s="2"/>
      <c r="CV1104" s="2"/>
      <c r="CW1104" s="2"/>
      <c r="CX1104" s="2"/>
      <c r="CY1104" s="2"/>
      <c r="CZ1104" s="2"/>
      <c r="DA1104" s="2"/>
      <c r="DB1104" s="2"/>
      <c r="DC1104" s="2"/>
      <c r="DD1104" s="2"/>
      <c r="DE1104" s="2"/>
      <c r="DF1104" s="2"/>
      <c r="DG1104" s="2"/>
      <c r="DH1104" s="2"/>
      <c r="DI1104" s="2"/>
      <c r="DJ1104" s="2"/>
      <c r="DK1104" s="2"/>
      <c r="DL1104" s="2"/>
      <c r="DM1104" s="2"/>
      <c r="DN1104" s="2"/>
      <c r="DO1104" s="2"/>
      <c r="DP1104" s="2"/>
      <c r="DQ1104" s="2"/>
      <c r="DR1104" s="2"/>
      <c r="DS1104" s="2"/>
      <c r="DT1104" s="2"/>
    </row>
    <row r="1105" spans="85:124" x14ac:dyDescent="0.2">
      <c r="CG1105" s="2"/>
      <c r="CH1105" s="2"/>
      <c r="CI1105" s="2"/>
      <c r="CJ1105" s="2"/>
      <c r="CK1105" s="2"/>
      <c r="CL1105" s="2"/>
      <c r="CM1105" s="2"/>
      <c r="CN1105" s="2"/>
      <c r="CO1105" s="2"/>
      <c r="CP1105" s="2"/>
      <c r="CQ1105" s="2"/>
      <c r="CR1105" s="2"/>
      <c r="CS1105" s="2"/>
      <c r="CT1105" s="2"/>
      <c r="CU1105" s="2"/>
      <c r="CV1105" s="2"/>
      <c r="CW1105" s="2"/>
      <c r="CX1105" s="2"/>
      <c r="CY1105" s="2"/>
      <c r="CZ1105" s="2"/>
      <c r="DA1105" s="2"/>
      <c r="DB1105" s="2"/>
      <c r="DC1105" s="2"/>
      <c r="DD1105" s="2"/>
      <c r="DE1105" s="2"/>
      <c r="DF1105" s="2"/>
      <c r="DG1105" s="2"/>
      <c r="DH1105" s="2"/>
      <c r="DI1105" s="2"/>
      <c r="DJ1105" s="2"/>
      <c r="DK1105" s="2"/>
      <c r="DL1105" s="2"/>
      <c r="DM1105" s="2"/>
      <c r="DN1105" s="2"/>
      <c r="DO1105" s="2"/>
      <c r="DP1105" s="2"/>
      <c r="DQ1105" s="2"/>
      <c r="DR1105" s="2"/>
      <c r="DS1105" s="2"/>
      <c r="DT1105" s="2"/>
    </row>
    <row r="1106" spans="85:124" x14ac:dyDescent="0.2">
      <c r="CG1106" s="2"/>
      <c r="CH1106" s="2"/>
      <c r="CI1106" s="2"/>
      <c r="CJ1106" s="2"/>
      <c r="CK1106" s="2"/>
      <c r="CL1106" s="2"/>
      <c r="CM1106" s="2"/>
      <c r="CN1106" s="2"/>
      <c r="CO1106" s="2"/>
      <c r="CP1106" s="2"/>
      <c r="CQ1106" s="2"/>
      <c r="CR1106" s="2"/>
      <c r="CS1106" s="2"/>
      <c r="CT1106" s="2"/>
      <c r="CU1106" s="2"/>
      <c r="CV1106" s="2"/>
      <c r="CW1106" s="2"/>
      <c r="CX1106" s="2"/>
      <c r="CY1106" s="2"/>
      <c r="CZ1106" s="2"/>
      <c r="DA1106" s="2"/>
      <c r="DB1106" s="2"/>
      <c r="DC1106" s="2"/>
      <c r="DD1106" s="2"/>
      <c r="DE1106" s="2"/>
      <c r="DF1106" s="2"/>
      <c r="DG1106" s="2"/>
      <c r="DH1106" s="2"/>
      <c r="DI1106" s="2"/>
      <c r="DJ1106" s="2"/>
      <c r="DK1106" s="2"/>
      <c r="DL1106" s="2"/>
      <c r="DM1106" s="2"/>
      <c r="DN1106" s="2"/>
      <c r="DO1106" s="2"/>
      <c r="DP1106" s="2"/>
      <c r="DQ1106" s="2"/>
      <c r="DR1106" s="2"/>
      <c r="DS1106" s="2"/>
      <c r="DT1106" s="2"/>
    </row>
    <row r="1107" spans="85:124" x14ac:dyDescent="0.2">
      <c r="CG1107" s="2"/>
      <c r="CH1107" s="2"/>
      <c r="CI1107" s="2"/>
      <c r="CJ1107" s="2"/>
      <c r="CK1107" s="2"/>
      <c r="CL1107" s="2"/>
      <c r="CM1107" s="2"/>
      <c r="CN1107" s="2"/>
      <c r="CO1107" s="2"/>
      <c r="CP1107" s="2"/>
      <c r="CQ1107" s="2"/>
      <c r="CR1107" s="2"/>
      <c r="CS1107" s="2"/>
      <c r="CT1107" s="2"/>
      <c r="CU1107" s="2"/>
      <c r="CV1107" s="2"/>
      <c r="CW1107" s="2"/>
      <c r="CX1107" s="2"/>
      <c r="CY1107" s="2"/>
      <c r="CZ1107" s="2"/>
      <c r="DA1107" s="2"/>
      <c r="DB1107" s="2"/>
      <c r="DC1107" s="2"/>
      <c r="DD1107" s="2"/>
      <c r="DE1107" s="2"/>
      <c r="DF1107" s="2"/>
      <c r="DG1107" s="2"/>
      <c r="DH1107" s="2"/>
      <c r="DI1107" s="2"/>
      <c r="DJ1107" s="2"/>
      <c r="DK1107" s="2"/>
      <c r="DL1107" s="2"/>
      <c r="DM1107" s="2"/>
      <c r="DN1107" s="2"/>
      <c r="DO1107" s="2"/>
      <c r="DP1107" s="2"/>
      <c r="DQ1107" s="2"/>
      <c r="DR1107" s="2"/>
      <c r="DS1107" s="2"/>
      <c r="DT1107" s="2"/>
    </row>
    <row r="1108" spans="85:124" x14ac:dyDescent="0.2">
      <c r="CG1108" s="2"/>
      <c r="CH1108" s="2"/>
      <c r="CI1108" s="2"/>
      <c r="CJ1108" s="2"/>
      <c r="CK1108" s="2"/>
      <c r="CL1108" s="2"/>
      <c r="CM1108" s="2"/>
      <c r="CN1108" s="2"/>
      <c r="CO1108" s="2"/>
      <c r="CP1108" s="2"/>
      <c r="CQ1108" s="2"/>
      <c r="CR1108" s="2"/>
      <c r="CS1108" s="2"/>
      <c r="CT1108" s="2"/>
      <c r="CU1108" s="2"/>
      <c r="CV1108" s="2"/>
      <c r="CW1108" s="2"/>
      <c r="CX1108" s="2"/>
      <c r="CY1108" s="2"/>
      <c r="CZ1108" s="2"/>
      <c r="DA1108" s="2"/>
      <c r="DB1108" s="2"/>
      <c r="DC1108" s="2"/>
      <c r="DD1108" s="2"/>
      <c r="DE1108" s="2"/>
      <c r="DF1108" s="2"/>
      <c r="DG1108" s="2"/>
      <c r="DH1108" s="2"/>
      <c r="DI1108" s="2"/>
      <c r="DJ1108" s="2"/>
      <c r="DK1108" s="2"/>
      <c r="DL1108" s="2"/>
      <c r="DM1108" s="2"/>
      <c r="DN1108" s="2"/>
      <c r="DO1108" s="2"/>
      <c r="DP1108" s="2"/>
      <c r="DQ1108" s="2"/>
      <c r="DR1108" s="2"/>
      <c r="DS1108" s="2"/>
      <c r="DT1108" s="2"/>
    </row>
    <row r="1109" spans="85:124" x14ac:dyDescent="0.2">
      <c r="CG1109" s="2"/>
      <c r="CH1109" s="2"/>
      <c r="CI1109" s="2"/>
      <c r="CJ1109" s="2"/>
      <c r="CK1109" s="2"/>
      <c r="CL1109" s="2"/>
      <c r="CM1109" s="2"/>
      <c r="CN1109" s="2"/>
      <c r="CO1109" s="2"/>
      <c r="CP1109" s="2"/>
      <c r="CQ1109" s="2"/>
      <c r="CR1109" s="2"/>
      <c r="CS1109" s="2"/>
      <c r="CT1109" s="2"/>
      <c r="CU1109" s="2"/>
      <c r="CV1109" s="2"/>
      <c r="CW1109" s="2"/>
      <c r="CX1109" s="2"/>
      <c r="CY1109" s="2"/>
      <c r="CZ1109" s="2"/>
      <c r="DA1109" s="2"/>
      <c r="DB1109" s="2"/>
      <c r="DC1109" s="2"/>
      <c r="DD1109" s="2"/>
      <c r="DE1109" s="2"/>
      <c r="DF1109" s="2"/>
      <c r="DG1109" s="2"/>
      <c r="DH1109" s="2"/>
      <c r="DI1109" s="2"/>
      <c r="DJ1109" s="2"/>
      <c r="DK1109" s="2"/>
      <c r="DL1109" s="2"/>
      <c r="DM1109" s="2"/>
      <c r="DN1109" s="2"/>
      <c r="DO1109" s="2"/>
      <c r="DP1109" s="2"/>
      <c r="DQ1109" s="2"/>
      <c r="DR1109" s="2"/>
      <c r="DS1109" s="2"/>
      <c r="DT1109" s="2"/>
    </row>
    <row r="1110" spans="85:124" x14ac:dyDescent="0.2">
      <c r="CG1110" s="2"/>
      <c r="CH1110" s="2"/>
      <c r="CI1110" s="2"/>
      <c r="CJ1110" s="2"/>
      <c r="CK1110" s="2"/>
      <c r="CL1110" s="2"/>
      <c r="CM1110" s="2"/>
      <c r="CN1110" s="2"/>
      <c r="CO1110" s="2"/>
      <c r="CP1110" s="2"/>
      <c r="CQ1110" s="2"/>
      <c r="CR1110" s="2"/>
      <c r="CS1110" s="2"/>
      <c r="CT1110" s="2"/>
      <c r="CU1110" s="2"/>
      <c r="CV1110" s="2"/>
      <c r="CW1110" s="2"/>
      <c r="CX1110" s="2"/>
      <c r="CY1110" s="2"/>
      <c r="CZ1110" s="2"/>
      <c r="DA1110" s="2"/>
      <c r="DB1110" s="2"/>
      <c r="DC1110" s="2"/>
      <c r="DD1110" s="2"/>
      <c r="DE1110" s="2"/>
      <c r="DF1110" s="2"/>
      <c r="DG1110" s="2"/>
      <c r="DH1110" s="2"/>
      <c r="DI1110" s="2"/>
      <c r="DJ1110" s="2"/>
      <c r="DK1110" s="2"/>
      <c r="DL1110" s="2"/>
      <c r="DM1110" s="2"/>
      <c r="DN1110" s="2"/>
      <c r="DO1110" s="2"/>
      <c r="DP1110" s="2"/>
      <c r="DQ1110" s="2"/>
      <c r="DR1110" s="2"/>
      <c r="DS1110" s="2"/>
      <c r="DT1110" s="2"/>
    </row>
    <row r="1111" spans="85:124" x14ac:dyDescent="0.2">
      <c r="CG1111" s="2"/>
      <c r="CH1111" s="2"/>
      <c r="CI1111" s="2"/>
      <c r="CJ1111" s="2"/>
      <c r="CK1111" s="2"/>
      <c r="CL1111" s="2"/>
      <c r="CM1111" s="2"/>
      <c r="CN1111" s="2"/>
      <c r="CO1111" s="2"/>
      <c r="CP1111" s="2"/>
      <c r="CQ1111" s="2"/>
      <c r="CR1111" s="2"/>
      <c r="CS1111" s="2"/>
      <c r="CT1111" s="2"/>
      <c r="CU1111" s="2"/>
      <c r="CV1111" s="2"/>
      <c r="CW1111" s="2"/>
      <c r="CX1111" s="2"/>
      <c r="CY1111" s="2"/>
      <c r="CZ1111" s="2"/>
      <c r="DA1111" s="2"/>
      <c r="DB1111" s="2"/>
      <c r="DC1111" s="2"/>
      <c r="DD1111" s="2"/>
      <c r="DE1111" s="2"/>
      <c r="DF1111" s="2"/>
      <c r="DG1111" s="2"/>
      <c r="DH1111" s="2"/>
      <c r="DI1111" s="2"/>
      <c r="DJ1111" s="2"/>
      <c r="DK1111" s="2"/>
      <c r="DL1111" s="2"/>
      <c r="DM1111" s="2"/>
      <c r="DN1111" s="2"/>
      <c r="DO1111" s="2"/>
      <c r="DP1111" s="2"/>
      <c r="DQ1111" s="2"/>
      <c r="DR1111" s="2"/>
      <c r="DS1111" s="2"/>
      <c r="DT1111" s="2"/>
    </row>
    <row r="1112" spans="85:124" x14ac:dyDescent="0.2">
      <c r="CG1112" s="2"/>
      <c r="CH1112" s="2"/>
      <c r="CI1112" s="2"/>
      <c r="CJ1112" s="2"/>
      <c r="CK1112" s="2"/>
      <c r="CL1112" s="2"/>
      <c r="CM1112" s="2"/>
      <c r="CN1112" s="2"/>
      <c r="CO1112" s="2"/>
      <c r="CP1112" s="2"/>
      <c r="CQ1112" s="2"/>
      <c r="CR1112" s="2"/>
      <c r="CS1112" s="2"/>
      <c r="CT1112" s="2"/>
      <c r="CU1112" s="2"/>
      <c r="CV1112" s="2"/>
      <c r="CW1112" s="2"/>
      <c r="CX1112" s="2"/>
      <c r="CY1112" s="2"/>
      <c r="CZ1112" s="2"/>
      <c r="DA1112" s="2"/>
      <c r="DB1112" s="2"/>
      <c r="DC1112" s="2"/>
      <c r="DD1112" s="2"/>
      <c r="DE1112" s="2"/>
      <c r="DF1112" s="2"/>
      <c r="DG1112" s="2"/>
      <c r="DH1112" s="2"/>
      <c r="DI1112" s="2"/>
      <c r="DJ1112" s="2"/>
      <c r="DK1112" s="2"/>
      <c r="DL1112" s="2"/>
      <c r="DM1112" s="2"/>
      <c r="DN1112" s="2"/>
      <c r="DO1112" s="2"/>
      <c r="DP1112" s="2"/>
      <c r="DQ1112" s="2"/>
      <c r="DR1112" s="2"/>
      <c r="DS1112" s="2"/>
      <c r="DT1112" s="2"/>
    </row>
    <row r="1113" spans="85:124" x14ac:dyDescent="0.2">
      <c r="CG1113" s="2"/>
      <c r="CH1113" s="2"/>
      <c r="CI1113" s="2"/>
      <c r="CJ1113" s="2"/>
      <c r="CK1113" s="2"/>
      <c r="CL1113" s="2"/>
      <c r="CM1113" s="2"/>
      <c r="CN1113" s="2"/>
      <c r="CO1113" s="2"/>
      <c r="CP1113" s="2"/>
      <c r="CQ1113" s="2"/>
      <c r="CR1113" s="2"/>
      <c r="CS1113" s="2"/>
      <c r="CT1113" s="2"/>
      <c r="CU1113" s="2"/>
      <c r="CV1113" s="2"/>
      <c r="CW1113" s="2"/>
      <c r="CX1113" s="2"/>
      <c r="CY1113" s="2"/>
      <c r="CZ1113" s="2"/>
      <c r="DA1113" s="2"/>
      <c r="DB1113" s="2"/>
      <c r="DC1113" s="2"/>
      <c r="DD1113" s="2"/>
      <c r="DE1113" s="2"/>
      <c r="DF1113" s="2"/>
      <c r="DG1113" s="2"/>
      <c r="DH1113" s="2"/>
      <c r="DI1113" s="2"/>
      <c r="DJ1113" s="2"/>
      <c r="DK1113" s="2"/>
      <c r="DL1113" s="2"/>
      <c r="DM1113" s="2"/>
      <c r="DN1113" s="2"/>
      <c r="DO1113" s="2"/>
      <c r="DP1113" s="2"/>
      <c r="DQ1113" s="2"/>
      <c r="DR1113" s="2"/>
      <c r="DS1113" s="2"/>
      <c r="DT1113" s="2"/>
    </row>
    <row r="1114" spans="85:124" x14ac:dyDescent="0.2">
      <c r="CG1114" s="2"/>
      <c r="CH1114" s="2"/>
      <c r="CI1114" s="2"/>
      <c r="CJ1114" s="2"/>
      <c r="CK1114" s="2"/>
      <c r="CL1114" s="2"/>
      <c r="CM1114" s="2"/>
      <c r="CN1114" s="2"/>
      <c r="CO1114" s="2"/>
      <c r="CP1114" s="2"/>
      <c r="CQ1114" s="2"/>
      <c r="CR1114" s="2"/>
      <c r="CS1114" s="2"/>
      <c r="CT1114" s="2"/>
      <c r="CU1114" s="2"/>
      <c r="CV1114" s="2"/>
      <c r="CW1114" s="2"/>
      <c r="CX1114" s="2"/>
      <c r="CY1114" s="2"/>
      <c r="CZ1114" s="2"/>
      <c r="DA1114" s="2"/>
      <c r="DB1114" s="2"/>
      <c r="DC1114" s="2"/>
      <c r="DD1114" s="2"/>
      <c r="DE1114" s="2"/>
      <c r="DF1114" s="2"/>
      <c r="DG1114" s="2"/>
      <c r="DH1114" s="2"/>
      <c r="DI1114" s="2"/>
      <c r="DJ1114" s="2"/>
      <c r="DK1114" s="2"/>
      <c r="DL1114" s="2"/>
      <c r="DM1114" s="2"/>
      <c r="DN1114" s="2"/>
      <c r="DO1114" s="2"/>
      <c r="DP1114" s="2"/>
      <c r="DQ1114" s="2"/>
      <c r="DR1114" s="2"/>
      <c r="DS1114" s="2"/>
      <c r="DT1114" s="2"/>
    </row>
    <row r="1115" spans="85:124" x14ac:dyDescent="0.2">
      <c r="CG1115" s="2"/>
      <c r="CH1115" s="2"/>
      <c r="CI1115" s="2"/>
      <c r="CJ1115" s="2"/>
      <c r="CK1115" s="2"/>
      <c r="CL1115" s="2"/>
      <c r="CM1115" s="2"/>
      <c r="CN1115" s="2"/>
      <c r="CO1115" s="2"/>
      <c r="CP1115" s="2"/>
      <c r="CQ1115" s="2"/>
      <c r="CR1115" s="2"/>
      <c r="CS1115" s="2"/>
      <c r="CT1115" s="2"/>
      <c r="CU1115" s="2"/>
      <c r="CV1115" s="2"/>
      <c r="CW1115" s="2"/>
      <c r="CX1115" s="2"/>
      <c r="CY1115" s="2"/>
      <c r="CZ1115" s="2"/>
      <c r="DA1115" s="2"/>
      <c r="DB1115" s="2"/>
      <c r="DC1115" s="2"/>
      <c r="DD1115" s="2"/>
      <c r="DE1115" s="2"/>
      <c r="DF1115" s="2"/>
      <c r="DG1115" s="2"/>
      <c r="DH1115" s="2"/>
      <c r="DI1115" s="2"/>
      <c r="DJ1115" s="2"/>
      <c r="DK1115" s="2"/>
      <c r="DL1115" s="2"/>
      <c r="DM1115" s="2"/>
      <c r="DN1115" s="2"/>
      <c r="DO1115" s="2"/>
      <c r="DP1115" s="2"/>
      <c r="DQ1115" s="2"/>
      <c r="DR1115" s="2"/>
      <c r="DS1115" s="2"/>
      <c r="DT1115" s="2"/>
    </row>
    <row r="1116" spans="85:124" x14ac:dyDescent="0.2">
      <c r="CG1116" s="2"/>
      <c r="CH1116" s="2"/>
      <c r="CI1116" s="2"/>
      <c r="CJ1116" s="2"/>
      <c r="CK1116" s="2"/>
      <c r="CL1116" s="2"/>
      <c r="CM1116" s="2"/>
      <c r="CN1116" s="2"/>
      <c r="CO1116" s="2"/>
      <c r="CP1116" s="2"/>
      <c r="CQ1116" s="2"/>
      <c r="CR1116" s="2"/>
      <c r="CS1116" s="2"/>
      <c r="CT1116" s="2"/>
      <c r="CU1116" s="2"/>
      <c r="CV1116" s="2"/>
      <c r="CW1116" s="2"/>
      <c r="CX1116" s="2"/>
      <c r="CY1116" s="2"/>
      <c r="CZ1116" s="2"/>
      <c r="DA1116" s="2"/>
      <c r="DB1116" s="2"/>
      <c r="DC1116" s="2"/>
      <c r="DD1116" s="2"/>
      <c r="DE1116" s="2"/>
      <c r="DF1116" s="2"/>
      <c r="DG1116" s="2"/>
      <c r="DH1116" s="2"/>
      <c r="DI1116" s="2"/>
      <c r="DJ1116" s="2"/>
      <c r="DK1116" s="2"/>
      <c r="DL1116" s="2"/>
      <c r="DM1116" s="2"/>
      <c r="DN1116" s="2"/>
      <c r="DO1116" s="2"/>
      <c r="DP1116" s="2"/>
      <c r="DQ1116" s="2"/>
      <c r="DR1116" s="2"/>
      <c r="DS1116" s="2"/>
      <c r="DT1116" s="2"/>
    </row>
    <row r="1117" spans="85:124" x14ac:dyDescent="0.2">
      <c r="CG1117" s="2"/>
      <c r="CH1117" s="2"/>
      <c r="CI1117" s="2"/>
      <c r="CJ1117" s="2"/>
      <c r="CK1117" s="2"/>
      <c r="CL1117" s="2"/>
      <c r="CM1117" s="2"/>
      <c r="CN1117" s="2"/>
      <c r="CO1117" s="2"/>
      <c r="CP1117" s="2"/>
      <c r="CQ1117" s="2"/>
      <c r="CR1117" s="2"/>
      <c r="CS1117" s="2"/>
      <c r="CT1117" s="2"/>
      <c r="CU1117" s="2"/>
      <c r="CV1117" s="2"/>
      <c r="CW1117" s="2"/>
      <c r="CX1117" s="2"/>
      <c r="CY1117" s="2"/>
      <c r="CZ1117" s="2"/>
      <c r="DA1117" s="2"/>
      <c r="DB1117" s="2"/>
      <c r="DC1117" s="2"/>
      <c r="DD1117" s="2"/>
      <c r="DE1117" s="2"/>
      <c r="DF1117" s="2"/>
      <c r="DG1117" s="2"/>
      <c r="DH1117" s="2"/>
      <c r="DI1117" s="2"/>
      <c r="DJ1117" s="2"/>
      <c r="DK1117" s="2"/>
      <c r="DL1117" s="2"/>
      <c r="DM1117" s="2"/>
      <c r="DN1117" s="2"/>
      <c r="DO1117" s="2"/>
      <c r="DP1117" s="2"/>
      <c r="DQ1117" s="2"/>
      <c r="DR1117" s="2"/>
      <c r="DS1117" s="2"/>
      <c r="DT1117" s="2"/>
    </row>
    <row r="1118" spans="85:124" x14ac:dyDescent="0.2">
      <c r="CG1118" s="2"/>
      <c r="CH1118" s="2"/>
      <c r="CI1118" s="2"/>
      <c r="CJ1118" s="2"/>
      <c r="CK1118" s="2"/>
      <c r="CL1118" s="2"/>
      <c r="CM1118" s="2"/>
      <c r="CN1118" s="2"/>
      <c r="CO1118" s="2"/>
      <c r="CP1118" s="2"/>
      <c r="CQ1118" s="2"/>
      <c r="CR1118" s="2"/>
      <c r="CS1118" s="2"/>
      <c r="CT1118" s="2"/>
      <c r="CU1118" s="2"/>
      <c r="CV1118" s="2"/>
      <c r="CW1118" s="2"/>
      <c r="CX1118" s="2"/>
      <c r="CY1118" s="2"/>
      <c r="CZ1118" s="2"/>
      <c r="DA1118" s="2"/>
      <c r="DB1118" s="2"/>
      <c r="DC1118" s="2"/>
      <c r="DD1118" s="2"/>
      <c r="DE1118" s="2"/>
      <c r="DF1118" s="2"/>
      <c r="DG1118" s="2"/>
      <c r="DH1118" s="2"/>
      <c r="DI1118" s="2"/>
      <c r="DJ1118" s="2"/>
      <c r="DK1118" s="2"/>
      <c r="DL1118" s="2"/>
      <c r="DM1118" s="2"/>
      <c r="DN1118" s="2"/>
      <c r="DO1118" s="2"/>
      <c r="DP1118" s="2"/>
      <c r="DQ1118" s="2"/>
      <c r="DR1118" s="2"/>
      <c r="DS1118" s="2"/>
      <c r="DT1118" s="2"/>
    </row>
    <row r="1119" spans="85:124" x14ac:dyDescent="0.2">
      <c r="CG1119" s="2"/>
      <c r="CH1119" s="2"/>
      <c r="CI1119" s="2"/>
      <c r="CJ1119" s="2"/>
      <c r="CK1119" s="2"/>
      <c r="CL1119" s="2"/>
      <c r="CM1119" s="2"/>
      <c r="CN1119" s="2"/>
      <c r="CO1119" s="2"/>
      <c r="CP1119" s="2"/>
      <c r="CQ1119" s="2"/>
      <c r="CR1119" s="2"/>
      <c r="CS1119" s="2"/>
      <c r="CT1119" s="2"/>
      <c r="CU1119" s="2"/>
      <c r="CV1119" s="2"/>
      <c r="CW1119" s="2"/>
      <c r="CX1119" s="2"/>
      <c r="CY1119" s="2"/>
      <c r="CZ1119" s="2"/>
      <c r="DA1119" s="2"/>
      <c r="DB1119" s="2"/>
      <c r="DC1119" s="2"/>
      <c r="DD1119" s="2"/>
      <c r="DE1119" s="2"/>
      <c r="DF1119" s="2"/>
      <c r="DG1119" s="2"/>
      <c r="DH1119" s="2"/>
      <c r="DI1119" s="2"/>
      <c r="DJ1119" s="2"/>
      <c r="DK1119" s="2"/>
      <c r="DL1119" s="2"/>
      <c r="DM1119" s="2"/>
      <c r="DN1119" s="2"/>
      <c r="DO1119" s="2"/>
      <c r="DP1119" s="2"/>
      <c r="DQ1119" s="2"/>
      <c r="DR1119" s="2"/>
      <c r="DS1119" s="2"/>
      <c r="DT1119" s="2"/>
    </row>
    <row r="1120" spans="85:124" x14ac:dyDescent="0.2">
      <c r="CG1120" s="2"/>
      <c r="CH1120" s="2"/>
      <c r="CI1120" s="2"/>
      <c r="CJ1120" s="2"/>
      <c r="CK1120" s="2"/>
      <c r="CL1120" s="2"/>
      <c r="CM1120" s="2"/>
      <c r="CN1120" s="2"/>
      <c r="CO1120" s="2"/>
      <c r="CP1120" s="2"/>
      <c r="CQ1120" s="2"/>
      <c r="CR1120" s="2"/>
      <c r="CS1120" s="2"/>
      <c r="CT1120" s="2"/>
      <c r="CU1120" s="2"/>
      <c r="CV1120" s="2"/>
      <c r="CW1120" s="2"/>
      <c r="CX1120" s="2"/>
      <c r="CY1120" s="2"/>
      <c r="CZ1120" s="2"/>
      <c r="DA1120" s="2"/>
      <c r="DB1120" s="2"/>
      <c r="DC1120" s="2"/>
      <c r="DD1120" s="2"/>
      <c r="DE1120" s="2"/>
      <c r="DF1120" s="2"/>
      <c r="DG1120" s="2"/>
      <c r="DH1120" s="2"/>
      <c r="DI1120" s="2"/>
      <c r="DJ1120" s="2"/>
      <c r="DK1120" s="2"/>
      <c r="DL1120" s="2"/>
      <c r="DM1120" s="2"/>
      <c r="DN1120" s="2"/>
      <c r="DO1120" s="2"/>
      <c r="DP1120" s="2"/>
      <c r="DQ1120" s="2"/>
      <c r="DR1120" s="2"/>
      <c r="DS1120" s="2"/>
      <c r="DT1120" s="2"/>
    </row>
    <row r="1121" spans="85:124" x14ac:dyDescent="0.2">
      <c r="CG1121" s="2"/>
      <c r="CH1121" s="2"/>
      <c r="CI1121" s="2"/>
      <c r="CJ1121" s="2"/>
      <c r="CK1121" s="2"/>
      <c r="CL1121" s="2"/>
      <c r="CM1121" s="2"/>
      <c r="CN1121" s="2"/>
      <c r="CO1121" s="2"/>
      <c r="CP1121" s="2"/>
      <c r="CQ1121" s="2"/>
      <c r="CR1121" s="2"/>
      <c r="CS1121" s="2"/>
      <c r="CT1121" s="2"/>
      <c r="CU1121" s="2"/>
      <c r="CV1121" s="2"/>
      <c r="CW1121" s="2"/>
      <c r="CX1121" s="2"/>
      <c r="CY1121" s="2"/>
      <c r="CZ1121" s="2"/>
      <c r="DA1121" s="2"/>
      <c r="DB1121" s="2"/>
      <c r="DC1121" s="2"/>
      <c r="DD1121" s="2"/>
      <c r="DE1121" s="2"/>
      <c r="DF1121" s="2"/>
      <c r="DG1121" s="2"/>
      <c r="DH1121" s="2"/>
      <c r="DI1121" s="2"/>
      <c r="DJ1121" s="2"/>
      <c r="DK1121" s="2"/>
      <c r="DL1121" s="2"/>
      <c r="DM1121" s="2"/>
      <c r="DN1121" s="2"/>
      <c r="DO1121" s="2"/>
      <c r="DP1121" s="2"/>
      <c r="DQ1121" s="2"/>
      <c r="DR1121" s="2"/>
      <c r="DS1121" s="2"/>
      <c r="DT1121" s="2"/>
    </row>
    <row r="1122" spans="85:124" x14ac:dyDescent="0.2">
      <c r="CG1122" s="2"/>
      <c r="CH1122" s="2"/>
      <c r="CI1122" s="2"/>
      <c r="CJ1122" s="2"/>
      <c r="CK1122" s="2"/>
      <c r="CL1122" s="2"/>
      <c r="CM1122" s="2"/>
      <c r="CN1122" s="2"/>
      <c r="CO1122" s="2"/>
      <c r="CP1122" s="2"/>
      <c r="CQ1122" s="2"/>
      <c r="CR1122" s="2"/>
      <c r="CS1122" s="2"/>
      <c r="CT1122" s="2"/>
      <c r="CU1122" s="2"/>
      <c r="CV1122" s="2"/>
      <c r="CW1122" s="2"/>
      <c r="CX1122" s="2"/>
      <c r="CY1122" s="2"/>
      <c r="CZ1122" s="2"/>
      <c r="DA1122" s="2"/>
      <c r="DB1122" s="2"/>
      <c r="DC1122" s="2"/>
      <c r="DD1122" s="2"/>
      <c r="DE1122" s="2"/>
      <c r="DF1122" s="2"/>
      <c r="DG1122" s="2"/>
      <c r="DH1122" s="2"/>
      <c r="DI1122" s="2"/>
      <c r="DJ1122" s="2"/>
      <c r="DK1122" s="2"/>
      <c r="DL1122" s="2"/>
      <c r="DM1122" s="2"/>
      <c r="DN1122" s="2"/>
      <c r="DO1122" s="2"/>
      <c r="DP1122" s="2"/>
      <c r="DQ1122" s="2"/>
      <c r="DR1122" s="2"/>
      <c r="DS1122" s="2"/>
      <c r="DT1122" s="2"/>
    </row>
    <row r="1123" spans="85:124" x14ac:dyDescent="0.2">
      <c r="CG1123" s="2"/>
      <c r="CH1123" s="2"/>
      <c r="CI1123" s="2"/>
      <c r="CJ1123" s="2"/>
      <c r="CK1123" s="2"/>
      <c r="CL1123" s="2"/>
      <c r="CM1123" s="2"/>
      <c r="CN1123" s="2"/>
      <c r="CO1123" s="2"/>
      <c r="CP1123" s="2"/>
      <c r="CQ1123" s="2"/>
      <c r="CR1123" s="2"/>
      <c r="CS1123" s="2"/>
      <c r="CT1123" s="2"/>
      <c r="CU1123" s="2"/>
      <c r="CV1123" s="2"/>
      <c r="CW1123" s="2"/>
      <c r="CX1123" s="2"/>
      <c r="CY1123" s="2"/>
      <c r="CZ1123" s="2"/>
      <c r="DA1123" s="2"/>
      <c r="DB1123" s="2"/>
      <c r="DC1123" s="2"/>
      <c r="DD1123" s="2"/>
      <c r="DE1123" s="2"/>
      <c r="DF1123" s="2"/>
      <c r="DG1123" s="2"/>
      <c r="DH1123" s="2"/>
      <c r="DI1123" s="2"/>
      <c r="DJ1123" s="2"/>
      <c r="DK1123" s="2"/>
      <c r="DL1123" s="2"/>
      <c r="DM1123" s="2"/>
      <c r="DN1123" s="2"/>
      <c r="DO1123" s="2"/>
      <c r="DP1123" s="2"/>
      <c r="DQ1123" s="2"/>
      <c r="DR1123" s="2"/>
      <c r="DS1123" s="2"/>
      <c r="DT1123" s="2"/>
    </row>
    <row r="1124" spans="85:124" x14ac:dyDescent="0.2">
      <c r="CG1124" s="2"/>
      <c r="CH1124" s="2"/>
      <c r="CI1124" s="2"/>
      <c r="CJ1124" s="2"/>
      <c r="CK1124" s="2"/>
      <c r="CL1124" s="2"/>
      <c r="CM1124" s="2"/>
      <c r="CN1124" s="2"/>
      <c r="CO1124" s="2"/>
      <c r="CP1124" s="2"/>
      <c r="CQ1124" s="2"/>
      <c r="CR1124" s="2"/>
      <c r="CS1124" s="2"/>
      <c r="CT1124" s="2"/>
      <c r="CU1124" s="2"/>
      <c r="CV1124" s="2"/>
      <c r="CW1124" s="2"/>
      <c r="CX1124" s="2"/>
      <c r="CY1124" s="2"/>
      <c r="CZ1124" s="2"/>
      <c r="DA1124" s="2"/>
      <c r="DB1124" s="2"/>
      <c r="DC1124" s="2"/>
      <c r="DD1124" s="2"/>
      <c r="DE1124" s="2"/>
      <c r="DF1124" s="2"/>
      <c r="DG1124" s="2"/>
      <c r="DH1124" s="2"/>
      <c r="DI1124" s="2"/>
      <c r="DJ1124" s="2"/>
      <c r="DK1124" s="2"/>
      <c r="DL1124" s="2"/>
      <c r="DM1124" s="2"/>
      <c r="DN1124" s="2"/>
      <c r="DO1124" s="2"/>
      <c r="DP1124" s="2"/>
      <c r="DQ1124" s="2"/>
      <c r="DR1124" s="2"/>
      <c r="DS1124" s="2"/>
      <c r="DT1124" s="2"/>
    </row>
    <row r="1125" spans="85:124" x14ac:dyDescent="0.2">
      <c r="CG1125" s="2"/>
      <c r="CH1125" s="2"/>
      <c r="CI1125" s="2"/>
      <c r="CJ1125" s="2"/>
      <c r="CK1125" s="2"/>
      <c r="CL1125" s="2"/>
      <c r="CM1125" s="2"/>
      <c r="CN1125" s="2"/>
      <c r="CO1125" s="2"/>
      <c r="CP1125" s="2"/>
      <c r="CQ1125" s="2"/>
      <c r="CR1125" s="2"/>
      <c r="CS1125" s="2"/>
      <c r="CT1125" s="2"/>
      <c r="CU1125" s="2"/>
      <c r="CV1125" s="2"/>
      <c r="CW1125" s="2"/>
      <c r="CX1125" s="2"/>
      <c r="CY1125" s="2"/>
      <c r="CZ1125" s="2"/>
      <c r="DA1125" s="2"/>
      <c r="DB1125" s="2"/>
      <c r="DC1125" s="2"/>
      <c r="DD1125" s="2"/>
      <c r="DE1125" s="2"/>
      <c r="DF1125" s="2"/>
      <c r="DG1125" s="2"/>
      <c r="DH1125" s="2"/>
      <c r="DI1125" s="2"/>
      <c r="DJ1125" s="2"/>
      <c r="DK1125" s="2"/>
      <c r="DL1125" s="2"/>
      <c r="DM1125" s="2"/>
      <c r="DN1125" s="2"/>
      <c r="DO1125" s="2"/>
      <c r="DP1125" s="2"/>
      <c r="DQ1125" s="2"/>
      <c r="DR1125" s="2"/>
      <c r="DS1125" s="2"/>
      <c r="DT1125" s="2"/>
    </row>
    <row r="1126" spans="85:124" x14ac:dyDescent="0.2">
      <c r="CG1126" s="2"/>
      <c r="CH1126" s="2"/>
      <c r="CI1126" s="2"/>
      <c r="CJ1126" s="2"/>
      <c r="CK1126" s="2"/>
      <c r="CL1126" s="2"/>
      <c r="CM1126" s="2"/>
      <c r="CN1126" s="2"/>
      <c r="CO1126" s="2"/>
      <c r="CP1126" s="2"/>
      <c r="CQ1126" s="2"/>
      <c r="CR1126" s="2"/>
      <c r="CS1126" s="2"/>
      <c r="CT1126" s="2"/>
      <c r="CU1126" s="2"/>
      <c r="CV1126" s="2"/>
      <c r="CW1126" s="2"/>
      <c r="CX1126" s="2"/>
      <c r="CY1126" s="2"/>
      <c r="CZ1126" s="2"/>
      <c r="DA1126" s="2"/>
      <c r="DB1126" s="2"/>
      <c r="DC1126" s="2"/>
      <c r="DD1126" s="2"/>
      <c r="DE1126" s="2"/>
      <c r="DF1126" s="2"/>
      <c r="DG1126" s="2"/>
      <c r="DH1126" s="2"/>
      <c r="DI1126" s="2"/>
      <c r="DJ1126" s="2"/>
      <c r="DK1126" s="2"/>
      <c r="DL1126" s="2"/>
      <c r="DM1126" s="2"/>
      <c r="DN1126" s="2"/>
      <c r="DO1126" s="2"/>
      <c r="DP1126" s="2"/>
      <c r="DQ1126" s="2"/>
      <c r="DR1126" s="2"/>
      <c r="DS1126" s="2"/>
      <c r="DT1126" s="2"/>
    </row>
    <row r="1127" spans="85:124" x14ac:dyDescent="0.2">
      <c r="CG1127" s="2"/>
      <c r="CH1127" s="2"/>
      <c r="CI1127" s="2"/>
      <c r="CJ1127" s="2"/>
      <c r="CK1127" s="2"/>
      <c r="CL1127" s="2"/>
      <c r="CM1127" s="2"/>
      <c r="CN1127" s="2"/>
      <c r="CO1127" s="2"/>
      <c r="CP1127" s="2"/>
      <c r="CQ1127" s="2"/>
      <c r="CR1127" s="2"/>
      <c r="CS1127" s="2"/>
      <c r="CT1127" s="2"/>
      <c r="CU1127" s="2"/>
      <c r="CV1127" s="2"/>
      <c r="CW1127" s="2"/>
      <c r="CX1127" s="2"/>
      <c r="CY1127" s="2"/>
      <c r="CZ1127" s="2"/>
      <c r="DA1127" s="2"/>
      <c r="DB1127" s="2"/>
      <c r="DC1127" s="2"/>
      <c r="DD1127" s="2"/>
      <c r="DE1127" s="2"/>
      <c r="DF1127" s="2"/>
      <c r="DG1127" s="2"/>
      <c r="DH1127" s="2"/>
      <c r="DI1127" s="2"/>
      <c r="DJ1127" s="2"/>
      <c r="DK1127" s="2"/>
      <c r="DL1127" s="2"/>
      <c r="DM1127" s="2"/>
      <c r="DN1127" s="2"/>
      <c r="DO1127" s="2"/>
      <c r="DP1127" s="2"/>
      <c r="DQ1127" s="2"/>
      <c r="DR1127" s="2"/>
      <c r="DS1127" s="2"/>
      <c r="DT1127" s="2"/>
    </row>
    <row r="1128" spans="85:124" x14ac:dyDescent="0.2">
      <c r="CG1128" s="2"/>
      <c r="CH1128" s="2"/>
      <c r="CI1128" s="2"/>
      <c r="CJ1128" s="2"/>
      <c r="CK1128" s="2"/>
      <c r="CL1128" s="2"/>
      <c r="CM1128" s="2"/>
      <c r="CN1128" s="2"/>
      <c r="CO1128" s="2"/>
      <c r="CP1128" s="2"/>
      <c r="CQ1128" s="2"/>
      <c r="CR1128" s="2"/>
      <c r="CS1128" s="2"/>
      <c r="CT1128" s="2"/>
      <c r="CU1128" s="2"/>
      <c r="CV1128" s="2"/>
      <c r="CW1128" s="2"/>
      <c r="CX1128" s="2"/>
      <c r="CY1128" s="2"/>
      <c r="CZ1128" s="2"/>
      <c r="DA1128" s="2"/>
      <c r="DB1128" s="2"/>
      <c r="DC1128" s="2"/>
      <c r="DD1128" s="2"/>
      <c r="DE1128" s="2"/>
      <c r="DF1128" s="2"/>
      <c r="DG1128" s="2"/>
      <c r="DH1128" s="2"/>
      <c r="DI1128" s="2"/>
      <c r="DJ1128" s="2"/>
      <c r="DK1128" s="2"/>
      <c r="DL1128" s="2"/>
      <c r="DM1128" s="2"/>
      <c r="DN1128" s="2"/>
      <c r="DO1128" s="2"/>
      <c r="DP1128" s="2"/>
      <c r="DQ1128" s="2"/>
      <c r="DR1128" s="2"/>
      <c r="DS1128" s="2"/>
      <c r="DT1128" s="2"/>
    </row>
    <row r="1129" spans="85:124" x14ac:dyDescent="0.2">
      <c r="CG1129" s="2"/>
      <c r="CH1129" s="2"/>
      <c r="CI1129" s="2"/>
      <c r="CJ1129" s="2"/>
      <c r="CK1129" s="2"/>
      <c r="CL1129" s="2"/>
      <c r="CM1129" s="2"/>
      <c r="CN1129" s="2"/>
      <c r="CO1129" s="2"/>
      <c r="CP1129" s="2"/>
      <c r="CQ1129" s="2"/>
      <c r="CR1129" s="2"/>
      <c r="CS1129" s="2"/>
      <c r="CT1129" s="2"/>
      <c r="CU1129" s="2"/>
      <c r="CV1129" s="2"/>
      <c r="CW1129" s="2"/>
      <c r="CX1129" s="2"/>
      <c r="CY1129" s="2"/>
      <c r="CZ1129" s="2"/>
      <c r="DA1129" s="2"/>
      <c r="DB1129" s="2"/>
      <c r="DC1129" s="2"/>
      <c r="DD1129" s="2"/>
      <c r="DE1129" s="2"/>
      <c r="DF1129" s="2"/>
      <c r="DG1129" s="2"/>
      <c r="DH1129" s="2"/>
      <c r="DI1129" s="2"/>
      <c r="DJ1129" s="2"/>
      <c r="DK1129" s="2"/>
      <c r="DL1129" s="2"/>
      <c r="DM1129" s="2"/>
      <c r="DN1129" s="2"/>
      <c r="DO1129" s="2"/>
      <c r="DP1129" s="2"/>
      <c r="DQ1129" s="2"/>
      <c r="DR1129" s="2"/>
      <c r="DS1129" s="2"/>
      <c r="DT1129" s="2"/>
    </row>
    <row r="1130" spans="85:124" x14ac:dyDescent="0.2">
      <c r="CG1130" s="2"/>
      <c r="CH1130" s="2"/>
      <c r="CI1130" s="2"/>
      <c r="CJ1130" s="2"/>
      <c r="CK1130" s="2"/>
      <c r="CL1130" s="2"/>
      <c r="CM1130" s="2"/>
      <c r="CN1130" s="2"/>
      <c r="CO1130" s="2"/>
      <c r="CP1130" s="2"/>
      <c r="CQ1130" s="2"/>
      <c r="CR1130" s="2"/>
      <c r="CS1130" s="2"/>
      <c r="CT1130" s="2"/>
      <c r="CU1130" s="2"/>
      <c r="CV1130" s="2"/>
      <c r="CW1130" s="2"/>
      <c r="CX1130" s="2"/>
      <c r="CY1130" s="2"/>
      <c r="CZ1130" s="2"/>
      <c r="DA1130" s="2"/>
      <c r="DB1130" s="2"/>
      <c r="DC1130" s="2"/>
      <c r="DD1130" s="2"/>
      <c r="DE1130" s="2"/>
      <c r="DF1130" s="2"/>
      <c r="DG1130" s="2"/>
      <c r="DH1130" s="2"/>
      <c r="DI1130" s="2"/>
      <c r="DJ1130" s="2"/>
      <c r="DK1130" s="2"/>
      <c r="DL1130" s="2"/>
      <c r="DM1130" s="2"/>
      <c r="DN1130" s="2"/>
      <c r="DO1130" s="2"/>
      <c r="DP1130" s="2"/>
      <c r="DQ1130" s="2"/>
      <c r="DR1130" s="2"/>
      <c r="DS1130" s="2"/>
      <c r="DT1130" s="2"/>
    </row>
    <row r="1131" spans="85:124" x14ac:dyDescent="0.2">
      <c r="CG1131" s="2"/>
      <c r="CH1131" s="2"/>
      <c r="CI1131" s="2"/>
      <c r="CJ1131" s="2"/>
      <c r="CK1131" s="2"/>
      <c r="CL1131" s="2"/>
      <c r="CM1131" s="2"/>
      <c r="CN1131" s="2"/>
      <c r="CO1131" s="2"/>
      <c r="CP1131" s="2"/>
      <c r="CQ1131" s="2"/>
      <c r="CR1131" s="2"/>
      <c r="CS1131" s="2"/>
      <c r="CT1131" s="2"/>
      <c r="CU1131" s="2"/>
      <c r="CV1131" s="2"/>
      <c r="CW1131" s="2"/>
      <c r="CX1131" s="2"/>
      <c r="CY1131" s="2"/>
      <c r="CZ1131" s="2"/>
      <c r="DA1131" s="2"/>
      <c r="DB1131" s="2"/>
      <c r="DC1131" s="2"/>
      <c r="DD1131" s="2"/>
      <c r="DE1131" s="2"/>
      <c r="DF1131" s="2"/>
      <c r="DG1131" s="2"/>
      <c r="DH1131" s="2"/>
      <c r="DI1131" s="2"/>
      <c r="DJ1131" s="2"/>
      <c r="DK1131" s="2"/>
      <c r="DL1131" s="2"/>
      <c r="DM1131" s="2"/>
      <c r="DN1131" s="2"/>
      <c r="DO1131" s="2"/>
      <c r="DP1131" s="2"/>
      <c r="DQ1131" s="2"/>
      <c r="DR1131" s="2"/>
      <c r="DS1131" s="2"/>
      <c r="DT1131" s="2"/>
    </row>
    <row r="1132" spans="85:124" x14ac:dyDescent="0.2">
      <c r="CG1132" s="2"/>
      <c r="CH1132" s="2"/>
      <c r="CI1132" s="2"/>
      <c r="CJ1132" s="2"/>
      <c r="CK1132" s="2"/>
      <c r="CL1132" s="2"/>
      <c r="CM1132" s="2"/>
      <c r="CN1132" s="2"/>
      <c r="CO1132" s="2"/>
      <c r="CP1132" s="2"/>
      <c r="CQ1132" s="2"/>
      <c r="CR1132" s="2"/>
      <c r="CS1132" s="2"/>
      <c r="CT1132" s="2"/>
      <c r="CU1132" s="2"/>
      <c r="CV1132" s="2"/>
      <c r="CW1132" s="2"/>
      <c r="CX1132" s="2"/>
      <c r="CY1132" s="2"/>
      <c r="CZ1132" s="2"/>
      <c r="DA1132" s="2"/>
      <c r="DB1132" s="2"/>
      <c r="DC1132" s="2"/>
      <c r="DD1132" s="2"/>
      <c r="DE1132" s="2"/>
      <c r="DF1132" s="2"/>
      <c r="DG1132" s="2"/>
      <c r="DH1132" s="2"/>
      <c r="DI1132" s="2"/>
      <c r="DJ1132" s="2"/>
      <c r="DK1132" s="2"/>
      <c r="DL1132" s="2"/>
      <c r="DM1132" s="2"/>
      <c r="DN1132" s="2"/>
      <c r="DO1132" s="2"/>
      <c r="DP1132" s="2"/>
      <c r="DQ1132" s="2"/>
      <c r="DR1132" s="2"/>
      <c r="DS1132" s="2"/>
      <c r="DT1132" s="2"/>
    </row>
    <row r="1133" spans="85:124" x14ac:dyDescent="0.2">
      <c r="CG1133" s="2"/>
      <c r="CH1133" s="2"/>
      <c r="CI1133" s="2"/>
      <c r="CJ1133" s="2"/>
      <c r="CK1133" s="2"/>
      <c r="CL1133" s="2"/>
      <c r="CM1133" s="2"/>
      <c r="CN1133" s="2"/>
      <c r="CO1133" s="2"/>
      <c r="CP1133" s="2"/>
      <c r="CQ1133" s="2"/>
      <c r="CR1133" s="2"/>
      <c r="CS1133" s="2"/>
      <c r="CT1133" s="2"/>
      <c r="CU1133" s="2"/>
      <c r="CV1133" s="2"/>
      <c r="CW1133" s="2"/>
      <c r="CX1133" s="2"/>
      <c r="CY1133" s="2"/>
      <c r="CZ1133" s="2"/>
      <c r="DA1133" s="2"/>
      <c r="DB1133" s="2"/>
      <c r="DC1133" s="2"/>
      <c r="DD1133" s="2"/>
      <c r="DE1133" s="2"/>
      <c r="DF1133" s="2"/>
      <c r="DG1133" s="2"/>
      <c r="DH1133" s="2"/>
      <c r="DI1133" s="2"/>
      <c r="DJ1133" s="2"/>
      <c r="DK1133" s="2"/>
      <c r="DL1133" s="2"/>
      <c r="DM1133" s="2"/>
      <c r="DN1133" s="2"/>
      <c r="DO1133" s="2"/>
      <c r="DP1133" s="2"/>
      <c r="DQ1133" s="2"/>
      <c r="DR1133" s="2"/>
      <c r="DS1133" s="2"/>
      <c r="DT1133" s="2"/>
    </row>
    <row r="1134" spans="85:124" x14ac:dyDescent="0.2">
      <c r="CG1134" s="2"/>
      <c r="CH1134" s="2"/>
      <c r="CI1134" s="2"/>
      <c r="CJ1134" s="2"/>
      <c r="CK1134" s="2"/>
      <c r="CL1134" s="2"/>
      <c r="CM1134" s="2"/>
      <c r="CN1134" s="2"/>
      <c r="CO1134" s="2"/>
      <c r="CP1134" s="2"/>
      <c r="CQ1134" s="2"/>
      <c r="CR1134" s="2"/>
      <c r="CS1134" s="2"/>
      <c r="CT1134" s="2"/>
      <c r="CU1134" s="2"/>
      <c r="CV1134" s="2"/>
      <c r="CW1134" s="2"/>
      <c r="CX1134" s="2"/>
      <c r="CY1134" s="2"/>
      <c r="CZ1134" s="2"/>
      <c r="DA1134" s="2"/>
      <c r="DB1134" s="2"/>
      <c r="DC1134" s="2"/>
      <c r="DD1134" s="2"/>
      <c r="DE1134" s="2"/>
      <c r="DF1134" s="2"/>
      <c r="DG1134" s="2"/>
      <c r="DH1134" s="2"/>
      <c r="DI1134" s="2"/>
      <c r="DJ1134" s="2"/>
      <c r="DK1134" s="2"/>
      <c r="DL1134" s="2"/>
      <c r="DM1134" s="2"/>
      <c r="DN1134" s="2"/>
      <c r="DO1134" s="2"/>
      <c r="DP1134" s="2"/>
      <c r="DQ1134" s="2"/>
      <c r="DR1134" s="2"/>
      <c r="DS1134" s="2"/>
      <c r="DT1134" s="2"/>
    </row>
    <row r="1135" spans="85:124" x14ac:dyDescent="0.2">
      <c r="CG1135" s="2"/>
      <c r="CH1135" s="2"/>
      <c r="CI1135" s="2"/>
      <c r="CJ1135" s="2"/>
      <c r="CK1135" s="2"/>
      <c r="CL1135" s="2"/>
      <c r="CM1135" s="2"/>
      <c r="CN1135" s="2"/>
      <c r="CO1135" s="2"/>
      <c r="CP1135" s="2"/>
      <c r="CQ1135" s="2"/>
      <c r="CR1135" s="2"/>
      <c r="CS1135" s="2"/>
      <c r="CT1135" s="2"/>
      <c r="CU1135" s="2"/>
      <c r="CV1135" s="2"/>
      <c r="CW1135" s="2"/>
      <c r="CX1135" s="2"/>
      <c r="CY1135" s="2"/>
      <c r="CZ1135" s="2"/>
      <c r="DA1135" s="2"/>
      <c r="DB1135" s="2"/>
      <c r="DC1135" s="2"/>
      <c r="DD1135" s="2"/>
      <c r="DE1135" s="2"/>
      <c r="DF1135" s="2"/>
      <c r="DG1135" s="2"/>
      <c r="DH1135" s="2"/>
      <c r="DI1135" s="2"/>
      <c r="DJ1135" s="2"/>
      <c r="DK1135" s="2"/>
      <c r="DL1135" s="2"/>
      <c r="DM1135" s="2"/>
      <c r="DN1135" s="2"/>
      <c r="DO1135" s="2"/>
      <c r="DP1135" s="2"/>
      <c r="DQ1135" s="2"/>
      <c r="DR1135" s="2"/>
      <c r="DS1135" s="2"/>
      <c r="DT1135" s="2"/>
    </row>
    <row r="1136" spans="85:124" x14ac:dyDescent="0.2">
      <c r="CG1136" s="2"/>
      <c r="CH1136" s="2"/>
      <c r="CI1136" s="2"/>
      <c r="CJ1136" s="2"/>
      <c r="CK1136" s="2"/>
      <c r="CL1136" s="2"/>
      <c r="CM1136" s="2"/>
      <c r="CN1136" s="2"/>
      <c r="CO1136" s="2"/>
      <c r="CP1136" s="2"/>
      <c r="CQ1136" s="2"/>
      <c r="CR1136" s="2"/>
      <c r="CS1136" s="2"/>
      <c r="CT1136" s="2"/>
      <c r="CU1136" s="2"/>
      <c r="CV1136" s="2"/>
      <c r="CW1136" s="2"/>
      <c r="CX1136" s="2"/>
      <c r="CY1136" s="2"/>
      <c r="CZ1136" s="2"/>
      <c r="DA1136" s="2"/>
      <c r="DB1136" s="2"/>
      <c r="DC1136" s="2"/>
      <c r="DD1136" s="2"/>
      <c r="DE1136" s="2"/>
      <c r="DF1136" s="2"/>
      <c r="DG1136" s="2"/>
      <c r="DH1136" s="2"/>
      <c r="DI1136" s="2"/>
      <c r="DJ1136" s="2"/>
      <c r="DK1136" s="2"/>
      <c r="DL1136" s="2"/>
      <c r="DM1136" s="2"/>
      <c r="DN1136" s="2"/>
      <c r="DO1136" s="2"/>
      <c r="DP1136" s="2"/>
      <c r="DQ1136" s="2"/>
      <c r="DR1136" s="2"/>
      <c r="DS1136" s="2"/>
      <c r="DT1136" s="2"/>
    </row>
    <row r="1137" spans="85:124" x14ac:dyDescent="0.2">
      <c r="CG1137" s="2"/>
      <c r="CH1137" s="2"/>
      <c r="CI1137" s="2"/>
      <c r="CJ1137" s="2"/>
      <c r="CK1137" s="2"/>
      <c r="CL1137" s="2"/>
      <c r="CM1137" s="2"/>
      <c r="CN1137" s="2"/>
      <c r="CO1137" s="2"/>
      <c r="CP1137" s="2"/>
      <c r="CQ1137" s="2"/>
      <c r="CR1137" s="2"/>
      <c r="CS1137" s="2"/>
      <c r="CT1137" s="2"/>
      <c r="CU1137" s="2"/>
      <c r="CV1137" s="2"/>
      <c r="CW1137" s="2"/>
      <c r="CX1137" s="2"/>
      <c r="CY1137" s="2"/>
      <c r="CZ1137" s="2"/>
      <c r="DA1137" s="2"/>
      <c r="DB1137" s="2"/>
      <c r="DC1137" s="2"/>
      <c r="DD1137" s="2"/>
      <c r="DE1137" s="2"/>
      <c r="DF1137" s="2"/>
      <c r="DG1137" s="2"/>
      <c r="DH1137" s="2"/>
      <c r="DI1137" s="2"/>
      <c r="DJ1137" s="2"/>
      <c r="DK1137" s="2"/>
      <c r="DL1137" s="2"/>
      <c r="DM1137" s="2"/>
      <c r="DN1137" s="2"/>
      <c r="DO1137" s="2"/>
      <c r="DP1137" s="2"/>
      <c r="DQ1137" s="2"/>
      <c r="DR1137" s="2"/>
      <c r="DS1137" s="2"/>
      <c r="DT1137" s="2"/>
    </row>
    <row r="1138" spans="85:124" x14ac:dyDescent="0.2">
      <c r="CG1138" s="2"/>
      <c r="CH1138" s="2"/>
      <c r="CI1138" s="2"/>
      <c r="CJ1138" s="2"/>
      <c r="CK1138" s="2"/>
      <c r="CL1138" s="2"/>
      <c r="CM1138" s="2"/>
      <c r="CN1138" s="2"/>
      <c r="CO1138" s="2"/>
      <c r="CP1138" s="2"/>
      <c r="CQ1138" s="2"/>
      <c r="CR1138" s="2"/>
      <c r="CS1138" s="2"/>
      <c r="CT1138" s="2"/>
      <c r="CU1138" s="2"/>
      <c r="CV1138" s="2"/>
      <c r="CW1138" s="2"/>
      <c r="CX1138" s="2"/>
      <c r="CY1138" s="2"/>
      <c r="CZ1138" s="2"/>
      <c r="DA1138" s="2"/>
      <c r="DB1138" s="2"/>
      <c r="DC1138" s="2"/>
      <c r="DD1138" s="2"/>
      <c r="DE1138" s="2"/>
      <c r="DF1138" s="2"/>
      <c r="DG1138" s="2"/>
      <c r="DH1138" s="2"/>
      <c r="DI1138" s="2"/>
      <c r="DJ1138" s="2"/>
      <c r="DK1138" s="2"/>
      <c r="DL1138" s="2"/>
      <c r="DM1138" s="2"/>
      <c r="DN1138" s="2"/>
      <c r="DO1138" s="2"/>
      <c r="DP1138" s="2"/>
      <c r="DQ1138" s="2"/>
      <c r="DR1138" s="2"/>
      <c r="DS1138" s="2"/>
      <c r="DT1138" s="2"/>
    </row>
    <row r="1139" spans="85:124" x14ac:dyDescent="0.2">
      <c r="CG1139" s="2"/>
      <c r="CH1139" s="2"/>
      <c r="CI1139" s="2"/>
      <c r="CJ1139" s="2"/>
      <c r="CK1139" s="2"/>
      <c r="CL1139" s="2"/>
      <c r="CM1139" s="2"/>
      <c r="CN1139" s="2"/>
      <c r="CO1139" s="2"/>
      <c r="CP1139" s="2"/>
      <c r="CQ1139" s="2"/>
      <c r="CR1139" s="2"/>
      <c r="CS1139" s="2"/>
      <c r="CT1139" s="2"/>
      <c r="CU1139" s="2"/>
      <c r="CV1139" s="2"/>
      <c r="CW1139" s="2"/>
      <c r="CX1139" s="2"/>
      <c r="CY1139" s="2"/>
      <c r="CZ1139" s="2"/>
      <c r="DA1139" s="2"/>
      <c r="DB1139" s="2"/>
      <c r="DC1139" s="2"/>
      <c r="DD1139" s="2"/>
      <c r="DE1139" s="2"/>
      <c r="DF1139" s="2"/>
      <c r="DG1139" s="2"/>
      <c r="DH1139" s="2"/>
      <c r="DI1139" s="2"/>
      <c r="DJ1139" s="2"/>
      <c r="DK1139" s="2"/>
      <c r="DL1139" s="2"/>
      <c r="DM1139" s="2"/>
      <c r="DN1139" s="2"/>
      <c r="DO1139" s="2"/>
      <c r="DP1139" s="2"/>
      <c r="DQ1139" s="2"/>
      <c r="DR1139" s="2"/>
      <c r="DS1139" s="2"/>
      <c r="DT1139" s="2"/>
    </row>
    <row r="1140" spans="85:124" x14ac:dyDescent="0.2">
      <c r="CG1140" s="2"/>
      <c r="CH1140" s="2"/>
      <c r="CI1140" s="2"/>
      <c r="CJ1140" s="2"/>
      <c r="CK1140" s="2"/>
      <c r="CL1140" s="2"/>
      <c r="CM1140" s="2"/>
      <c r="CN1140" s="2"/>
      <c r="CO1140" s="2"/>
      <c r="CP1140" s="2"/>
      <c r="CQ1140" s="2"/>
      <c r="CR1140" s="2"/>
      <c r="CS1140" s="2"/>
      <c r="CT1140" s="2"/>
      <c r="CU1140" s="2"/>
      <c r="CV1140" s="2"/>
      <c r="CW1140" s="2"/>
      <c r="CX1140" s="2"/>
      <c r="CY1140" s="2"/>
      <c r="CZ1140" s="2"/>
      <c r="DA1140" s="2"/>
      <c r="DB1140" s="2"/>
      <c r="DC1140" s="2"/>
      <c r="DD1140" s="2"/>
      <c r="DE1140" s="2"/>
      <c r="DF1140" s="2"/>
      <c r="DG1140" s="2"/>
      <c r="DH1140" s="2"/>
      <c r="DI1140" s="2"/>
      <c r="DJ1140" s="2"/>
      <c r="DK1140" s="2"/>
      <c r="DL1140" s="2"/>
      <c r="DM1140" s="2"/>
      <c r="DN1140" s="2"/>
      <c r="DO1140" s="2"/>
      <c r="DP1140" s="2"/>
      <c r="DQ1140" s="2"/>
      <c r="DR1140" s="2"/>
      <c r="DS1140" s="2"/>
      <c r="DT1140" s="2"/>
    </row>
    <row r="1141" spans="85:124" x14ac:dyDescent="0.2">
      <c r="CG1141" s="2"/>
      <c r="CH1141" s="2"/>
      <c r="CI1141" s="2"/>
      <c r="CJ1141" s="2"/>
      <c r="CK1141" s="2"/>
      <c r="CL1141" s="2"/>
      <c r="CM1141" s="2"/>
      <c r="CN1141" s="2"/>
      <c r="CO1141" s="2"/>
      <c r="CP1141" s="2"/>
      <c r="CQ1141" s="2"/>
      <c r="CR1141" s="2"/>
      <c r="CS1141" s="2"/>
      <c r="CT1141" s="2"/>
      <c r="CU1141" s="2"/>
      <c r="CV1141" s="2"/>
      <c r="CW1141" s="2"/>
      <c r="CX1141" s="2"/>
      <c r="CY1141" s="2"/>
      <c r="CZ1141" s="2"/>
      <c r="DA1141" s="2"/>
      <c r="DB1141" s="2"/>
      <c r="DC1141" s="2"/>
      <c r="DD1141" s="2"/>
      <c r="DE1141" s="2"/>
      <c r="DF1141" s="2"/>
      <c r="DG1141" s="2"/>
      <c r="DH1141" s="2"/>
      <c r="DI1141" s="2"/>
      <c r="DJ1141" s="2"/>
      <c r="DK1141" s="2"/>
      <c r="DL1141" s="2"/>
      <c r="DM1141" s="2"/>
      <c r="DN1141" s="2"/>
      <c r="DO1141" s="2"/>
      <c r="DP1141" s="2"/>
      <c r="DQ1141" s="2"/>
      <c r="DR1141" s="2"/>
      <c r="DS1141" s="2"/>
      <c r="DT1141" s="2"/>
    </row>
    <row r="1142" spans="85:124" x14ac:dyDescent="0.2">
      <c r="CG1142" s="2"/>
      <c r="CH1142" s="2"/>
      <c r="CI1142" s="2"/>
      <c r="CJ1142" s="2"/>
      <c r="CK1142" s="2"/>
      <c r="CL1142" s="2"/>
      <c r="CM1142" s="2"/>
      <c r="CN1142" s="2"/>
      <c r="CO1142" s="2"/>
      <c r="CP1142" s="2"/>
      <c r="CQ1142" s="2"/>
      <c r="CR1142" s="2"/>
      <c r="CS1142" s="2"/>
      <c r="CT1142" s="2"/>
      <c r="CU1142" s="2"/>
      <c r="CV1142" s="2"/>
      <c r="CW1142" s="2"/>
      <c r="CX1142" s="2"/>
      <c r="CY1142" s="2"/>
      <c r="CZ1142" s="2"/>
      <c r="DA1142" s="2"/>
      <c r="DB1142" s="2"/>
      <c r="DC1142" s="2"/>
      <c r="DD1142" s="2"/>
      <c r="DE1142" s="2"/>
      <c r="DF1142" s="2"/>
      <c r="DG1142" s="2"/>
      <c r="DH1142" s="2"/>
      <c r="DI1142" s="2"/>
      <c r="DJ1142" s="2"/>
      <c r="DK1142" s="2"/>
      <c r="DL1142" s="2"/>
      <c r="DM1142" s="2"/>
      <c r="DN1142" s="2"/>
      <c r="DO1142" s="2"/>
      <c r="DP1142" s="2"/>
      <c r="DQ1142" s="2"/>
      <c r="DR1142" s="2"/>
      <c r="DS1142" s="2"/>
      <c r="DT1142" s="2"/>
    </row>
    <row r="1143" spans="85:124" x14ac:dyDescent="0.2">
      <c r="CG1143" s="2"/>
      <c r="CH1143" s="2"/>
      <c r="CI1143" s="2"/>
      <c r="CJ1143" s="2"/>
      <c r="CK1143" s="2"/>
      <c r="CL1143" s="2"/>
      <c r="CM1143" s="2"/>
      <c r="CN1143" s="2"/>
      <c r="CO1143" s="2"/>
      <c r="CP1143" s="2"/>
      <c r="CQ1143" s="2"/>
      <c r="CR1143" s="2"/>
      <c r="CS1143" s="2"/>
      <c r="CT1143" s="2"/>
      <c r="CU1143" s="2"/>
      <c r="CV1143" s="2"/>
      <c r="CW1143" s="2"/>
      <c r="CX1143" s="2"/>
      <c r="CY1143" s="2"/>
      <c r="CZ1143" s="2"/>
      <c r="DA1143" s="2"/>
      <c r="DB1143" s="2"/>
      <c r="DC1143" s="2"/>
      <c r="DD1143" s="2"/>
      <c r="DE1143" s="2"/>
      <c r="DF1143" s="2"/>
      <c r="DG1143" s="2"/>
      <c r="DH1143" s="2"/>
      <c r="DI1143" s="2"/>
      <c r="DJ1143" s="2"/>
      <c r="DK1143" s="2"/>
      <c r="DL1143" s="2"/>
      <c r="DM1143" s="2"/>
      <c r="DN1143" s="2"/>
      <c r="DO1143" s="2"/>
      <c r="DP1143" s="2"/>
      <c r="DQ1143" s="2"/>
      <c r="DR1143" s="2"/>
      <c r="DS1143" s="2"/>
      <c r="DT1143" s="2"/>
    </row>
    <row r="1144" spans="85:124" x14ac:dyDescent="0.2">
      <c r="CG1144" s="2"/>
      <c r="CH1144" s="2"/>
      <c r="CI1144" s="2"/>
      <c r="CJ1144" s="2"/>
      <c r="CK1144" s="2"/>
      <c r="CL1144" s="2"/>
      <c r="CM1144" s="2"/>
      <c r="CN1144" s="2"/>
      <c r="CO1144" s="2"/>
      <c r="CP1144" s="2"/>
      <c r="CQ1144" s="2"/>
      <c r="CR1144" s="2"/>
      <c r="CS1144" s="2"/>
      <c r="CT1144" s="2"/>
      <c r="CU1144" s="2"/>
      <c r="CV1144" s="2"/>
      <c r="CW1144" s="2"/>
      <c r="CX1144" s="2"/>
      <c r="CY1144" s="2"/>
      <c r="CZ1144" s="2"/>
      <c r="DA1144" s="2"/>
      <c r="DB1144" s="2"/>
      <c r="DC1144" s="2"/>
      <c r="DD1144" s="2"/>
      <c r="DE1144" s="2"/>
      <c r="DF1144" s="2"/>
      <c r="DG1144" s="2"/>
      <c r="DH1144" s="2"/>
      <c r="DI1144" s="2"/>
      <c r="DJ1144" s="2"/>
      <c r="DK1144" s="2"/>
      <c r="DL1144" s="2"/>
      <c r="DM1144" s="2"/>
      <c r="DN1144" s="2"/>
      <c r="DO1144" s="2"/>
      <c r="DP1144" s="2"/>
      <c r="DQ1144" s="2"/>
      <c r="DR1144" s="2"/>
      <c r="DS1144" s="2"/>
      <c r="DT1144" s="2"/>
    </row>
    <row r="1145" spans="85:124" x14ac:dyDescent="0.2">
      <c r="CG1145" s="2"/>
      <c r="CH1145" s="2"/>
      <c r="CI1145" s="2"/>
      <c r="CJ1145" s="2"/>
      <c r="CK1145" s="2"/>
      <c r="CL1145" s="2"/>
      <c r="CM1145" s="2"/>
      <c r="CN1145" s="2"/>
      <c r="CO1145" s="2"/>
      <c r="CP1145" s="2"/>
      <c r="CQ1145" s="2"/>
      <c r="CR1145" s="2"/>
      <c r="CS1145" s="2"/>
      <c r="CT1145" s="2"/>
      <c r="CU1145" s="2"/>
      <c r="CV1145" s="2"/>
      <c r="CW1145" s="2"/>
      <c r="CX1145" s="2"/>
      <c r="CY1145" s="2"/>
      <c r="CZ1145" s="2"/>
      <c r="DA1145" s="2"/>
      <c r="DB1145" s="2"/>
      <c r="DC1145" s="2"/>
      <c r="DD1145" s="2"/>
      <c r="DE1145" s="2"/>
      <c r="DF1145" s="2"/>
      <c r="DG1145" s="2"/>
      <c r="DH1145" s="2"/>
      <c r="DI1145" s="2"/>
      <c r="DJ1145" s="2"/>
      <c r="DK1145" s="2"/>
      <c r="DL1145" s="2"/>
      <c r="DM1145" s="2"/>
      <c r="DN1145" s="2"/>
      <c r="DO1145" s="2"/>
      <c r="DP1145" s="2"/>
      <c r="DQ1145" s="2"/>
      <c r="DR1145" s="2"/>
      <c r="DS1145" s="2"/>
      <c r="DT1145" s="2"/>
    </row>
    <row r="1146" spans="85:124" x14ac:dyDescent="0.2">
      <c r="CG1146" s="2"/>
      <c r="CH1146" s="2"/>
      <c r="CI1146" s="2"/>
      <c r="CJ1146" s="2"/>
      <c r="CK1146" s="2"/>
      <c r="CL1146" s="2"/>
      <c r="CM1146" s="2"/>
      <c r="CN1146" s="2"/>
      <c r="CO1146" s="2"/>
      <c r="CP1146" s="2"/>
      <c r="CQ1146" s="2"/>
      <c r="CR1146" s="2"/>
      <c r="CS1146" s="2"/>
      <c r="CT1146" s="2"/>
      <c r="CU1146" s="2"/>
      <c r="CV1146" s="2"/>
      <c r="CW1146" s="2"/>
      <c r="CX1146" s="2"/>
      <c r="CY1146" s="2"/>
      <c r="CZ1146" s="2"/>
      <c r="DA1146" s="2"/>
      <c r="DB1146" s="2"/>
      <c r="DC1146" s="2"/>
      <c r="DD1146" s="2"/>
      <c r="DE1146" s="2"/>
      <c r="DF1146" s="2"/>
      <c r="DG1146" s="2"/>
      <c r="DH1146" s="2"/>
      <c r="DI1146" s="2"/>
      <c r="DJ1146" s="2"/>
      <c r="DK1146" s="2"/>
      <c r="DL1146" s="2"/>
      <c r="DM1146" s="2"/>
      <c r="DN1146" s="2"/>
      <c r="DO1146" s="2"/>
      <c r="DP1146" s="2"/>
      <c r="DQ1146" s="2"/>
      <c r="DR1146" s="2"/>
      <c r="DS1146" s="2"/>
      <c r="DT1146" s="2"/>
    </row>
    <row r="1147" spans="85:124" x14ac:dyDescent="0.2">
      <c r="CG1147" s="2"/>
      <c r="CH1147" s="2"/>
      <c r="CI1147" s="2"/>
      <c r="CJ1147" s="2"/>
      <c r="CK1147" s="2"/>
      <c r="CL1147" s="2"/>
      <c r="CM1147" s="2"/>
      <c r="CN1147" s="2"/>
      <c r="CO1147" s="2"/>
      <c r="CP1147" s="2"/>
      <c r="CQ1147" s="2"/>
      <c r="CR1147" s="2"/>
      <c r="CS1147" s="2"/>
      <c r="CT1147" s="2"/>
      <c r="CU1147" s="2"/>
      <c r="CV1147" s="2"/>
      <c r="CW1147" s="2"/>
      <c r="CX1147" s="2"/>
      <c r="CY1147" s="2"/>
      <c r="CZ1147" s="2"/>
      <c r="DA1147" s="2"/>
      <c r="DB1147" s="2"/>
      <c r="DC1147" s="2"/>
      <c r="DD1147" s="2"/>
      <c r="DE1147" s="2"/>
      <c r="DF1147" s="2"/>
      <c r="DG1147" s="2"/>
      <c r="DH1147" s="2"/>
      <c r="DI1147" s="2"/>
      <c r="DJ1147" s="2"/>
      <c r="DK1147" s="2"/>
      <c r="DL1147" s="2"/>
      <c r="DM1147" s="2"/>
      <c r="DN1147" s="2"/>
      <c r="DO1147" s="2"/>
      <c r="DP1147" s="2"/>
      <c r="DQ1147" s="2"/>
      <c r="DR1147" s="2"/>
      <c r="DS1147" s="2"/>
      <c r="DT1147" s="2"/>
    </row>
    <row r="1148" spans="85:124" x14ac:dyDescent="0.2">
      <c r="CG1148" s="2"/>
      <c r="CH1148" s="2"/>
      <c r="CI1148" s="2"/>
      <c r="CJ1148" s="2"/>
      <c r="CK1148" s="2"/>
      <c r="CL1148" s="2"/>
      <c r="CM1148" s="2"/>
      <c r="CN1148" s="2"/>
      <c r="CO1148" s="2"/>
      <c r="CP1148" s="2"/>
      <c r="CQ1148" s="2"/>
      <c r="CR1148" s="2"/>
      <c r="CS1148" s="2"/>
      <c r="CT1148" s="2"/>
      <c r="CU1148" s="2"/>
      <c r="CV1148" s="2"/>
      <c r="CW1148" s="2"/>
      <c r="CX1148" s="2"/>
      <c r="CY1148" s="2"/>
      <c r="CZ1148" s="2"/>
      <c r="DA1148" s="2"/>
      <c r="DB1148" s="2"/>
      <c r="DC1148" s="2"/>
      <c r="DD1148" s="2"/>
      <c r="DE1148" s="2"/>
      <c r="DF1148" s="2"/>
      <c r="DG1148" s="2"/>
      <c r="DH1148" s="2"/>
      <c r="DI1148" s="2"/>
      <c r="DJ1148" s="2"/>
      <c r="DK1148" s="2"/>
      <c r="DL1148" s="2"/>
      <c r="DM1148" s="2"/>
      <c r="DN1148" s="2"/>
      <c r="DO1148" s="2"/>
      <c r="DP1148" s="2"/>
      <c r="DQ1148" s="2"/>
      <c r="DR1148" s="2"/>
      <c r="DS1148" s="2"/>
      <c r="DT1148" s="2"/>
    </row>
    <row r="1149" spans="85:124" x14ac:dyDescent="0.2">
      <c r="CG1149" s="2"/>
      <c r="CH1149" s="2"/>
      <c r="CI1149" s="2"/>
      <c r="CJ1149" s="2"/>
      <c r="CK1149" s="2"/>
      <c r="CL1149" s="2"/>
      <c r="CM1149" s="2"/>
      <c r="CN1149" s="2"/>
      <c r="CO1149" s="2"/>
      <c r="CP1149" s="2"/>
      <c r="CQ1149" s="2"/>
      <c r="CR1149" s="2"/>
      <c r="CS1149" s="2"/>
      <c r="CT1149" s="2"/>
      <c r="CU1149" s="2"/>
      <c r="CV1149" s="2"/>
      <c r="CW1149" s="2"/>
      <c r="CX1149" s="2"/>
      <c r="CY1149" s="2"/>
      <c r="CZ1149" s="2"/>
      <c r="DA1149" s="2"/>
      <c r="DB1149" s="2"/>
      <c r="DC1149" s="2"/>
      <c r="DD1149" s="2"/>
      <c r="DE1149" s="2"/>
      <c r="DF1149" s="2"/>
      <c r="DG1149" s="2"/>
      <c r="DH1149" s="2"/>
      <c r="DI1149" s="2"/>
      <c r="DJ1149" s="2"/>
      <c r="DK1149" s="2"/>
      <c r="DL1149" s="2"/>
      <c r="DM1149" s="2"/>
      <c r="DN1149" s="2"/>
      <c r="DO1149" s="2"/>
      <c r="DP1149" s="2"/>
      <c r="DQ1149" s="2"/>
      <c r="DR1149" s="2"/>
      <c r="DS1149" s="2"/>
      <c r="DT1149" s="2"/>
    </row>
    <row r="1150" spans="85:124" x14ac:dyDescent="0.2">
      <c r="CG1150" s="2"/>
      <c r="CH1150" s="2"/>
      <c r="CI1150" s="2"/>
      <c r="CJ1150" s="2"/>
      <c r="CK1150" s="2"/>
      <c r="CL1150" s="2"/>
      <c r="CM1150" s="2"/>
      <c r="CN1150" s="2"/>
      <c r="CO1150" s="2"/>
      <c r="CP1150" s="2"/>
      <c r="CQ1150" s="2"/>
      <c r="CR1150" s="2"/>
      <c r="CS1150" s="2"/>
      <c r="CT1150" s="2"/>
      <c r="CU1150" s="2"/>
      <c r="CV1150" s="2"/>
      <c r="CW1150" s="2"/>
      <c r="CX1150" s="2"/>
      <c r="CY1150" s="2"/>
      <c r="CZ1150" s="2"/>
      <c r="DA1150" s="2"/>
      <c r="DB1150" s="2"/>
      <c r="DC1150" s="2"/>
      <c r="DD1150" s="2"/>
      <c r="DE1150" s="2"/>
      <c r="DF1150" s="2"/>
      <c r="DG1150" s="2"/>
      <c r="DH1150" s="2"/>
      <c r="DI1150" s="2"/>
      <c r="DJ1150" s="2"/>
      <c r="DK1150" s="2"/>
      <c r="DL1150" s="2"/>
      <c r="DM1150" s="2"/>
      <c r="DN1150" s="2"/>
      <c r="DO1150" s="2"/>
      <c r="DP1150" s="2"/>
      <c r="DQ1150" s="2"/>
      <c r="DR1150" s="2"/>
      <c r="DS1150" s="2"/>
      <c r="DT1150" s="2"/>
    </row>
    <row r="1151" spans="85:124" x14ac:dyDescent="0.2">
      <c r="CG1151" s="2"/>
      <c r="CH1151" s="2"/>
      <c r="CI1151" s="2"/>
      <c r="CJ1151" s="2"/>
      <c r="CK1151" s="2"/>
      <c r="CL1151" s="2"/>
      <c r="CM1151" s="2"/>
      <c r="CN1151" s="2"/>
      <c r="CO1151" s="2"/>
      <c r="CP1151" s="2"/>
      <c r="CQ1151" s="2"/>
      <c r="CR1151" s="2"/>
      <c r="CS1151" s="2"/>
      <c r="CT1151" s="2"/>
      <c r="CU1151" s="2"/>
      <c r="CV1151" s="2"/>
      <c r="CW1151" s="2"/>
      <c r="CX1151" s="2"/>
      <c r="CY1151" s="2"/>
      <c r="CZ1151" s="2"/>
      <c r="DA1151" s="2"/>
      <c r="DB1151" s="2"/>
      <c r="DC1151" s="2"/>
      <c r="DD1151" s="2"/>
      <c r="DE1151" s="2"/>
      <c r="DF1151" s="2"/>
      <c r="DG1151" s="2"/>
      <c r="DH1151" s="2"/>
      <c r="DI1151" s="2"/>
      <c r="DJ1151" s="2"/>
      <c r="DK1151" s="2"/>
      <c r="DL1151" s="2"/>
      <c r="DM1151" s="2"/>
      <c r="DN1151" s="2"/>
      <c r="DO1151" s="2"/>
      <c r="DP1151" s="2"/>
      <c r="DQ1151" s="2"/>
      <c r="DR1151" s="2"/>
      <c r="DS1151" s="2"/>
      <c r="DT1151" s="2"/>
    </row>
    <row r="1152" spans="85:124" x14ac:dyDescent="0.2">
      <c r="CG1152" s="2"/>
      <c r="CH1152" s="2"/>
      <c r="CI1152" s="2"/>
      <c r="CJ1152" s="2"/>
      <c r="CK1152" s="2"/>
      <c r="CL1152" s="2"/>
      <c r="CM1152" s="2"/>
      <c r="CN1152" s="2"/>
      <c r="CO1152" s="2"/>
      <c r="CP1152" s="2"/>
      <c r="CQ1152" s="2"/>
      <c r="CR1152" s="2"/>
      <c r="CS1152" s="2"/>
      <c r="CT1152" s="2"/>
      <c r="CU1152" s="2"/>
      <c r="CV1152" s="2"/>
      <c r="CW1152" s="2"/>
      <c r="CX1152" s="2"/>
      <c r="CY1152" s="2"/>
      <c r="CZ1152" s="2"/>
      <c r="DA1152" s="2"/>
      <c r="DB1152" s="2"/>
      <c r="DC1152" s="2"/>
      <c r="DD1152" s="2"/>
      <c r="DE1152" s="2"/>
      <c r="DF1152" s="2"/>
      <c r="DG1152" s="2"/>
      <c r="DH1152" s="2"/>
      <c r="DI1152" s="2"/>
      <c r="DJ1152" s="2"/>
      <c r="DK1152" s="2"/>
      <c r="DL1152" s="2"/>
      <c r="DM1152" s="2"/>
      <c r="DN1152" s="2"/>
      <c r="DO1152" s="2"/>
      <c r="DP1152" s="2"/>
      <c r="DQ1152" s="2"/>
      <c r="DR1152" s="2"/>
      <c r="DS1152" s="2"/>
      <c r="DT1152" s="2"/>
    </row>
    <row r="1153" spans="85:124" x14ac:dyDescent="0.2">
      <c r="CG1153" s="2"/>
      <c r="CH1153" s="2"/>
      <c r="CI1153" s="2"/>
      <c r="CJ1153" s="2"/>
      <c r="CK1153" s="2"/>
      <c r="CL1153" s="2"/>
      <c r="CM1153" s="2"/>
      <c r="CN1153" s="2"/>
      <c r="CO1153" s="2"/>
      <c r="CP1153" s="2"/>
      <c r="CQ1153" s="2"/>
      <c r="CR1153" s="2"/>
      <c r="CS1153" s="2"/>
      <c r="CT1153" s="2"/>
      <c r="CU1153" s="2"/>
      <c r="CV1153" s="2"/>
      <c r="CW1153" s="2"/>
      <c r="CX1153" s="2"/>
      <c r="CY1153" s="2"/>
      <c r="CZ1153" s="2"/>
      <c r="DA1153" s="2"/>
      <c r="DB1153" s="2"/>
      <c r="DC1153" s="2"/>
      <c r="DD1153" s="2"/>
      <c r="DE1153" s="2"/>
      <c r="DF1153" s="2"/>
      <c r="DG1153" s="2"/>
      <c r="DH1153" s="2"/>
      <c r="DI1153" s="2"/>
      <c r="DJ1153" s="2"/>
      <c r="DK1153" s="2"/>
      <c r="DL1153" s="2"/>
      <c r="DM1153" s="2"/>
      <c r="DN1153" s="2"/>
      <c r="DO1153" s="2"/>
      <c r="DP1153" s="2"/>
      <c r="DQ1153" s="2"/>
      <c r="DR1153" s="2"/>
      <c r="DS1153" s="2"/>
      <c r="DT1153" s="2"/>
    </row>
    <row r="1154" spans="85:124" x14ac:dyDescent="0.2">
      <c r="CG1154" s="2"/>
      <c r="CH1154" s="2"/>
      <c r="CI1154" s="2"/>
      <c r="CJ1154" s="2"/>
      <c r="CK1154" s="2"/>
      <c r="CL1154" s="2"/>
      <c r="CM1154" s="2"/>
      <c r="CN1154" s="2"/>
      <c r="CO1154" s="2"/>
      <c r="CP1154" s="2"/>
      <c r="CQ1154" s="2"/>
      <c r="CR1154" s="2"/>
      <c r="CS1154" s="2"/>
      <c r="CT1154" s="2"/>
      <c r="CU1154" s="2"/>
      <c r="CV1154" s="2"/>
      <c r="CW1154" s="2"/>
      <c r="CX1154" s="2"/>
      <c r="CY1154" s="2"/>
      <c r="CZ1154" s="2"/>
      <c r="DA1154" s="2"/>
      <c r="DB1154" s="2"/>
      <c r="DC1154" s="2"/>
      <c r="DD1154" s="2"/>
      <c r="DE1154" s="2"/>
      <c r="DF1154" s="2"/>
      <c r="DG1154" s="2"/>
      <c r="DH1154" s="2"/>
      <c r="DI1154" s="2"/>
      <c r="DJ1154" s="2"/>
      <c r="DK1154" s="2"/>
      <c r="DL1154" s="2"/>
      <c r="DM1154" s="2"/>
      <c r="DN1154" s="2"/>
      <c r="DO1154" s="2"/>
      <c r="DP1154" s="2"/>
      <c r="DQ1154" s="2"/>
      <c r="DR1154" s="2"/>
      <c r="DS1154" s="2"/>
      <c r="DT1154" s="2"/>
    </row>
    <row r="1155" spans="85:124" x14ac:dyDescent="0.2">
      <c r="CG1155" s="2"/>
      <c r="CH1155" s="2"/>
      <c r="CI1155" s="2"/>
      <c r="CJ1155" s="2"/>
      <c r="CK1155" s="2"/>
      <c r="CL1155" s="2"/>
      <c r="CM1155" s="2"/>
      <c r="CN1155" s="2"/>
      <c r="CO1155" s="2"/>
      <c r="CP1155" s="2"/>
      <c r="CQ1155" s="2"/>
      <c r="CR1155" s="2"/>
      <c r="CS1155" s="2"/>
      <c r="CT1155" s="2"/>
      <c r="CU1155" s="2"/>
      <c r="CV1155" s="2"/>
      <c r="CW1155" s="2"/>
      <c r="CX1155" s="2"/>
      <c r="CY1155" s="2"/>
      <c r="CZ1155" s="2"/>
      <c r="DA1155" s="2"/>
      <c r="DB1155" s="2"/>
      <c r="DC1155" s="2"/>
      <c r="DD1155" s="2"/>
      <c r="DE1155" s="2"/>
      <c r="DF1155" s="2"/>
      <c r="DG1155" s="2"/>
      <c r="DH1155" s="2"/>
      <c r="DI1155" s="2"/>
      <c r="DJ1155" s="2"/>
      <c r="DK1155" s="2"/>
      <c r="DL1155" s="2"/>
      <c r="DM1155" s="2"/>
      <c r="DN1155" s="2"/>
      <c r="DO1155" s="2"/>
      <c r="DP1155" s="2"/>
      <c r="DQ1155" s="2"/>
      <c r="DR1155" s="2"/>
      <c r="DS1155" s="2"/>
      <c r="DT1155" s="2"/>
    </row>
    <row r="1156" spans="85:124" x14ac:dyDescent="0.2">
      <c r="CG1156" s="2"/>
      <c r="CH1156" s="2"/>
      <c r="CI1156" s="2"/>
      <c r="CJ1156" s="2"/>
      <c r="CK1156" s="2"/>
      <c r="CL1156" s="2"/>
      <c r="CM1156" s="2"/>
      <c r="CN1156" s="2"/>
      <c r="CO1156" s="2"/>
      <c r="CP1156" s="2"/>
      <c r="CQ1156" s="2"/>
      <c r="CR1156" s="2"/>
      <c r="CS1156" s="2"/>
      <c r="CT1156" s="2"/>
      <c r="CU1156" s="2"/>
      <c r="CV1156" s="2"/>
      <c r="CW1156" s="2"/>
      <c r="CX1156" s="2"/>
      <c r="CY1156" s="2"/>
      <c r="CZ1156" s="2"/>
      <c r="DA1156" s="2"/>
      <c r="DB1156" s="2"/>
      <c r="DC1156" s="2"/>
      <c r="DD1156" s="2"/>
      <c r="DE1156" s="2"/>
      <c r="DF1156" s="2"/>
      <c r="DG1156" s="2"/>
      <c r="DH1156" s="2"/>
      <c r="DI1156" s="2"/>
      <c r="DJ1156" s="2"/>
      <c r="DK1156" s="2"/>
      <c r="DL1156" s="2"/>
      <c r="DM1156" s="2"/>
      <c r="DN1156" s="2"/>
      <c r="DO1156" s="2"/>
      <c r="DP1156" s="2"/>
      <c r="DQ1156" s="2"/>
      <c r="DR1156" s="2"/>
      <c r="DS1156" s="2"/>
      <c r="DT1156" s="2"/>
    </row>
    <row r="1157" spans="85:124" x14ac:dyDescent="0.2">
      <c r="CG1157" s="2"/>
      <c r="CH1157" s="2"/>
      <c r="CI1157" s="2"/>
      <c r="CJ1157" s="2"/>
      <c r="CK1157" s="2"/>
      <c r="CL1157" s="2"/>
      <c r="CM1157" s="2"/>
      <c r="CN1157" s="2"/>
      <c r="CO1157" s="2"/>
      <c r="CP1157" s="2"/>
      <c r="CQ1157" s="2"/>
      <c r="CR1157" s="2"/>
      <c r="CS1157" s="2"/>
      <c r="CT1157" s="2"/>
      <c r="CU1157" s="2"/>
      <c r="CV1157" s="2"/>
      <c r="CW1157" s="2"/>
      <c r="CX1157" s="2"/>
      <c r="CY1157" s="2"/>
      <c r="CZ1157" s="2"/>
      <c r="DA1157" s="2"/>
      <c r="DB1157" s="2"/>
      <c r="DC1157" s="2"/>
      <c r="DD1157" s="2"/>
      <c r="DE1157" s="2"/>
      <c r="DF1157" s="2"/>
      <c r="DG1157" s="2"/>
      <c r="DH1157" s="2"/>
      <c r="DI1157" s="2"/>
      <c r="DJ1157" s="2"/>
      <c r="DK1157" s="2"/>
      <c r="DL1157" s="2"/>
      <c r="DM1157" s="2"/>
      <c r="DN1157" s="2"/>
      <c r="DO1157" s="2"/>
      <c r="DP1157" s="2"/>
      <c r="DQ1157" s="2"/>
      <c r="DR1157" s="2"/>
      <c r="DS1157" s="2"/>
      <c r="DT1157" s="2"/>
    </row>
    <row r="1158" spans="85:124" x14ac:dyDescent="0.2">
      <c r="CG1158" s="2"/>
      <c r="CH1158" s="2"/>
      <c r="CI1158" s="2"/>
      <c r="CJ1158" s="2"/>
      <c r="CK1158" s="2"/>
      <c r="CL1158" s="2"/>
      <c r="CM1158" s="2"/>
      <c r="CN1158" s="2"/>
      <c r="CO1158" s="2"/>
      <c r="CP1158" s="2"/>
      <c r="CQ1158" s="2"/>
      <c r="CR1158" s="2"/>
      <c r="CS1158" s="2"/>
      <c r="CT1158" s="2"/>
      <c r="CU1158" s="2"/>
      <c r="CV1158" s="2"/>
      <c r="CW1158" s="2"/>
      <c r="CX1158" s="2"/>
      <c r="CY1158" s="2"/>
      <c r="CZ1158" s="2"/>
      <c r="DA1158" s="2"/>
      <c r="DB1158" s="2"/>
      <c r="DC1158" s="2"/>
      <c r="DD1158" s="2"/>
      <c r="DE1158" s="2"/>
      <c r="DF1158" s="2"/>
      <c r="DG1158" s="2"/>
      <c r="DH1158" s="2"/>
      <c r="DI1158" s="2"/>
      <c r="DJ1158" s="2"/>
      <c r="DK1158" s="2"/>
      <c r="DL1158" s="2"/>
      <c r="DM1158" s="2"/>
      <c r="DN1158" s="2"/>
      <c r="DO1158" s="2"/>
      <c r="DP1158" s="2"/>
      <c r="DQ1158" s="2"/>
      <c r="DR1158" s="2"/>
      <c r="DS1158" s="2"/>
      <c r="DT1158" s="2"/>
    </row>
    <row r="1159" spans="85:124" x14ac:dyDescent="0.2">
      <c r="CG1159" s="2"/>
      <c r="CH1159" s="2"/>
      <c r="CI1159" s="2"/>
      <c r="CJ1159" s="2"/>
      <c r="CK1159" s="2"/>
      <c r="CL1159" s="2"/>
      <c r="CM1159" s="2"/>
      <c r="CN1159" s="2"/>
      <c r="CO1159" s="2"/>
      <c r="CP1159" s="2"/>
      <c r="CQ1159" s="2"/>
      <c r="CR1159" s="2"/>
      <c r="CS1159" s="2"/>
      <c r="CT1159" s="2"/>
      <c r="CU1159" s="2"/>
      <c r="CV1159" s="2"/>
      <c r="CW1159" s="2"/>
      <c r="CX1159" s="2"/>
      <c r="CY1159" s="2"/>
      <c r="CZ1159" s="2"/>
      <c r="DA1159" s="2"/>
      <c r="DB1159" s="2"/>
      <c r="DC1159" s="2"/>
      <c r="DD1159" s="2"/>
      <c r="DE1159" s="2"/>
      <c r="DF1159" s="2"/>
      <c r="DG1159" s="2"/>
      <c r="DH1159" s="2"/>
      <c r="DI1159" s="2"/>
      <c r="DJ1159" s="2"/>
      <c r="DK1159" s="2"/>
      <c r="DL1159" s="2"/>
      <c r="DM1159" s="2"/>
      <c r="DN1159" s="2"/>
      <c r="DO1159" s="2"/>
      <c r="DP1159" s="2"/>
      <c r="DQ1159" s="2"/>
      <c r="DR1159" s="2"/>
      <c r="DS1159" s="2"/>
      <c r="DT1159" s="2"/>
    </row>
    <row r="1160" spans="85:124" x14ac:dyDescent="0.2">
      <c r="CG1160" s="2"/>
      <c r="CH1160" s="2"/>
      <c r="CI1160" s="2"/>
      <c r="CJ1160" s="2"/>
      <c r="CK1160" s="2"/>
      <c r="CL1160" s="2"/>
      <c r="CM1160" s="2"/>
      <c r="CN1160" s="2"/>
      <c r="CO1160" s="2"/>
      <c r="CP1160" s="2"/>
      <c r="CQ1160" s="2"/>
      <c r="CR1160" s="2"/>
      <c r="CS1160" s="2"/>
      <c r="CT1160" s="2"/>
      <c r="CU1160" s="2"/>
      <c r="CV1160" s="2"/>
      <c r="CW1160" s="2"/>
      <c r="CX1160" s="2"/>
      <c r="CY1160" s="2"/>
      <c r="CZ1160" s="2"/>
      <c r="DA1160" s="2"/>
      <c r="DB1160" s="2"/>
      <c r="DC1160" s="2"/>
      <c r="DD1160" s="2"/>
      <c r="DE1160" s="2"/>
      <c r="DF1160" s="2"/>
      <c r="DG1160" s="2"/>
      <c r="DH1160" s="2"/>
      <c r="DI1160" s="2"/>
      <c r="DJ1160" s="2"/>
      <c r="DK1160" s="2"/>
      <c r="DL1160" s="2"/>
      <c r="DM1160" s="2"/>
      <c r="DN1160" s="2"/>
      <c r="DO1160" s="2"/>
      <c r="DP1160" s="2"/>
      <c r="DQ1160" s="2"/>
      <c r="DR1160" s="2"/>
      <c r="DS1160" s="2"/>
      <c r="DT1160" s="2"/>
    </row>
    <row r="1161" spans="85:124" x14ac:dyDescent="0.2">
      <c r="CG1161" s="2"/>
      <c r="CH1161" s="2"/>
      <c r="CI1161" s="2"/>
      <c r="CJ1161" s="2"/>
      <c r="CK1161" s="2"/>
      <c r="CL1161" s="2"/>
      <c r="CM1161" s="2"/>
      <c r="CN1161" s="2"/>
      <c r="CO1161" s="2"/>
      <c r="CP1161" s="2"/>
      <c r="CQ1161" s="2"/>
      <c r="CR1161" s="2"/>
      <c r="CS1161" s="2"/>
      <c r="CT1161" s="2"/>
      <c r="CU1161" s="2"/>
      <c r="CV1161" s="2"/>
      <c r="CW1161" s="2"/>
      <c r="CX1161" s="2"/>
      <c r="CY1161" s="2"/>
      <c r="CZ1161" s="2"/>
      <c r="DA1161" s="2"/>
      <c r="DB1161" s="2"/>
      <c r="DC1161" s="2"/>
      <c r="DD1161" s="2"/>
      <c r="DE1161" s="2"/>
      <c r="DF1161" s="2"/>
      <c r="DG1161" s="2"/>
      <c r="DH1161" s="2"/>
      <c r="DI1161" s="2"/>
      <c r="DJ1161" s="2"/>
      <c r="DK1161" s="2"/>
      <c r="DL1161" s="2"/>
      <c r="DM1161" s="2"/>
      <c r="DN1161" s="2"/>
      <c r="DO1161" s="2"/>
      <c r="DP1161" s="2"/>
      <c r="DQ1161" s="2"/>
      <c r="DR1161" s="2"/>
      <c r="DS1161" s="2"/>
      <c r="DT1161" s="2"/>
    </row>
    <row r="1162" spans="85:124" x14ac:dyDescent="0.2">
      <c r="CG1162" s="2"/>
      <c r="CH1162" s="2"/>
      <c r="CI1162" s="2"/>
      <c r="CJ1162" s="2"/>
      <c r="CK1162" s="2"/>
      <c r="CL1162" s="2"/>
      <c r="CM1162" s="2"/>
      <c r="CN1162" s="2"/>
      <c r="CO1162" s="2"/>
      <c r="CP1162" s="2"/>
      <c r="CQ1162" s="2"/>
      <c r="CR1162" s="2"/>
      <c r="CS1162" s="2"/>
      <c r="CT1162" s="2"/>
      <c r="CU1162" s="2"/>
      <c r="CV1162" s="2"/>
      <c r="CW1162" s="2"/>
      <c r="CX1162" s="2"/>
      <c r="CY1162" s="2"/>
      <c r="CZ1162" s="2"/>
      <c r="DA1162" s="2"/>
      <c r="DB1162" s="2"/>
      <c r="DC1162" s="2"/>
      <c r="DD1162" s="2"/>
      <c r="DE1162" s="2"/>
      <c r="DF1162" s="2"/>
      <c r="DG1162" s="2"/>
      <c r="DH1162" s="2"/>
      <c r="DI1162" s="2"/>
      <c r="DJ1162" s="2"/>
      <c r="DK1162" s="2"/>
      <c r="DL1162" s="2"/>
      <c r="DM1162" s="2"/>
      <c r="DN1162" s="2"/>
      <c r="DO1162" s="2"/>
      <c r="DP1162" s="2"/>
      <c r="DQ1162" s="2"/>
      <c r="DR1162" s="2"/>
      <c r="DS1162" s="2"/>
      <c r="DT1162" s="2"/>
    </row>
    <row r="1163" spans="85:124" x14ac:dyDescent="0.2">
      <c r="CG1163" s="2"/>
      <c r="CH1163" s="2"/>
      <c r="CI1163" s="2"/>
      <c r="CJ1163" s="2"/>
      <c r="CK1163" s="2"/>
      <c r="CL1163" s="2"/>
      <c r="CM1163" s="2"/>
      <c r="CN1163" s="2"/>
      <c r="CO1163" s="2"/>
      <c r="CP1163" s="2"/>
      <c r="CQ1163" s="2"/>
      <c r="CR1163" s="2"/>
      <c r="CS1163" s="2"/>
      <c r="CT1163" s="2"/>
      <c r="CU1163" s="2"/>
      <c r="CV1163" s="2"/>
      <c r="CW1163" s="2"/>
      <c r="CX1163" s="2"/>
      <c r="CY1163" s="2"/>
      <c r="CZ1163" s="2"/>
      <c r="DA1163" s="2"/>
      <c r="DB1163" s="2"/>
      <c r="DC1163" s="2"/>
      <c r="DD1163" s="2"/>
      <c r="DE1163" s="2"/>
      <c r="DF1163" s="2"/>
      <c r="DG1163" s="2"/>
      <c r="DH1163" s="2"/>
      <c r="DI1163" s="2"/>
      <c r="DJ1163" s="2"/>
      <c r="DK1163" s="2"/>
      <c r="DL1163" s="2"/>
      <c r="DM1163" s="2"/>
      <c r="DN1163" s="2"/>
      <c r="DO1163" s="2"/>
      <c r="DP1163" s="2"/>
      <c r="DQ1163" s="2"/>
      <c r="DR1163" s="2"/>
      <c r="DS1163" s="2"/>
      <c r="DT1163" s="2"/>
    </row>
    <row r="1164" spans="85:124" x14ac:dyDescent="0.2">
      <c r="CG1164" s="2"/>
      <c r="CH1164" s="2"/>
      <c r="CI1164" s="2"/>
      <c r="CJ1164" s="2"/>
      <c r="CK1164" s="2"/>
      <c r="CL1164" s="2"/>
      <c r="CM1164" s="2"/>
      <c r="CN1164" s="2"/>
      <c r="CO1164" s="2"/>
      <c r="CP1164" s="2"/>
      <c r="CQ1164" s="2"/>
      <c r="CR1164" s="2"/>
      <c r="CS1164" s="2"/>
      <c r="CT1164" s="2"/>
      <c r="CU1164" s="2"/>
      <c r="CV1164" s="2"/>
      <c r="CW1164" s="2"/>
      <c r="CX1164" s="2"/>
      <c r="CY1164" s="2"/>
      <c r="CZ1164" s="2"/>
      <c r="DA1164" s="2"/>
      <c r="DB1164" s="2"/>
      <c r="DC1164" s="2"/>
      <c r="DD1164" s="2"/>
      <c r="DE1164" s="2"/>
      <c r="DF1164" s="2"/>
      <c r="DG1164" s="2"/>
      <c r="DH1164" s="2"/>
      <c r="DI1164" s="2"/>
      <c r="DJ1164" s="2"/>
      <c r="DK1164" s="2"/>
      <c r="DL1164" s="2"/>
      <c r="DM1164" s="2"/>
      <c r="DN1164" s="2"/>
      <c r="DO1164" s="2"/>
      <c r="DP1164" s="2"/>
      <c r="DQ1164" s="2"/>
      <c r="DR1164" s="2"/>
      <c r="DS1164" s="2"/>
      <c r="DT1164" s="2"/>
    </row>
    <row r="1165" spans="85:124" x14ac:dyDescent="0.2">
      <c r="CG1165" s="2"/>
      <c r="CH1165" s="2"/>
      <c r="CI1165" s="2"/>
      <c r="CJ1165" s="2"/>
      <c r="CK1165" s="2"/>
      <c r="CL1165" s="2"/>
      <c r="CM1165" s="2"/>
      <c r="CN1165" s="2"/>
      <c r="CO1165" s="2"/>
      <c r="CP1165" s="2"/>
      <c r="CQ1165" s="2"/>
      <c r="CR1165" s="2"/>
      <c r="CS1165" s="2"/>
      <c r="CT1165" s="2"/>
      <c r="CU1165" s="2"/>
      <c r="CV1165" s="2"/>
      <c r="CW1165" s="2"/>
      <c r="CX1165" s="2"/>
      <c r="CY1165" s="2"/>
      <c r="CZ1165" s="2"/>
      <c r="DA1165" s="2"/>
      <c r="DB1165" s="2"/>
      <c r="DC1165" s="2"/>
      <c r="DD1165" s="2"/>
      <c r="DE1165" s="2"/>
      <c r="DF1165" s="2"/>
      <c r="DG1165" s="2"/>
      <c r="DH1165" s="2"/>
      <c r="DI1165" s="2"/>
      <c r="DJ1165" s="2"/>
      <c r="DK1165" s="2"/>
      <c r="DL1165" s="2"/>
      <c r="DM1165" s="2"/>
      <c r="DN1165" s="2"/>
      <c r="DO1165" s="2"/>
      <c r="DP1165" s="2"/>
      <c r="DQ1165" s="2"/>
      <c r="DR1165" s="2"/>
      <c r="DS1165" s="2"/>
      <c r="DT1165" s="2"/>
    </row>
    <row r="1166" spans="85:124" x14ac:dyDescent="0.2">
      <c r="CG1166" s="2"/>
      <c r="CH1166" s="2"/>
      <c r="CI1166" s="2"/>
      <c r="CJ1166" s="2"/>
      <c r="CK1166" s="2"/>
      <c r="CL1166" s="2"/>
      <c r="CM1166" s="2"/>
      <c r="CN1166" s="2"/>
      <c r="CO1166" s="2"/>
      <c r="CP1166" s="2"/>
      <c r="CQ1166" s="2"/>
      <c r="CR1166" s="2"/>
      <c r="CS1166" s="2"/>
      <c r="CT1166" s="2"/>
      <c r="CU1166" s="2"/>
      <c r="CV1166" s="2"/>
      <c r="CW1166" s="2"/>
      <c r="CX1166" s="2"/>
      <c r="CY1166" s="2"/>
      <c r="CZ1166" s="2"/>
      <c r="DA1166" s="2"/>
      <c r="DB1166" s="2"/>
      <c r="DC1166" s="2"/>
      <c r="DD1166" s="2"/>
      <c r="DE1166" s="2"/>
      <c r="DF1166" s="2"/>
      <c r="DG1166" s="2"/>
      <c r="DH1166" s="2"/>
      <c r="DI1166" s="2"/>
      <c r="DJ1166" s="2"/>
      <c r="DK1166" s="2"/>
      <c r="DL1166" s="2"/>
      <c r="DM1166" s="2"/>
      <c r="DN1166" s="2"/>
      <c r="DO1166" s="2"/>
      <c r="DP1166" s="2"/>
      <c r="DQ1166" s="2"/>
      <c r="DR1166" s="2"/>
      <c r="DS1166" s="2"/>
      <c r="DT1166" s="2"/>
    </row>
    <row r="1167" spans="85:124" x14ac:dyDescent="0.2">
      <c r="CG1167" s="2"/>
      <c r="CH1167" s="2"/>
      <c r="CI1167" s="2"/>
      <c r="CJ1167" s="2"/>
      <c r="CK1167" s="2"/>
      <c r="CL1167" s="2"/>
      <c r="CM1167" s="2"/>
      <c r="CN1167" s="2"/>
      <c r="CO1167" s="2"/>
      <c r="CP1167" s="2"/>
      <c r="CQ1167" s="2"/>
      <c r="CR1167" s="2"/>
      <c r="CS1167" s="2"/>
      <c r="CT1167" s="2"/>
      <c r="CU1167" s="2"/>
      <c r="CV1167" s="2"/>
      <c r="CW1167" s="2"/>
      <c r="CX1167" s="2"/>
      <c r="CY1167" s="2"/>
      <c r="CZ1167" s="2"/>
      <c r="DA1167" s="2"/>
      <c r="DB1167" s="2"/>
      <c r="DC1167" s="2"/>
      <c r="DD1167" s="2"/>
      <c r="DE1167" s="2"/>
      <c r="DF1167" s="2"/>
      <c r="DG1167" s="2"/>
      <c r="DH1167" s="2"/>
      <c r="DI1167" s="2"/>
      <c r="DJ1167" s="2"/>
      <c r="DK1167" s="2"/>
      <c r="DL1167" s="2"/>
      <c r="DM1167" s="2"/>
      <c r="DN1167" s="2"/>
      <c r="DO1167" s="2"/>
      <c r="DP1167" s="2"/>
      <c r="DQ1167" s="2"/>
      <c r="DR1167" s="2"/>
      <c r="DS1167" s="2"/>
      <c r="DT1167" s="2"/>
    </row>
    <row r="1168" spans="85:124" x14ac:dyDescent="0.2">
      <c r="CG1168" s="2"/>
      <c r="CH1168" s="2"/>
      <c r="CI1168" s="2"/>
      <c r="CJ1168" s="2"/>
      <c r="CK1168" s="2"/>
      <c r="CL1168" s="2"/>
      <c r="CM1168" s="2"/>
      <c r="CN1168" s="2"/>
      <c r="CO1168" s="2"/>
      <c r="CP1168" s="2"/>
      <c r="CQ1168" s="2"/>
      <c r="CR1168" s="2"/>
      <c r="CS1168" s="2"/>
      <c r="CT1168" s="2"/>
      <c r="CU1168" s="2"/>
      <c r="CV1168" s="2"/>
      <c r="CW1168" s="2"/>
      <c r="CX1168" s="2"/>
      <c r="CY1168" s="2"/>
      <c r="CZ1168" s="2"/>
      <c r="DA1168" s="2"/>
      <c r="DB1168" s="2"/>
      <c r="DC1168" s="2"/>
      <c r="DD1168" s="2"/>
      <c r="DE1168" s="2"/>
      <c r="DF1168" s="2"/>
      <c r="DG1168" s="2"/>
      <c r="DH1168" s="2"/>
      <c r="DI1168" s="2"/>
      <c r="DJ1168" s="2"/>
      <c r="DK1168" s="2"/>
      <c r="DL1168" s="2"/>
      <c r="DM1168" s="2"/>
      <c r="DN1168" s="2"/>
      <c r="DO1168" s="2"/>
      <c r="DP1168" s="2"/>
      <c r="DQ1168" s="2"/>
      <c r="DR1168" s="2"/>
      <c r="DS1168" s="2"/>
      <c r="DT1168" s="2"/>
    </row>
    <row r="1169" spans="85:124" x14ac:dyDescent="0.2">
      <c r="CG1169" s="2"/>
      <c r="CH1169" s="2"/>
      <c r="CI1169" s="2"/>
      <c r="CJ1169" s="2"/>
      <c r="CK1169" s="2"/>
      <c r="CL1169" s="2"/>
      <c r="CM1169" s="2"/>
      <c r="CN1169" s="2"/>
      <c r="CO1169" s="2"/>
      <c r="CP1169" s="2"/>
      <c r="CQ1169" s="2"/>
      <c r="CR1169" s="2"/>
      <c r="CS1169" s="2"/>
      <c r="CT1169" s="2"/>
      <c r="CU1169" s="2"/>
      <c r="CV1169" s="2"/>
      <c r="CW1169" s="2"/>
      <c r="CX1169" s="2"/>
      <c r="CY1169" s="2"/>
      <c r="CZ1169" s="2"/>
      <c r="DA1169" s="2"/>
      <c r="DB1169" s="2"/>
      <c r="DC1169" s="2"/>
      <c r="DD1169" s="2"/>
      <c r="DE1169" s="2"/>
      <c r="DF1169" s="2"/>
      <c r="DG1169" s="2"/>
      <c r="DH1169" s="2"/>
      <c r="DI1169" s="2"/>
      <c r="DJ1169" s="2"/>
      <c r="DK1169" s="2"/>
      <c r="DL1169" s="2"/>
      <c r="DM1169" s="2"/>
      <c r="DN1169" s="2"/>
      <c r="DO1169" s="2"/>
      <c r="DP1169" s="2"/>
      <c r="DQ1169" s="2"/>
      <c r="DR1169" s="2"/>
      <c r="DS1169" s="2"/>
      <c r="DT1169" s="2"/>
    </row>
    <row r="1170" spans="85:124" x14ac:dyDescent="0.2">
      <c r="CG1170" s="2"/>
      <c r="CH1170" s="2"/>
      <c r="CI1170" s="2"/>
      <c r="CJ1170" s="2"/>
      <c r="CK1170" s="2"/>
      <c r="CL1170" s="2"/>
      <c r="CM1170" s="2"/>
      <c r="CN1170" s="2"/>
      <c r="CO1170" s="2"/>
      <c r="CP1170" s="2"/>
      <c r="CQ1170" s="2"/>
      <c r="CR1170" s="2"/>
      <c r="CS1170" s="2"/>
      <c r="CT1170" s="2"/>
      <c r="CU1170" s="2"/>
      <c r="CV1170" s="2"/>
      <c r="CW1170" s="2"/>
      <c r="CX1170" s="2"/>
      <c r="CY1170" s="2"/>
      <c r="CZ1170" s="2"/>
      <c r="DA1170" s="2"/>
      <c r="DB1170" s="2"/>
      <c r="DC1170" s="2"/>
      <c r="DD1170" s="2"/>
      <c r="DE1170" s="2"/>
      <c r="DF1170" s="2"/>
      <c r="DG1170" s="2"/>
      <c r="DH1170" s="2"/>
      <c r="DI1170" s="2"/>
      <c r="DJ1170" s="2"/>
      <c r="DK1170" s="2"/>
      <c r="DL1170" s="2"/>
      <c r="DM1170" s="2"/>
      <c r="DN1170" s="2"/>
      <c r="DO1170" s="2"/>
      <c r="DP1170" s="2"/>
      <c r="DQ1170" s="2"/>
      <c r="DR1170" s="2"/>
      <c r="DS1170" s="2"/>
      <c r="DT1170" s="2"/>
    </row>
    <row r="1171" spans="85:124" x14ac:dyDescent="0.2">
      <c r="CG1171" s="2"/>
      <c r="CH1171" s="2"/>
      <c r="CI1171" s="2"/>
      <c r="CJ1171" s="2"/>
      <c r="CK1171" s="2"/>
      <c r="CL1171" s="2"/>
      <c r="CM1171" s="2"/>
      <c r="CN1171" s="2"/>
      <c r="CO1171" s="2"/>
      <c r="CP1171" s="2"/>
      <c r="CQ1171" s="2"/>
      <c r="CR1171" s="2"/>
      <c r="CS1171" s="2"/>
      <c r="CT1171" s="2"/>
      <c r="CU1171" s="2"/>
      <c r="CV1171" s="2"/>
      <c r="CW1171" s="2"/>
      <c r="CX1171" s="2"/>
      <c r="CY1171" s="2"/>
      <c r="CZ1171" s="2"/>
      <c r="DA1171" s="2"/>
      <c r="DB1171" s="2"/>
      <c r="DC1171" s="2"/>
      <c r="DD1171" s="2"/>
      <c r="DE1171" s="2"/>
      <c r="DF1171" s="2"/>
      <c r="DG1171" s="2"/>
      <c r="DH1171" s="2"/>
      <c r="DI1171" s="2"/>
      <c r="DJ1171" s="2"/>
      <c r="DK1171" s="2"/>
      <c r="DL1171" s="2"/>
      <c r="DM1171" s="2"/>
      <c r="DN1171" s="2"/>
      <c r="DO1171" s="2"/>
      <c r="DP1171" s="2"/>
      <c r="DQ1171" s="2"/>
      <c r="DR1171" s="2"/>
      <c r="DS1171" s="2"/>
      <c r="DT1171" s="2"/>
    </row>
    <row r="1172" spans="85:124" x14ac:dyDescent="0.2">
      <c r="CG1172" s="2"/>
      <c r="CH1172" s="2"/>
      <c r="CI1172" s="2"/>
      <c r="CJ1172" s="2"/>
      <c r="CK1172" s="2"/>
      <c r="CL1172" s="2"/>
      <c r="CM1172" s="2"/>
      <c r="CN1172" s="2"/>
      <c r="CO1172" s="2"/>
      <c r="CP1172" s="2"/>
      <c r="CQ1172" s="2"/>
      <c r="CR1172" s="2"/>
      <c r="CS1172" s="2"/>
      <c r="CT1172" s="2"/>
      <c r="CU1172" s="2"/>
      <c r="CV1172" s="2"/>
      <c r="CW1172" s="2"/>
      <c r="CX1172" s="2"/>
      <c r="CY1172" s="2"/>
      <c r="CZ1172" s="2"/>
      <c r="DA1172" s="2"/>
      <c r="DB1172" s="2"/>
      <c r="DC1172" s="2"/>
      <c r="DD1172" s="2"/>
      <c r="DE1172" s="2"/>
      <c r="DF1172" s="2"/>
      <c r="DG1172" s="2"/>
      <c r="DH1172" s="2"/>
      <c r="DI1172" s="2"/>
      <c r="DJ1172" s="2"/>
      <c r="DK1172" s="2"/>
      <c r="DL1172" s="2"/>
      <c r="DM1172" s="2"/>
      <c r="DN1172" s="2"/>
      <c r="DO1172" s="2"/>
      <c r="DP1172" s="2"/>
      <c r="DQ1172" s="2"/>
      <c r="DR1172" s="2"/>
      <c r="DS1172" s="2"/>
      <c r="DT1172" s="2"/>
    </row>
    <row r="1173" spans="85:124" x14ac:dyDescent="0.2">
      <c r="CG1173" s="2"/>
      <c r="CH1173" s="2"/>
      <c r="CI1173" s="2"/>
      <c r="CJ1173" s="2"/>
      <c r="CK1173" s="2"/>
      <c r="CL1173" s="2"/>
      <c r="CM1173" s="2"/>
      <c r="CN1173" s="2"/>
      <c r="CO1173" s="2"/>
      <c r="CP1173" s="2"/>
      <c r="CQ1173" s="2"/>
      <c r="CR1173" s="2"/>
      <c r="CS1173" s="2"/>
      <c r="CT1173" s="2"/>
      <c r="CU1173" s="2"/>
      <c r="CV1173" s="2"/>
      <c r="CW1173" s="2"/>
      <c r="CX1173" s="2"/>
      <c r="CY1173" s="2"/>
      <c r="CZ1173" s="2"/>
      <c r="DA1173" s="2"/>
      <c r="DB1173" s="2"/>
      <c r="DC1173" s="2"/>
      <c r="DD1173" s="2"/>
      <c r="DE1173" s="2"/>
      <c r="DF1173" s="2"/>
      <c r="DG1173" s="2"/>
      <c r="DH1173" s="2"/>
      <c r="DI1173" s="2"/>
      <c r="DJ1173" s="2"/>
      <c r="DK1173" s="2"/>
      <c r="DL1173" s="2"/>
      <c r="DM1173" s="2"/>
      <c r="DN1173" s="2"/>
      <c r="DO1173" s="2"/>
      <c r="DP1173" s="2"/>
      <c r="DQ1173" s="2"/>
      <c r="DR1173" s="2"/>
      <c r="DS1173" s="2"/>
      <c r="DT1173" s="2"/>
    </row>
    <row r="1174" spans="85:124" x14ac:dyDescent="0.2">
      <c r="CG1174" s="2"/>
      <c r="CH1174" s="2"/>
      <c r="CI1174" s="2"/>
      <c r="CJ1174" s="2"/>
      <c r="CK1174" s="2"/>
      <c r="CL1174" s="2"/>
      <c r="CM1174" s="2"/>
      <c r="CN1174" s="2"/>
      <c r="CO1174" s="2"/>
      <c r="CP1174" s="2"/>
      <c r="CQ1174" s="2"/>
      <c r="CR1174" s="2"/>
      <c r="CS1174" s="2"/>
      <c r="CT1174" s="2"/>
      <c r="CU1174" s="2"/>
      <c r="CV1174" s="2"/>
      <c r="CW1174" s="2"/>
      <c r="CX1174" s="2"/>
      <c r="CY1174" s="2"/>
      <c r="CZ1174" s="2"/>
      <c r="DA1174" s="2"/>
      <c r="DB1174" s="2"/>
      <c r="DC1174" s="2"/>
      <c r="DD1174" s="2"/>
      <c r="DE1174" s="2"/>
      <c r="DF1174" s="2"/>
      <c r="DG1174" s="2"/>
      <c r="DH1174" s="2"/>
      <c r="DI1174" s="2"/>
      <c r="DJ1174" s="2"/>
      <c r="DK1174" s="2"/>
      <c r="DL1174" s="2"/>
      <c r="DM1174" s="2"/>
      <c r="DN1174" s="2"/>
      <c r="DO1174" s="2"/>
      <c r="DP1174" s="2"/>
      <c r="DQ1174" s="2"/>
      <c r="DR1174" s="2"/>
      <c r="DS1174" s="2"/>
      <c r="DT1174" s="2"/>
    </row>
    <row r="1175" spans="85:124" x14ac:dyDescent="0.2">
      <c r="CG1175" s="2"/>
      <c r="CH1175" s="2"/>
      <c r="CI1175" s="2"/>
      <c r="CJ1175" s="2"/>
      <c r="CK1175" s="2"/>
      <c r="CL1175" s="2"/>
      <c r="CM1175" s="2"/>
      <c r="CN1175" s="2"/>
      <c r="CO1175" s="2"/>
      <c r="CP1175" s="2"/>
      <c r="CQ1175" s="2"/>
      <c r="CR1175" s="2"/>
      <c r="CS1175" s="2"/>
      <c r="CT1175" s="2"/>
      <c r="CU1175" s="2"/>
      <c r="CV1175" s="2"/>
      <c r="CW1175" s="2"/>
      <c r="CX1175" s="2"/>
      <c r="CY1175" s="2"/>
      <c r="CZ1175" s="2"/>
      <c r="DA1175" s="2"/>
      <c r="DB1175" s="2"/>
      <c r="DC1175" s="2"/>
      <c r="DD1175" s="2"/>
      <c r="DE1175" s="2"/>
      <c r="DF1175" s="2"/>
      <c r="DG1175" s="2"/>
      <c r="DH1175" s="2"/>
      <c r="DI1175" s="2"/>
      <c r="DJ1175" s="2"/>
      <c r="DK1175" s="2"/>
      <c r="DL1175" s="2"/>
      <c r="DM1175" s="2"/>
      <c r="DN1175" s="2"/>
      <c r="DO1175" s="2"/>
      <c r="DP1175" s="2"/>
      <c r="DQ1175" s="2"/>
      <c r="DR1175" s="2"/>
      <c r="DS1175" s="2"/>
      <c r="DT1175" s="2"/>
    </row>
    <row r="1176" spans="85:124" x14ac:dyDescent="0.2">
      <c r="CG1176" s="2"/>
      <c r="CH1176" s="2"/>
      <c r="CI1176" s="2"/>
      <c r="CJ1176" s="2"/>
      <c r="CK1176" s="2"/>
      <c r="CL1176" s="2"/>
      <c r="CM1176" s="2"/>
      <c r="CN1176" s="2"/>
      <c r="CO1176" s="2"/>
      <c r="CP1176" s="2"/>
      <c r="CQ1176" s="2"/>
      <c r="CR1176" s="2"/>
      <c r="CS1176" s="2"/>
      <c r="CT1176" s="2"/>
      <c r="CU1176" s="2"/>
      <c r="CV1176" s="2"/>
      <c r="CW1176" s="2"/>
      <c r="CX1176" s="2"/>
      <c r="CY1176" s="2"/>
      <c r="CZ1176" s="2"/>
      <c r="DA1176" s="2"/>
      <c r="DB1176" s="2"/>
      <c r="DC1176" s="2"/>
      <c r="DD1176" s="2"/>
      <c r="DE1176" s="2"/>
      <c r="DF1176" s="2"/>
      <c r="DG1176" s="2"/>
      <c r="DH1176" s="2"/>
      <c r="DI1176" s="2"/>
      <c r="DJ1176" s="2"/>
      <c r="DK1176" s="2"/>
      <c r="DL1176" s="2"/>
      <c r="DM1176" s="2"/>
      <c r="DN1176" s="2"/>
      <c r="DO1176" s="2"/>
      <c r="DP1176" s="2"/>
      <c r="DQ1176" s="2"/>
      <c r="DR1176" s="2"/>
      <c r="DS1176" s="2"/>
      <c r="DT1176" s="2"/>
    </row>
    <row r="1177" spans="85:124" x14ac:dyDescent="0.2">
      <c r="CG1177" s="2"/>
      <c r="CH1177" s="2"/>
      <c r="CI1177" s="2"/>
      <c r="CJ1177" s="2"/>
      <c r="CK1177" s="2"/>
      <c r="CL1177" s="2"/>
      <c r="CM1177" s="2"/>
      <c r="CN1177" s="2"/>
      <c r="CO1177" s="2"/>
      <c r="CP1177" s="2"/>
      <c r="CQ1177" s="2"/>
      <c r="CR1177" s="2"/>
      <c r="CS1177" s="2"/>
      <c r="CT1177" s="2"/>
      <c r="CU1177" s="2"/>
      <c r="CV1177" s="2"/>
      <c r="CW1177" s="2"/>
      <c r="CX1177" s="2"/>
      <c r="CY1177" s="2"/>
      <c r="CZ1177" s="2"/>
      <c r="DA1177" s="2"/>
      <c r="DB1177" s="2"/>
      <c r="DC1177" s="2"/>
      <c r="DD1177" s="2"/>
      <c r="DE1177" s="2"/>
      <c r="DF1177" s="2"/>
      <c r="DG1177" s="2"/>
      <c r="DH1177" s="2"/>
      <c r="DI1177" s="2"/>
      <c r="DJ1177" s="2"/>
      <c r="DK1177" s="2"/>
      <c r="DL1177" s="2"/>
      <c r="DM1177" s="2"/>
      <c r="DN1177" s="2"/>
      <c r="DO1177" s="2"/>
      <c r="DP1177" s="2"/>
      <c r="DQ1177" s="2"/>
      <c r="DR1177" s="2"/>
      <c r="DS1177" s="2"/>
      <c r="DT1177" s="2"/>
    </row>
    <row r="1178" spans="85:124" x14ac:dyDescent="0.2">
      <c r="CG1178" s="2"/>
      <c r="CH1178" s="2"/>
      <c r="CI1178" s="2"/>
      <c r="CJ1178" s="2"/>
      <c r="CK1178" s="2"/>
      <c r="CL1178" s="2"/>
      <c r="CM1178" s="2"/>
      <c r="CN1178" s="2"/>
      <c r="CO1178" s="2"/>
      <c r="CP1178" s="2"/>
      <c r="CQ1178" s="2"/>
      <c r="CR1178" s="2"/>
      <c r="CS1178" s="2"/>
      <c r="CT1178" s="2"/>
      <c r="CU1178" s="2"/>
      <c r="CV1178" s="2"/>
      <c r="CW1178" s="2"/>
      <c r="CX1178" s="2"/>
      <c r="CY1178" s="2"/>
      <c r="CZ1178" s="2"/>
      <c r="DA1178" s="2"/>
      <c r="DB1178" s="2"/>
      <c r="DC1178" s="2"/>
      <c r="DD1178" s="2"/>
      <c r="DE1178" s="2"/>
      <c r="DF1178" s="2"/>
      <c r="DG1178" s="2"/>
      <c r="DH1178" s="2"/>
      <c r="DI1178" s="2"/>
      <c r="DJ1178" s="2"/>
      <c r="DK1178" s="2"/>
      <c r="DL1178" s="2"/>
      <c r="DM1178" s="2"/>
      <c r="DN1178" s="2"/>
      <c r="DO1178" s="2"/>
      <c r="DP1178" s="2"/>
      <c r="DQ1178" s="2"/>
      <c r="DR1178" s="2"/>
      <c r="DS1178" s="2"/>
      <c r="DT1178" s="2"/>
    </row>
    <row r="1179" spans="85:124" x14ac:dyDescent="0.2">
      <c r="CG1179" s="2"/>
      <c r="CH1179" s="2"/>
      <c r="CI1179" s="2"/>
      <c r="CJ1179" s="2"/>
      <c r="CK1179" s="2"/>
      <c r="CL1179" s="2"/>
      <c r="CM1179" s="2"/>
      <c r="CN1179" s="2"/>
      <c r="CO1179" s="2"/>
      <c r="CP1179" s="2"/>
      <c r="CQ1179" s="2"/>
      <c r="CR1179" s="2"/>
      <c r="CS1179" s="2"/>
      <c r="CT1179" s="2"/>
      <c r="CU1179" s="2"/>
      <c r="CV1179" s="2"/>
      <c r="CW1179" s="2"/>
      <c r="CX1179" s="2"/>
      <c r="CY1179" s="2"/>
      <c r="CZ1179" s="2"/>
      <c r="DA1179" s="2"/>
      <c r="DB1179" s="2"/>
      <c r="DC1179" s="2"/>
      <c r="DD1179" s="2"/>
      <c r="DE1179" s="2"/>
      <c r="DF1179" s="2"/>
      <c r="DG1179" s="2"/>
      <c r="DH1179" s="2"/>
      <c r="DI1179" s="2"/>
      <c r="DJ1179" s="2"/>
      <c r="DK1179" s="2"/>
      <c r="DL1179" s="2"/>
      <c r="DM1179" s="2"/>
      <c r="DN1179" s="2"/>
      <c r="DO1179" s="2"/>
      <c r="DP1179" s="2"/>
      <c r="DQ1179" s="2"/>
      <c r="DR1179" s="2"/>
      <c r="DS1179" s="2"/>
      <c r="DT1179" s="2"/>
    </row>
    <row r="1180" spans="85:124" x14ac:dyDescent="0.2">
      <c r="CG1180" s="2"/>
      <c r="CH1180" s="2"/>
      <c r="CI1180" s="2"/>
      <c r="CJ1180" s="2"/>
      <c r="CK1180" s="2"/>
      <c r="CL1180" s="2"/>
      <c r="CM1180" s="2"/>
      <c r="CN1180" s="2"/>
      <c r="CO1180" s="2"/>
      <c r="CP1180" s="2"/>
      <c r="CQ1180" s="2"/>
      <c r="CR1180" s="2"/>
      <c r="CS1180" s="2"/>
      <c r="CT1180" s="2"/>
      <c r="CU1180" s="2"/>
      <c r="CV1180" s="2"/>
      <c r="CW1180" s="2"/>
      <c r="CX1180" s="2"/>
      <c r="CY1180" s="2"/>
      <c r="CZ1180" s="2"/>
      <c r="DA1180" s="2"/>
      <c r="DB1180" s="2"/>
      <c r="DC1180" s="2"/>
      <c r="DD1180" s="2"/>
      <c r="DE1180" s="2"/>
      <c r="DF1180" s="2"/>
      <c r="DG1180" s="2"/>
      <c r="DH1180" s="2"/>
      <c r="DI1180" s="2"/>
      <c r="DJ1180" s="2"/>
      <c r="DK1180" s="2"/>
      <c r="DL1180" s="2"/>
      <c r="DM1180" s="2"/>
      <c r="DN1180" s="2"/>
      <c r="DO1180" s="2"/>
      <c r="DP1180" s="2"/>
      <c r="DQ1180" s="2"/>
      <c r="DR1180" s="2"/>
      <c r="DS1180" s="2"/>
      <c r="DT1180" s="2"/>
    </row>
    <row r="1181" spans="85:124" x14ac:dyDescent="0.2">
      <c r="CG1181" s="2"/>
      <c r="CH1181" s="2"/>
      <c r="CI1181" s="2"/>
      <c r="CJ1181" s="2"/>
      <c r="CK1181" s="2"/>
      <c r="CL1181" s="2"/>
      <c r="CM1181" s="2"/>
      <c r="CN1181" s="2"/>
      <c r="CO1181" s="2"/>
      <c r="CP1181" s="2"/>
      <c r="CQ1181" s="2"/>
      <c r="CR1181" s="2"/>
      <c r="CS1181" s="2"/>
      <c r="CT1181" s="2"/>
      <c r="CU1181" s="2"/>
      <c r="CV1181" s="2"/>
      <c r="CW1181" s="2"/>
      <c r="CX1181" s="2"/>
      <c r="CY1181" s="2"/>
      <c r="CZ1181" s="2"/>
      <c r="DA1181" s="2"/>
      <c r="DB1181" s="2"/>
      <c r="DC1181" s="2"/>
      <c r="DD1181" s="2"/>
      <c r="DE1181" s="2"/>
      <c r="DF1181" s="2"/>
      <c r="DG1181" s="2"/>
      <c r="DH1181" s="2"/>
      <c r="DI1181" s="2"/>
      <c r="DJ1181" s="2"/>
      <c r="DK1181" s="2"/>
      <c r="DL1181" s="2"/>
      <c r="DM1181" s="2"/>
      <c r="DN1181" s="2"/>
      <c r="DO1181" s="2"/>
      <c r="DP1181" s="2"/>
      <c r="DQ1181" s="2"/>
      <c r="DR1181" s="2"/>
      <c r="DS1181" s="2"/>
      <c r="DT1181" s="2"/>
    </row>
    <row r="1182" spans="85:124" x14ac:dyDescent="0.2">
      <c r="CG1182" s="2"/>
      <c r="CH1182" s="2"/>
      <c r="CI1182" s="2"/>
      <c r="CJ1182" s="2"/>
      <c r="CK1182" s="2"/>
      <c r="CL1182" s="2"/>
      <c r="CM1182" s="2"/>
      <c r="CN1182" s="2"/>
      <c r="CO1182" s="2"/>
      <c r="CP1182" s="2"/>
      <c r="CQ1182" s="2"/>
      <c r="CR1182" s="2"/>
      <c r="CS1182" s="2"/>
      <c r="CT1182" s="2"/>
      <c r="CU1182" s="2"/>
      <c r="CV1182" s="2"/>
      <c r="CW1182" s="2"/>
      <c r="CX1182" s="2"/>
      <c r="CY1182" s="2"/>
      <c r="CZ1182" s="2"/>
      <c r="DA1182" s="2"/>
      <c r="DB1182" s="2"/>
      <c r="DC1182" s="2"/>
      <c r="DD1182" s="2"/>
      <c r="DE1182" s="2"/>
      <c r="DF1182" s="2"/>
      <c r="DG1182" s="2"/>
      <c r="DH1182" s="2"/>
      <c r="DI1182" s="2"/>
      <c r="DJ1182" s="2"/>
      <c r="DK1182" s="2"/>
      <c r="DL1182" s="2"/>
      <c r="DM1182" s="2"/>
      <c r="DN1182" s="2"/>
      <c r="DO1182" s="2"/>
      <c r="DP1182" s="2"/>
      <c r="DQ1182" s="2"/>
      <c r="DR1182" s="2"/>
      <c r="DS1182" s="2"/>
      <c r="DT1182" s="2"/>
    </row>
    <row r="1183" spans="85:124" x14ac:dyDescent="0.2">
      <c r="CG1183" s="2"/>
      <c r="CH1183" s="2"/>
      <c r="CI1183" s="2"/>
      <c r="CJ1183" s="2"/>
      <c r="CK1183" s="2"/>
      <c r="CL1183" s="2"/>
      <c r="CM1183" s="2"/>
      <c r="CN1183" s="2"/>
      <c r="CO1183" s="2"/>
      <c r="CP1183" s="2"/>
      <c r="CQ1183" s="2"/>
      <c r="CR1183" s="2"/>
      <c r="CS1183" s="2"/>
      <c r="CT1183" s="2"/>
      <c r="CU1183" s="2"/>
      <c r="CV1183" s="2"/>
      <c r="CW1183" s="2"/>
      <c r="CX1183" s="2"/>
      <c r="CY1183" s="2"/>
      <c r="CZ1183" s="2"/>
      <c r="DA1183" s="2"/>
      <c r="DB1183" s="2"/>
      <c r="DC1183" s="2"/>
      <c r="DD1183" s="2"/>
      <c r="DE1183" s="2"/>
      <c r="DF1183" s="2"/>
      <c r="DG1183" s="2"/>
      <c r="DH1183" s="2"/>
      <c r="DI1183" s="2"/>
      <c r="DJ1183" s="2"/>
      <c r="DK1183" s="2"/>
      <c r="DL1183" s="2"/>
      <c r="DM1183" s="2"/>
      <c r="DN1183" s="2"/>
      <c r="DO1183" s="2"/>
      <c r="DP1183" s="2"/>
      <c r="DQ1183" s="2"/>
      <c r="DR1183" s="2"/>
      <c r="DS1183" s="2"/>
      <c r="DT1183" s="2"/>
    </row>
    <row r="1184" spans="85:124" x14ac:dyDescent="0.2">
      <c r="CG1184" s="2"/>
      <c r="CH1184" s="2"/>
      <c r="CI1184" s="2"/>
      <c r="CJ1184" s="2"/>
      <c r="CK1184" s="2"/>
      <c r="CL1184" s="2"/>
      <c r="CM1184" s="2"/>
      <c r="CN1184" s="2"/>
      <c r="CO1184" s="2"/>
      <c r="CP1184" s="2"/>
      <c r="CQ1184" s="2"/>
      <c r="CR1184" s="2"/>
      <c r="CS1184" s="2"/>
      <c r="CT1184" s="2"/>
      <c r="CU1184" s="2"/>
      <c r="CV1184" s="2"/>
      <c r="CW1184" s="2"/>
      <c r="CX1184" s="2"/>
      <c r="CY1184" s="2"/>
      <c r="CZ1184" s="2"/>
      <c r="DA1184" s="2"/>
      <c r="DB1184" s="2"/>
      <c r="DC1184" s="2"/>
      <c r="DD1184" s="2"/>
      <c r="DE1184" s="2"/>
      <c r="DF1184" s="2"/>
      <c r="DG1184" s="2"/>
      <c r="DH1184" s="2"/>
      <c r="DI1184" s="2"/>
      <c r="DJ1184" s="2"/>
      <c r="DK1184" s="2"/>
      <c r="DL1184" s="2"/>
      <c r="DM1184" s="2"/>
      <c r="DN1184" s="2"/>
      <c r="DO1184" s="2"/>
      <c r="DP1184" s="2"/>
      <c r="DQ1184" s="2"/>
      <c r="DR1184" s="2"/>
      <c r="DS1184" s="2"/>
      <c r="DT1184" s="2"/>
    </row>
    <row r="1185" spans="85:124" x14ac:dyDescent="0.2">
      <c r="CG1185" s="2"/>
      <c r="CH1185" s="2"/>
      <c r="CI1185" s="2"/>
      <c r="CJ1185" s="2"/>
      <c r="CK1185" s="2"/>
      <c r="CL1185" s="2"/>
      <c r="CM1185" s="2"/>
      <c r="CN1185" s="2"/>
      <c r="CO1185" s="2"/>
      <c r="CP1185" s="2"/>
      <c r="CQ1185" s="2"/>
      <c r="CR1185" s="2"/>
      <c r="CS1185" s="2"/>
      <c r="CT1185" s="2"/>
      <c r="CU1185" s="2"/>
      <c r="CV1185" s="2"/>
      <c r="CW1185" s="2"/>
      <c r="CX1185" s="2"/>
      <c r="CY1185" s="2"/>
      <c r="CZ1185" s="2"/>
      <c r="DA1185" s="2"/>
      <c r="DB1185" s="2"/>
      <c r="DC1185" s="2"/>
      <c r="DD1185" s="2"/>
      <c r="DE1185" s="2"/>
      <c r="DF1185" s="2"/>
      <c r="DG1185" s="2"/>
      <c r="DH1185" s="2"/>
      <c r="DI1185" s="2"/>
      <c r="DJ1185" s="2"/>
      <c r="DK1185" s="2"/>
      <c r="DL1185" s="2"/>
      <c r="DM1185" s="2"/>
      <c r="DN1185" s="2"/>
      <c r="DO1185" s="2"/>
      <c r="DP1185" s="2"/>
      <c r="DQ1185" s="2"/>
      <c r="DR1185" s="2"/>
      <c r="DS1185" s="2"/>
      <c r="DT1185" s="2"/>
    </row>
    <row r="1186" spans="85:124" x14ac:dyDescent="0.2">
      <c r="CG1186" s="2"/>
      <c r="CH1186" s="2"/>
      <c r="CI1186" s="2"/>
      <c r="CJ1186" s="2"/>
      <c r="CK1186" s="2"/>
      <c r="CL1186" s="2"/>
      <c r="CM1186" s="2"/>
      <c r="CN1186" s="2"/>
      <c r="CO1186" s="2"/>
      <c r="CP1186" s="2"/>
      <c r="CQ1186" s="2"/>
      <c r="CR1186" s="2"/>
      <c r="CS1186" s="2"/>
      <c r="CT1186" s="2"/>
      <c r="CU1186" s="2"/>
      <c r="CV1186" s="2"/>
      <c r="CW1186" s="2"/>
      <c r="CX1186" s="2"/>
      <c r="CY1186" s="2"/>
      <c r="CZ1186" s="2"/>
      <c r="DA1186" s="2"/>
      <c r="DB1186" s="2"/>
      <c r="DC1186" s="2"/>
      <c r="DD1186" s="2"/>
      <c r="DE1186" s="2"/>
      <c r="DF1186" s="2"/>
      <c r="DG1186" s="2"/>
      <c r="DH1186" s="2"/>
      <c r="DI1186" s="2"/>
      <c r="DJ1186" s="2"/>
      <c r="DK1186" s="2"/>
      <c r="DL1186" s="2"/>
      <c r="DM1186" s="2"/>
      <c r="DN1186" s="2"/>
      <c r="DO1186" s="2"/>
      <c r="DP1186" s="2"/>
      <c r="DQ1186" s="2"/>
      <c r="DR1186" s="2"/>
      <c r="DS1186" s="2"/>
      <c r="DT1186" s="2"/>
    </row>
    <row r="1187" spans="85:124" x14ac:dyDescent="0.2">
      <c r="CG1187" s="2"/>
      <c r="CH1187" s="2"/>
      <c r="CI1187" s="2"/>
      <c r="CJ1187" s="2"/>
      <c r="CK1187" s="2"/>
      <c r="CL1187" s="2"/>
      <c r="CM1187" s="2"/>
      <c r="CN1187" s="2"/>
      <c r="CO1187" s="2"/>
      <c r="CP1187" s="2"/>
      <c r="CQ1187" s="2"/>
      <c r="CR1187" s="2"/>
      <c r="CS1187" s="2"/>
      <c r="CT1187" s="2"/>
      <c r="CU1187" s="2"/>
      <c r="CV1187" s="2"/>
      <c r="CW1187" s="2"/>
      <c r="CX1187" s="2"/>
      <c r="CY1187" s="2"/>
      <c r="CZ1187" s="2"/>
      <c r="DA1187" s="2"/>
      <c r="DB1187" s="2"/>
      <c r="DC1187" s="2"/>
      <c r="DD1187" s="2"/>
      <c r="DE1187" s="2"/>
      <c r="DF1187" s="2"/>
      <c r="DG1187" s="2"/>
      <c r="DH1187" s="2"/>
      <c r="DI1187" s="2"/>
      <c r="DJ1187" s="2"/>
      <c r="DK1187" s="2"/>
      <c r="DL1187" s="2"/>
      <c r="DM1187" s="2"/>
      <c r="DN1187" s="2"/>
      <c r="DO1187" s="2"/>
      <c r="DP1187" s="2"/>
      <c r="DQ1187" s="2"/>
      <c r="DR1187" s="2"/>
      <c r="DS1187" s="2"/>
      <c r="DT1187" s="2"/>
    </row>
    <row r="1188" spans="85:124" x14ac:dyDescent="0.2">
      <c r="CG1188" s="2"/>
      <c r="CH1188" s="2"/>
      <c r="CI1188" s="2"/>
      <c r="CJ1188" s="2"/>
      <c r="CK1188" s="2"/>
      <c r="CL1188" s="2"/>
      <c r="CM1188" s="2"/>
      <c r="CN1188" s="2"/>
      <c r="CO1188" s="2"/>
      <c r="CP1188" s="2"/>
      <c r="CQ1188" s="2"/>
      <c r="CR1188" s="2"/>
      <c r="CS1188" s="2"/>
      <c r="CT1188" s="2"/>
      <c r="CU1188" s="2"/>
      <c r="CV1188" s="2"/>
      <c r="CW1188" s="2"/>
      <c r="CX1188" s="2"/>
      <c r="CY1188" s="2"/>
      <c r="CZ1188" s="2"/>
      <c r="DA1188" s="2"/>
      <c r="DB1188" s="2"/>
      <c r="DC1188" s="2"/>
      <c r="DD1188" s="2"/>
      <c r="DE1188" s="2"/>
      <c r="DF1188" s="2"/>
      <c r="DG1188" s="2"/>
      <c r="DH1188" s="2"/>
      <c r="DI1188" s="2"/>
      <c r="DJ1188" s="2"/>
      <c r="DK1188" s="2"/>
      <c r="DL1188" s="2"/>
      <c r="DM1188" s="2"/>
      <c r="DN1188" s="2"/>
      <c r="DO1188" s="2"/>
      <c r="DP1188" s="2"/>
      <c r="DQ1188" s="2"/>
      <c r="DR1188" s="2"/>
      <c r="DS1188" s="2"/>
      <c r="DT1188" s="2"/>
    </row>
    <row r="1189" spans="85:124" x14ac:dyDescent="0.2">
      <c r="CG1189" s="2"/>
      <c r="CH1189" s="2"/>
      <c r="CI1189" s="2"/>
      <c r="CJ1189" s="2"/>
      <c r="CK1189" s="2"/>
      <c r="CL1189" s="2"/>
      <c r="CM1189" s="2"/>
      <c r="CN1189" s="2"/>
      <c r="CO1189" s="2"/>
      <c r="CP1189" s="2"/>
      <c r="CQ1189" s="2"/>
      <c r="CR1189" s="2"/>
      <c r="CS1189" s="2"/>
      <c r="CT1189" s="2"/>
      <c r="CU1189" s="2"/>
      <c r="CV1189" s="2"/>
      <c r="CW1189" s="2"/>
      <c r="CX1189" s="2"/>
      <c r="CY1189" s="2"/>
      <c r="CZ1189" s="2"/>
      <c r="DA1189" s="2"/>
      <c r="DB1189" s="2"/>
      <c r="DC1189" s="2"/>
      <c r="DD1189" s="2"/>
      <c r="DE1189" s="2"/>
      <c r="DF1189" s="2"/>
      <c r="DG1189" s="2"/>
      <c r="DH1189" s="2"/>
      <c r="DI1189" s="2"/>
      <c r="DJ1189" s="2"/>
      <c r="DK1189" s="2"/>
      <c r="DL1189" s="2"/>
      <c r="DM1189" s="2"/>
      <c r="DN1189" s="2"/>
      <c r="DO1189" s="2"/>
      <c r="DP1189" s="2"/>
      <c r="DQ1189" s="2"/>
      <c r="DR1189" s="2"/>
      <c r="DS1189" s="2"/>
      <c r="DT1189" s="2"/>
    </row>
    <row r="1190" spans="85:124" x14ac:dyDescent="0.2">
      <c r="CG1190" s="2"/>
      <c r="CH1190" s="2"/>
      <c r="CI1190" s="2"/>
      <c r="CJ1190" s="2"/>
      <c r="CK1190" s="2"/>
      <c r="CL1190" s="2"/>
      <c r="CM1190" s="2"/>
      <c r="CN1190" s="2"/>
      <c r="CO1190" s="2"/>
      <c r="CP1190" s="2"/>
      <c r="CQ1190" s="2"/>
      <c r="CR1190" s="2"/>
      <c r="CS1190" s="2"/>
      <c r="CT1190" s="2"/>
      <c r="CU1190" s="2"/>
      <c r="CV1190" s="2"/>
      <c r="CW1190" s="2"/>
      <c r="CX1190" s="2"/>
      <c r="CY1190" s="2"/>
      <c r="CZ1190" s="2"/>
      <c r="DA1190" s="2"/>
      <c r="DB1190" s="2"/>
      <c r="DC1190" s="2"/>
      <c r="DD1190" s="2"/>
      <c r="DE1190" s="2"/>
      <c r="DF1190" s="2"/>
      <c r="DG1190" s="2"/>
      <c r="DH1190" s="2"/>
      <c r="DI1190" s="2"/>
      <c r="DJ1190" s="2"/>
      <c r="DK1190" s="2"/>
      <c r="DL1190" s="2"/>
      <c r="DM1190" s="2"/>
      <c r="DN1190" s="2"/>
      <c r="DO1190" s="2"/>
      <c r="DP1190" s="2"/>
      <c r="DQ1190" s="2"/>
      <c r="DR1190" s="2"/>
      <c r="DS1190" s="2"/>
      <c r="DT1190" s="2"/>
    </row>
    <row r="1191" spans="85:124" x14ac:dyDescent="0.2">
      <c r="CG1191" s="2"/>
      <c r="CH1191" s="2"/>
      <c r="CI1191" s="2"/>
      <c r="CJ1191" s="2"/>
      <c r="CK1191" s="2"/>
      <c r="CL1191" s="2"/>
      <c r="CM1191" s="2"/>
      <c r="CN1191" s="2"/>
      <c r="CO1191" s="2"/>
      <c r="CP1191" s="2"/>
      <c r="CQ1191" s="2"/>
      <c r="CR1191" s="2"/>
      <c r="CS1191" s="2"/>
      <c r="CT1191" s="2"/>
      <c r="CU1191" s="2"/>
      <c r="CV1191" s="2"/>
      <c r="CW1191" s="2"/>
      <c r="CX1191" s="2"/>
      <c r="CY1191" s="2"/>
      <c r="CZ1191" s="2"/>
      <c r="DA1191" s="2"/>
      <c r="DB1191" s="2"/>
      <c r="DC1191" s="2"/>
      <c r="DD1191" s="2"/>
      <c r="DE1191" s="2"/>
      <c r="DF1191" s="2"/>
      <c r="DG1191" s="2"/>
      <c r="DH1191" s="2"/>
      <c r="DI1191" s="2"/>
      <c r="DJ1191" s="2"/>
      <c r="DK1191" s="2"/>
      <c r="DL1191" s="2"/>
      <c r="DM1191" s="2"/>
      <c r="DN1191" s="2"/>
      <c r="DO1191" s="2"/>
      <c r="DP1191" s="2"/>
      <c r="DQ1191" s="2"/>
      <c r="DR1191" s="2"/>
      <c r="DS1191" s="2"/>
      <c r="DT1191" s="2"/>
    </row>
    <row r="1192" spans="85:124" x14ac:dyDescent="0.2">
      <c r="CG1192" s="2"/>
      <c r="CH1192" s="2"/>
      <c r="CI1192" s="2"/>
      <c r="CJ1192" s="2"/>
      <c r="CK1192" s="2"/>
      <c r="CL1192" s="2"/>
      <c r="CM1192" s="2"/>
      <c r="CN1192" s="2"/>
      <c r="CO1192" s="2"/>
      <c r="CP1192" s="2"/>
      <c r="CQ1192" s="2"/>
      <c r="CR1192" s="2"/>
      <c r="CS1192" s="2"/>
      <c r="CT1192" s="2"/>
      <c r="CU1192" s="2"/>
      <c r="CV1192" s="2"/>
      <c r="CW1192" s="2"/>
      <c r="CX1192" s="2"/>
      <c r="CY1192" s="2"/>
      <c r="CZ1192" s="2"/>
      <c r="DA1192" s="2"/>
      <c r="DB1192" s="2"/>
      <c r="DC1192" s="2"/>
      <c r="DD1192" s="2"/>
      <c r="DE1192" s="2"/>
      <c r="DF1192" s="2"/>
      <c r="DG1192" s="2"/>
      <c r="DH1192" s="2"/>
      <c r="DI1192" s="2"/>
      <c r="DJ1192" s="2"/>
      <c r="DK1192" s="2"/>
      <c r="DL1192" s="2"/>
      <c r="DM1192" s="2"/>
      <c r="DN1192" s="2"/>
      <c r="DO1192" s="2"/>
      <c r="DP1192" s="2"/>
      <c r="DQ1192" s="2"/>
      <c r="DR1192" s="2"/>
      <c r="DS1192" s="2"/>
      <c r="DT1192" s="2"/>
    </row>
    <row r="1193" spans="85:124" x14ac:dyDescent="0.2">
      <c r="CG1193" s="2"/>
      <c r="CH1193" s="2"/>
      <c r="CI1193" s="2"/>
      <c r="CJ1193" s="2"/>
      <c r="CK1193" s="2"/>
      <c r="CL1193" s="2"/>
      <c r="CM1193" s="2"/>
      <c r="CN1193" s="2"/>
      <c r="CO1193" s="2"/>
      <c r="CP1193" s="2"/>
      <c r="CQ1193" s="2"/>
      <c r="CR1193" s="2"/>
      <c r="CS1193" s="2"/>
      <c r="CT1193" s="2"/>
      <c r="CU1193" s="2"/>
      <c r="CV1193" s="2"/>
      <c r="CW1193" s="2"/>
      <c r="CX1193" s="2"/>
      <c r="CY1193" s="2"/>
      <c r="CZ1193" s="2"/>
      <c r="DA1193" s="2"/>
      <c r="DB1193" s="2"/>
      <c r="DC1193" s="2"/>
      <c r="DD1193" s="2"/>
      <c r="DE1193" s="2"/>
      <c r="DF1193" s="2"/>
      <c r="DG1193" s="2"/>
      <c r="DH1193" s="2"/>
      <c r="DI1193" s="2"/>
      <c r="DJ1193" s="2"/>
      <c r="DK1193" s="2"/>
      <c r="DL1193" s="2"/>
      <c r="DM1193" s="2"/>
      <c r="DN1193" s="2"/>
      <c r="DO1193" s="2"/>
      <c r="DP1193" s="2"/>
      <c r="DQ1193" s="2"/>
      <c r="DR1193" s="2"/>
      <c r="DS1193" s="2"/>
      <c r="DT1193" s="2"/>
    </row>
    <row r="1194" spans="85:124" x14ac:dyDescent="0.2">
      <c r="CG1194" s="2"/>
      <c r="CH1194" s="2"/>
      <c r="CI1194" s="2"/>
      <c r="CJ1194" s="2"/>
      <c r="CK1194" s="2"/>
      <c r="CL1194" s="2"/>
      <c r="CM1194" s="2"/>
      <c r="CN1194" s="2"/>
      <c r="CO1194" s="2"/>
      <c r="CP1194" s="2"/>
      <c r="CQ1194" s="2"/>
      <c r="CR1194" s="2"/>
      <c r="CS1194" s="2"/>
      <c r="CT1194" s="2"/>
      <c r="CU1194" s="2"/>
      <c r="CV1194" s="2"/>
      <c r="CW1194" s="2"/>
      <c r="CX1194" s="2"/>
      <c r="CY1194" s="2"/>
      <c r="CZ1194" s="2"/>
      <c r="DA1194" s="2"/>
      <c r="DB1194" s="2"/>
      <c r="DC1194" s="2"/>
      <c r="DD1194" s="2"/>
      <c r="DE1194" s="2"/>
      <c r="DF1194" s="2"/>
      <c r="DG1194" s="2"/>
      <c r="DH1194" s="2"/>
      <c r="DI1194" s="2"/>
      <c r="DJ1194" s="2"/>
      <c r="DK1194" s="2"/>
      <c r="DL1194" s="2"/>
      <c r="DM1194" s="2"/>
      <c r="DN1194" s="2"/>
      <c r="DO1194" s="2"/>
      <c r="DP1194" s="2"/>
      <c r="DQ1194" s="2"/>
      <c r="DR1194" s="2"/>
      <c r="DS1194" s="2"/>
      <c r="DT1194" s="2"/>
    </row>
    <row r="1195" spans="85:124" x14ac:dyDescent="0.2">
      <c r="CG1195" s="2"/>
      <c r="CH1195" s="2"/>
      <c r="CI1195" s="2"/>
      <c r="CJ1195" s="2"/>
      <c r="CK1195" s="2"/>
      <c r="CL1195" s="2"/>
      <c r="CM1195" s="2"/>
      <c r="CN1195" s="2"/>
      <c r="CO1195" s="2"/>
      <c r="CP1195" s="2"/>
      <c r="CQ1195" s="2"/>
      <c r="CR1195" s="2"/>
      <c r="CS1195" s="2"/>
      <c r="CT1195" s="2"/>
      <c r="CU1195" s="2"/>
      <c r="CV1195" s="2"/>
      <c r="CW1195" s="2"/>
      <c r="CX1195" s="2"/>
      <c r="CY1195" s="2"/>
      <c r="CZ1195" s="2"/>
      <c r="DA1195" s="2"/>
      <c r="DB1195" s="2"/>
      <c r="DC1195" s="2"/>
      <c r="DD1195" s="2"/>
      <c r="DE1195" s="2"/>
      <c r="DF1195" s="2"/>
      <c r="DG1195" s="2"/>
      <c r="DH1195" s="2"/>
      <c r="DI1195" s="2"/>
      <c r="DJ1195" s="2"/>
      <c r="DK1195" s="2"/>
      <c r="DL1195" s="2"/>
      <c r="DM1195" s="2"/>
      <c r="DN1195" s="2"/>
      <c r="DO1195" s="2"/>
      <c r="DP1195" s="2"/>
      <c r="DQ1195" s="2"/>
      <c r="DR1195" s="2"/>
      <c r="DS1195" s="2"/>
      <c r="DT1195" s="2"/>
    </row>
    <row r="1196" spans="85:124" x14ac:dyDescent="0.2">
      <c r="CG1196" s="2"/>
      <c r="CH1196" s="2"/>
      <c r="CI1196" s="2"/>
      <c r="CJ1196" s="2"/>
      <c r="CK1196" s="2"/>
      <c r="CL1196" s="2"/>
      <c r="CM1196" s="2"/>
      <c r="CN1196" s="2"/>
      <c r="CO1196" s="2"/>
      <c r="CP1196" s="2"/>
      <c r="CQ1196" s="2"/>
      <c r="CR1196" s="2"/>
      <c r="CS1196" s="2"/>
      <c r="CT1196" s="2"/>
      <c r="CU1196" s="2"/>
      <c r="CV1196" s="2"/>
      <c r="CW1196" s="2"/>
      <c r="CX1196" s="2"/>
      <c r="CY1196" s="2"/>
      <c r="CZ1196" s="2"/>
      <c r="DA1196" s="2"/>
      <c r="DB1196" s="2"/>
      <c r="DC1196" s="2"/>
      <c r="DD1196" s="2"/>
      <c r="DE1196" s="2"/>
      <c r="DF1196" s="2"/>
      <c r="DG1196" s="2"/>
      <c r="DH1196" s="2"/>
      <c r="DI1196" s="2"/>
      <c r="DJ1196" s="2"/>
      <c r="DK1196" s="2"/>
      <c r="DL1196" s="2"/>
      <c r="DM1196" s="2"/>
      <c r="DN1196" s="2"/>
      <c r="DO1196" s="2"/>
      <c r="DP1196" s="2"/>
      <c r="DQ1196" s="2"/>
      <c r="DR1196" s="2"/>
      <c r="DS1196" s="2"/>
      <c r="DT1196" s="2"/>
    </row>
    <row r="1197" spans="85:124" x14ac:dyDescent="0.2">
      <c r="CG1197" s="2"/>
      <c r="CH1197" s="2"/>
      <c r="CI1197" s="2"/>
      <c r="CJ1197" s="2"/>
      <c r="CK1197" s="2"/>
      <c r="CL1197" s="2"/>
      <c r="CM1197" s="2"/>
      <c r="CN1197" s="2"/>
      <c r="CO1197" s="2"/>
      <c r="CP1197" s="2"/>
      <c r="CQ1197" s="2"/>
      <c r="CR1197" s="2"/>
      <c r="CS1197" s="2"/>
      <c r="CT1197" s="2"/>
      <c r="CU1197" s="2"/>
      <c r="CV1197" s="2"/>
      <c r="CW1197" s="2"/>
      <c r="CX1197" s="2"/>
      <c r="CY1197" s="2"/>
      <c r="CZ1197" s="2"/>
      <c r="DA1197" s="2"/>
      <c r="DB1197" s="2"/>
      <c r="DC1197" s="2"/>
      <c r="DD1197" s="2"/>
      <c r="DE1197" s="2"/>
      <c r="DF1197" s="2"/>
      <c r="DG1197" s="2"/>
      <c r="DH1197" s="2"/>
      <c r="DI1197" s="2"/>
      <c r="DJ1197" s="2"/>
      <c r="DK1197" s="2"/>
      <c r="DL1197" s="2"/>
      <c r="DM1197" s="2"/>
      <c r="DN1197" s="2"/>
      <c r="DO1197" s="2"/>
      <c r="DP1197" s="2"/>
      <c r="DQ1197" s="2"/>
      <c r="DR1197" s="2"/>
      <c r="DS1197" s="2"/>
      <c r="DT1197" s="2"/>
    </row>
    <row r="1198" spans="85:124" x14ac:dyDescent="0.2">
      <c r="CG1198" s="2"/>
      <c r="CH1198" s="2"/>
      <c r="CI1198" s="2"/>
      <c r="CJ1198" s="2"/>
      <c r="CK1198" s="2"/>
      <c r="CL1198" s="2"/>
      <c r="CM1198" s="2"/>
      <c r="CN1198" s="2"/>
      <c r="CO1198" s="2"/>
      <c r="CP1198" s="2"/>
      <c r="CQ1198" s="2"/>
      <c r="CR1198" s="2"/>
      <c r="CS1198" s="2"/>
      <c r="CT1198" s="2"/>
      <c r="CU1198" s="2"/>
      <c r="CV1198" s="2"/>
      <c r="CW1198" s="2"/>
      <c r="CX1198" s="2"/>
      <c r="CY1198" s="2"/>
      <c r="CZ1198" s="2"/>
      <c r="DA1198" s="2"/>
      <c r="DB1198" s="2"/>
      <c r="DC1198" s="2"/>
      <c r="DD1198" s="2"/>
      <c r="DE1198" s="2"/>
      <c r="DF1198" s="2"/>
      <c r="DG1198" s="2"/>
      <c r="DH1198" s="2"/>
      <c r="DI1198" s="2"/>
      <c r="DJ1198" s="2"/>
      <c r="DK1198" s="2"/>
      <c r="DL1198" s="2"/>
      <c r="DM1198" s="2"/>
      <c r="DN1198" s="2"/>
      <c r="DO1198" s="2"/>
      <c r="DP1198" s="2"/>
      <c r="DQ1198" s="2"/>
      <c r="DR1198" s="2"/>
      <c r="DS1198" s="2"/>
      <c r="DT1198" s="2"/>
    </row>
    <row r="1199" spans="85:124" x14ac:dyDescent="0.2">
      <c r="CG1199" s="2"/>
      <c r="CH1199" s="2"/>
      <c r="CI1199" s="2"/>
      <c r="CJ1199" s="2"/>
      <c r="CK1199" s="2"/>
      <c r="CL1199" s="2"/>
      <c r="CM1199" s="2"/>
      <c r="CN1199" s="2"/>
      <c r="CO1199" s="2"/>
      <c r="CP1199" s="2"/>
      <c r="CQ1199" s="2"/>
      <c r="CR1199" s="2"/>
      <c r="CS1199" s="2"/>
      <c r="CT1199" s="2"/>
      <c r="CU1199" s="2"/>
      <c r="CV1199" s="2"/>
      <c r="CW1199" s="2"/>
      <c r="CX1199" s="2"/>
      <c r="CY1199" s="2"/>
      <c r="CZ1199" s="2"/>
      <c r="DA1199" s="2"/>
      <c r="DB1199" s="2"/>
      <c r="DC1199" s="2"/>
      <c r="DD1199" s="2"/>
      <c r="DE1199" s="2"/>
      <c r="DF1199" s="2"/>
      <c r="DG1199" s="2"/>
      <c r="DH1199" s="2"/>
      <c r="DI1199" s="2"/>
      <c r="DJ1199" s="2"/>
      <c r="DK1199" s="2"/>
      <c r="DL1199" s="2"/>
      <c r="DM1199" s="2"/>
      <c r="DN1199" s="2"/>
      <c r="DO1199" s="2"/>
      <c r="DP1199" s="2"/>
      <c r="DQ1199" s="2"/>
      <c r="DR1199" s="2"/>
      <c r="DS1199" s="2"/>
      <c r="DT1199" s="2"/>
    </row>
  </sheetData>
  <phoneticPr fontId="4" type="noConversion"/>
  <printOptions gridLines="1"/>
  <pageMargins left="0.25" right="0.25" top="0.17" bottom="0.17" header="0" footer="0"/>
  <pageSetup scale="75" orientation="landscape" r:id="rId1"/>
  <headerFooter alignWithMargins="0">
    <oddFooter>&amp;L&amp;"Arial"&amp;10&amp;N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B66"/>
  <sheetViews>
    <sheetView zoomScale="80" zoomScaleNormal="80" workbookViewId="0">
      <selection activeCell="AG11" sqref="AG11"/>
    </sheetView>
  </sheetViews>
  <sheetFormatPr defaultRowHeight="12.75" x14ac:dyDescent="0.2"/>
  <cols>
    <col min="2" max="52" width="11.7109375" customWidth="1"/>
  </cols>
  <sheetData>
    <row r="1" spans="2:52" ht="18" x14ac:dyDescent="0.25">
      <c r="B1" s="37" t="s">
        <v>55</v>
      </c>
      <c r="C1" s="11"/>
    </row>
    <row r="2" spans="2:52" x14ac:dyDescent="0.2">
      <c r="B2" s="10" t="s">
        <v>87</v>
      </c>
      <c r="C2" s="2"/>
    </row>
    <row r="3" spans="2:52" ht="15.75" x14ac:dyDescent="0.25">
      <c r="B3" s="96" t="s">
        <v>89</v>
      </c>
      <c r="C3" s="2"/>
    </row>
    <row r="13" spans="2:52" ht="13.5" thickBot="1" x14ac:dyDescent="0.25"/>
    <row r="14" spans="2:52" ht="18" x14ac:dyDescent="0.25">
      <c r="B14" s="177" t="s">
        <v>128</v>
      </c>
      <c r="C14" s="272"/>
      <c r="D14" s="182"/>
      <c r="E14" s="182"/>
      <c r="F14" s="182"/>
      <c r="G14" s="184"/>
    </row>
    <row r="15" spans="2:52" ht="13.5" thickBot="1" x14ac:dyDescent="0.25">
      <c r="B15" s="189"/>
      <c r="C15" s="181"/>
      <c r="D15" s="181"/>
      <c r="E15" s="181"/>
      <c r="F15" s="181"/>
      <c r="G15" s="187"/>
    </row>
    <row r="16" spans="2:52" ht="18" x14ac:dyDescent="0.25">
      <c r="B16" s="189"/>
      <c r="C16" s="181"/>
      <c r="D16" s="181"/>
      <c r="E16" s="181"/>
      <c r="F16" s="181"/>
      <c r="G16" s="187"/>
      <c r="H16" s="177" t="s">
        <v>130</v>
      </c>
      <c r="I16" s="291"/>
      <c r="J16" s="291"/>
      <c r="K16" s="291"/>
      <c r="L16" s="182"/>
      <c r="M16" s="182"/>
      <c r="N16" s="182"/>
      <c r="O16" s="182"/>
      <c r="P16" s="182"/>
      <c r="Q16" s="182"/>
      <c r="R16" s="182"/>
      <c r="S16" s="182"/>
      <c r="T16" s="182"/>
      <c r="U16" s="182"/>
      <c r="V16" s="182"/>
      <c r="W16" s="182"/>
      <c r="X16" s="182"/>
      <c r="Y16" s="182"/>
      <c r="Z16" s="182"/>
      <c r="AA16" s="182"/>
      <c r="AB16" s="182"/>
      <c r="AC16" s="182"/>
      <c r="AD16" s="182"/>
      <c r="AE16" s="182"/>
      <c r="AF16" s="184"/>
      <c r="AG16" s="177" t="s">
        <v>131</v>
      </c>
      <c r="AH16" s="182"/>
      <c r="AI16" s="182"/>
      <c r="AJ16" s="182"/>
      <c r="AK16" s="182"/>
      <c r="AL16" s="182"/>
      <c r="AM16" s="182"/>
      <c r="AN16" s="182"/>
      <c r="AO16" s="182"/>
      <c r="AP16" s="182"/>
      <c r="AQ16" s="182"/>
      <c r="AR16" s="182"/>
      <c r="AS16" s="182"/>
      <c r="AT16" s="182"/>
      <c r="AU16" s="182"/>
      <c r="AV16" s="182"/>
      <c r="AW16" s="182"/>
      <c r="AX16" s="182"/>
      <c r="AY16" s="182"/>
      <c r="AZ16" s="184"/>
    </row>
    <row r="17" spans="2:54" x14ac:dyDescent="0.2">
      <c r="B17" s="274"/>
      <c r="C17" s="275"/>
      <c r="D17" s="224"/>
      <c r="E17" s="224"/>
      <c r="F17" s="224"/>
      <c r="G17" s="276"/>
      <c r="H17" s="223"/>
      <c r="I17" s="224"/>
      <c r="J17" s="224"/>
      <c r="K17" s="224"/>
      <c r="L17" s="224"/>
      <c r="M17" s="224"/>
      <c r="N17" s="224"/>
      <c r="O17" s="224"/>
      <c r="P17" s="224"/>
      <c r="Q17" s="224"/>
      <c r="R17" s="224"/>
      <c r="S17" s="224"/>
      <c r="T17" s="224"/>
      <c r="U17" s="224"/>
      <c r="V17" s="224"/>
      <c r="W17" s="224"/>
      <c r="X17" s="224"/>
      <c r="Y17" s="224"/>
      <c r="Z17" s="224"/>
      <c r="AA17" s="224"/>
      <c r="AB17" s="181"/>
      <c r="AC17" s="181"/>
      <c r="AD17" s="181"/>
      <c r="AE17" s="181"/>
      <c r="AF17" s="187"/>
      <c r="AG17" s="189"/>
      <c r="AH17" s="181"/>
      <c r="AI17" s="181"/>
      <c r="AJ17" s="181"/>
      <c r="AK17" s="181"/>
      <c r="AL17" s="181"/>
      <c r="AM17" s="181"/>
      <c r="AN17" s="181"/>
      <c r="AO17" s="181"/>
      <c r="AP17" s="181"/>
      <c r="AQ17" s="181"/>
      <c r="AR17" s="181"/>
      <c r="AS17" s="181"/>
      <c r="AT17" s="224"/>
      <c r="AU17" s="224"/>
      <c r="AV17" s="224"/>
      <c r="AW17" s="181"/>
      <c r="AX17" s="181"/>
      <c r="AY17" s="181"/>
      <c r="AZ17" s="187"/>
    </row>
    <row r="18" spans="2:54" x14ac:dyDescent="0.2">
      <c r="B18" s="274"/>
      <c r="C18" s="275"/>
      <c r="D18" s="224"/>
      <c r="E18" s="224"/>
      <c r="F18" s="224"/>
      <c r="G18" s="276"/>
      <c r="H18" s="223"/>
      <c r="I18" s="224"/>
      <c r="J18" s="224"/>
      <c r="K18" s="224"/>
      <c r="L18" s="224"/>
      <c r="M18" s="224"/>
      <c r="N18" s="224"/>
      <c r="O18" s="224"/>
      <c r="P18" s="224"/>
      <c r="Q18" s="224"/>
      <c r="R18" s="224"/>
      <c r="S18" s="224"/>
      <c r="T18" s="224"/>
      <c r="U18" s="224"/>
      <c r="V18" s="224"/>
      <c r="W18" s="224"/>
      <c r="X18" s="224"/>
      <c r="Y18" s="224"/>
      <c r="Z18" s="224"/>
      <c r="AA18" s="224"/>
      <c r="AB18" s="181"/>
      <c r="AC18" s="181"/>
      <c r="AD18" s="181"/>
      <c r="AE18" s="181"/>
      <c r="AF18" s="187"/>
      <c r="AG18" s="189"/>
      <c r="AH18" s="181"/>
      <c r="AI18" s="181"/>
      <c r="AJ18" s="181"/>
      <c r="AK18" s="181"/>
      <c r="AL18" s="181"/>
      <c r="AM18" s="181"/>
      <c r="AN18" s="181"/>
      <c r="AO18" s="181"/>
      <c r="AP18" s="181"/>
      <c r="AQ18" s="181"/>
      <c r="AR18" s="181"/>
      <c r="AS18" s="181"/>
      <c r="AT18" s="224"/>
      <c r="AU18" s="224"/>
      <c r="AV18" s="224"/>
      <c r="AW18" s="181"/>
      <c r="AX18" s="181"/>
      <c r="AY18" s="181"/>
      <c r="AZ18" s="187"/>
    </row>
    <row r="19" spans="2:54" x14ac:dyDescent="0.2">
      <c r="B19" s="274"/>
      <c r="C19" s="275"/>
      <c r="D19" s="224"/>
      <c r="E19" s="224"/>
      <c r="F19" s="224"/>
      <c r="G19" s="276"/>
      <c r="H19" s="223"/>
      <c r="I19" s="224"/>
      <c r="J19" s="224"/>
      <c r="K19" s="224"/>
      <c r="L19" s="224"/>
      <c r="M19" s="224"/>
      <c r="N19" s="224"/>
      <c r="O19" s="224"/>
      <c r="P19" s="224"/>
      <c r="Q19" s="224"/>
      <c r="R19" s="224"/>
      <c r="S19" s="224"/>
      <c r="T19" s="224"/>
      <c r="U19" s="224"/>
      <c r="V19" s="224"/>
      <c r="W19" s="224"/>
      <c r="X19" s="224"/>
      <c r="Y19" s="224"/>
      <c r="Z19" s="224"/>
      <c r="AA19" s="224"/>
      <c r="AB19" s="181"/>
      <c r="AC19" s="181"/>
      <c r="AD19" s="181"/>
      <c r="AE19" s="181"/>
      <c r="AF19" s="187"/>
      <c r="AG19" s="189"/>
      <c r="AH19" s="181"/>
      <c r="AI19" s="181"/>
      <c r="AJ19" s="181"/>
      <c r="AK19" s="181"/>
      <c r="AL19" s="181"/>
      <c r="AM19" s="181"/>
      <c r="AN19" s="181"/>
      <c r="AO19" s="181"/>
      <c r="AP19" s="181"/>
      <c r="AQ19" s="181"/>
      <c r="AR19" s="181"/>
      <c r="AS19" s="181"/>
      <c r="AT19" s="224"/>
      <c r="AU19" s="224"/>
      <c r="AV19" s="224"/>
      <c r="AW19" s="181"/>
      <c r="AX19" s="181"/>
      <c r="AY19" s="181"/>
      <c r="AZ19" s="187"/>
    </row>
    <row r="20" spans="2:54" x14ac:dyDescent="0.2">
      <c r="B20" s="274"/>
      <c r="C20" s="275"/>
      <c r="D20" s="224"/>
      <c r="E20" s="224"/>
      <c r="F20" s="224"/>
      <c r="G20" s="276"/>
      <c r="H20" s="223"/>
      <c r="I20" s="181"/>
      <c r="J20" s="181"/>
      <c r="K20" s="181"/>
      <c r="L20" s="181"/>
      <c r="M20" s="181"/>
      <c r="N20" s="181"/>
      <c r="O20" s="181"/>
      <c r="P20" s="181"/>
      <c r="Q20" s="181"/>
      <c r="R20" s="181"/>
      <c r="S20" s="224"/>
      <c r="T20" s="224"/>
      <c r="U20" s="224"/>
      <c r="V20" s="224"/>
      <c r="W20" s="224"/>
      <c r="X20" s="224"/>
      <c r="Y20" s="224"/>
      <c r="Z20" s="224"/>
      <c r="AA20" s="224"/>
      <c r="AB20" s="181"/>
      <c r="AC20" s="181"/>
      <c r="AD20" s="181"/>
      <c r="AE20" s="181"/>
      <c r="AF20" s="187"/>
      <c r="AG20" s="189"/>
      <c r="AH20" s="181"/>
      <c r="AI20" s="181"/>
      <c r="AJ20" s="181"/>
      <c r="AK20" s="181"/>
      <c r="AL20" s="181"/>
      <c r="AM20" s="181"/>
      <c r="AN20" s="181"/>
      <c r="AO20" s="181"/>
      <c r="AP20" s="181"/>
      <c r="AQ20" s="181"/>
      <c r="AR20" s="181"/>
      <c r="AS20" s="181"/>
      <c r="AT20" s="224"/>
      <c r="AU20" s="224"/>
      <c r="AV20" s="224"/>
      <c r="AW20" s="181"/>
      <c r="AX20" s="181"/>
      <c r="AY20" s="181"/>
      <c r="AZ20" s="187"/>
    </row>
    <row r="21" spans="2:54" x14ac:dyDescent="0.2">
      <c r="B21" s="274"/>
      <c r="C21" s="275"/>
      <c r="D21" s="224"/>
      <c r="E21" s="224"/>
      <c r="F21" s="224"/>
      <c r="G21" s="276"/>
      <c r="H21" s="223"/>
      <c r="I21" s="181"/>
      <c r="J21" s="181"/>
      <c r="K21" s="181"/>
      <c r="L21" s="181"/>
      <c r="M21" s="181"/>
      <c r="N21" s="181"/>
      <c r="O21" s="181"/>
      <c r="P21" s="181"/>
      <c r="Q21" s="181"/>
      <c r="R21" s="181"/>
      <c r="S21" s="224"/>
      <c r="T21" s="224"/>
      <c r="U21" s="224"/>
      <c r="V21" s="224"/>
      <c r="W21" s="224"/>
      <c r="X21" s="224"/>
      <c r="Y21" s="224"/>
      <c r="Z21" s="224"/>
      <c r="AA21" s="224"/>
      <c r="AB21" s="181"/>
      <c r="AC21" s="181"/>
      <c r="AD21" s="181"/>
      <c r="AE21" s="181"/>
      <c r="AF21" s="187"/>
      <c r="AG21" s="189"/>
      <c r="AH21" s="181"/>
      <c r="AI21" s="181"/>
      <c r="AJ21" s="181"/>
      <c r="AK21" s="181"/>
      <c r="AL21" s="181"/>
      <c r="AM21" s="181"/>
      <c r="AN21" s="181"/>
      <c r="AO21" s="181"/>
      <c r="AP21" s="181"/>
      <c r="AQ21" s="181"/>
      <c r="AR21" s="181"/>
      <c r="AS21" s="181"/>
      <c r="AT21" s="224"/>
      <c r="AU21" s="224"/>
      <c r="AV21" s="224"/>
      <c r="AW21" s="181"/>
      <c r="AX21" s="181"/>
      <c r="AY21" s="181"/>
      <c r="AZ21" s="187"/>
    </row>
    <row r="22" spans="2:54" x14ac:dyDescent="0.2">
      <c r="B22" s="274"/>
      <c r="C22" s="275"/>
      <c r="D22" s="224"/>
      <c r="E22" s="224"/>
      <c r="F22" s="224"/>
      <c r="G22" s="276"/>
      <c r="H22" s="223"/>
      <c r="I22" s="181"/>
      <c r="J22" s="181"/>
      <c r="K22" s="181"/>
      <c r="L22" s="181"/>
      <c r="M22" s="181"/>
      <c r="N22" s="181"/>
      <c r="O22" s="181"/>
      <c r="P22" s="181"/>
      <c r="Q22" s="181"/>
      <c r="R22" s="181"/>
      <c r="S22" s="224"/>
      <c r="T22" s="224"/>
      <c r="U22" s="224"/>
      <c r="V22" s="224"/>
      <c r="W22" s="224"/>
      <c r="X22" s="224"/>
      <c r="Y22" s="224"/>
      <c r="Z22" s="224"/>
      <c r="AA22" s="224"/>
      <c r="AB22" s="181"/>
      <c r="AC22" s="181"/>
      <c r="AD22" s="181"/>
      <c r="AE22" s="181"/>
      <c r="AF22" s="187"/>
      <c r="AG22" s="189"/>
      <c r="AH22" s="181"/>
      <c r="AI22" s="181"/>
      <c r="AJ22" s="181"/>
      <c r="AK22" s="181"/>
      <c r="AL22" s="181"/>
      <c r="AM22" s="181"/>
      <c r="AN22" s="181"/>
      <c r="AO22" s="181"/>
      <c r="AP22" s="181"/>
      <c r="AQ22" s="181"/>
      <c r="AR22" s="181"/>
      <c r="AS22" s="181"/>
      <c r="AT22" s="224"/>
      <c r="AU22" s="224"/>
      <c r="AV22" s="224"/>
      <c r="AW22" s="181"/>
      <c r="AX22" s="181"/>
      <c r="AY22" s="181"/>
      <c r="AZ22" s="187"/>
    </row>
    <row r="23" spans="2:54" x14ac:dyDescent="0.2">
      <c r="B23" s="274"/>
      <c r="C23" s="275"/>
      <c r="D23" s="224"/>
      <c r="E23" s="224"/>
      <c r="F23" s="224"/>
      <c r="G23" s="276"/>
      <c r="H23" s="274"/>
      <c r="I23" s="224"/>
      <c r="J23" s="224"/>
      <c r="K23" s="224"/>
      <c r="L23" s="224"/>
      <c r="M23" s="224"/>
      <c r="N23" s="224"/>
      <c r="O23" s="224"/>
      <c r="P23" s="224"/>
      <c r="Q23" s="224"/>
      <c r="R23" s="181"/>
      <c r="S23" s="224"/>
      <c r="T23" s="224"/>
      <c r="U23" s="224"/>
      <c r="V23" s="224"/>
      <c r="W23" s="224"/>
      <c r="X23" s="224"/>
      <c r="Y23" s="224"/>
      <c r="Z23" s="224"/>
      <c r="AA23" s="224"/>
      <c r="AB23" s="181"/>
      <c r="AC23" s="181"/>
      <c r="AD23" s="181"/>
      <c r="AE23" s="181"/>
      <c r="AF23" s="187"/>
      <c r="AG23" s="189"/>
      <c r="AH23" s="181"/>
      <c r="AI23" s="181"/>
      <c r="AJ23" s="181"/>
      <c r="AK23" s="181"/>
      <c r="AL23" s="181"/>
      <c r="AM23" s="181"/>
      <c r="AN23" s="181"/>
      <c r="AO23" s="181"/>
      <c r="AP23" s="181"/>
      <c r="AQ23" s="181"/>
      <c r="AR23" s="181"/>
      <c r="AS23" s="181"/>
      <c r="AT23" s="224"/>
      <c r="AU23" s="224"/>
      <c r="AV23" s="224"/>
      <c r="AW23" s="181"/>
      <c r="AX23" s="181"/>
      <c r="AY23" s="181"/>
      <c r="AZ23" s="187"/>
    </row>
    <row r="24" spans="2:54" x14ac:dyDescent="0.2">
      <c r="B24" s="274"/>
      <c r="C24" s="275"/>
      <c r="D24" s="224"/>
      <c r="E24" s="224"/>
      <c r="F24" s="224"/>
      <c r="G24" s="276"/>
      <c r="H24" s="274"/>
      <c r="I24" s="224"/>
      <c r="J24" s="224"/>
      <c r="K24" s="224"/>
      <c r="L24" s="224"/>
      <c r="M24" s="224"/>
      <c r="N24" s="224"/>
      <c r="O24" s="224"/>
      <c r="P24" s="224"/>
      <c r="Q24" s="181"/>
      <c r="R24" s="181"/>
      <c r="S24" s="224"/>
      <c r="T24" s="224"/>
      <c r="U24" s="224"/>
      <c r="V24" s="224"/>
      <c r="W24" s="224"/>
      <c r="X24" s="224"/>
      <c r="Y24" s="224"/>
      <c r="Z24" s="224"/>
      <c r="AA24" s="224"/>
      <c r="AB24" s="181"/>
      <c r="AC24" s="181"/>
      <c r="AD24" s="181"/>
      <c r="AE24" s="181"/>
      <c r="AF24" s="187"/>
      <c r="AG24" s="189"/>
      <c r="AH24" s="181"/>
      <c r="AI24" s="181"/>
      <c r="AJ24" s="181"/>
      <c r="AK24" s="181"/>
      <c r="AL24" s="181"/>
      <c r="AM24" s="181"/>
      <c r="AN24" s="181"/>
      <c r="AO24" s="181"/>
      <c r="AP24" s="181"/>
      <c r="AQ24" s="181"/>
      <c r="AR24" s="181"/>
      <c r="AS24" s="181"/>
      <c r="AT24" s="224"/>
      <c r="AU24" s="224"/>
      <c r="AV24" s="224"/>
      <c r="AW24" s="224"/>
      <c r="AX24" s="224"/>
      <c r="AY24" s="181"/>
      <c r="AZ24" s="187"/>
    </row>
    <row r="25" spans="2:54" x14ac:dyDescent="0.2">
      <c r="B25" s="274"/>
      <c r="C25" s="275"/>
      <c r="D25" s="224"/>
      <c r="E25" s="224"/>
      <c r="F25" s="224"/>
      <c r="G25" s="191"/>
      <c r="H25" s="274"/>
      <c r="I25" s="224"/>
      <c r="J25" s="224"/>
      <c r="K25" s="224"/>
      <c r="L25" s="224"/>
      <c r="M25" s="224"/>
      <c r="N25" s="224"/>
      <c r="O25" s="224"/>
      <c r="P25" s="224"/>
      <c r="Q25" s="181"/>
      <c r="R25" s="181"/>
      <c r="S25" s="224"/>
      <c r="T25" s="224"/>
      <c r="U25" s="224"/>
      <c r="V25" s="224"/>
      <c r="W25" s="224"/>
      <c r="X25" s="224"/>
      <c r="Y25" s="224"/>
      <c r="Z25" s="224"/>
      <c r="AA25" s="224"/>
      <c r="AB25" s="181"/>
      <c r="AC25" s="181"/>
      <c r="AD25" s="181"/>
      <c r="AE25" s="181"/>
      <c r="AF25" s="187"/>
      <c r="AG25" s="189"/>
      <c r="AH25" s="181"/>
      <c r="AI25" s="181"/>
      <c r="AJ25" s="181"/>
      <c r="AK25" s="181"/>
      <c r="AL25" s="181"/>
      <c r="AM25" s="181"/>
      <c r="AN25" s="181"/>
      <c r="AO25" s="181"/>
      <c r="AP25" s="181"/>
      <c r="AQ25" s="181"/>
      <c r="AR25" s="181"/>
      <c r="AS25" s="181"/>
      <c r="AT25" s="224"/>
      <c r="AU25" s="224"/>
      <c r="AV25" s="224"/>
      <c r="AW25" s="224"/>
      <c r="AX25" s="224"/>
      <c r="AY25" s="181"/>
      <c r="AZ25" s="187"/>
    </row>
    <row r="26" spans="2:54" x14ac:dyDescent="0.2">
      <c r="B26" s="189"/>
      <c r="C26" s="181"/>
      <c r="D26" s="181"/>
      <c r="E26" s="181"/>
      <c r="F26" s="181"/>
      <c r="G26" s="187"/>
      <c r="H26" s="274"/>
      <c r="I26" s="224"/>
      <c r="J26" s="224"/>
      <c r="K26" s="224"/>
      <c r="L26" s="224"/>
      <c r="M26" s="224"/>
      <c r="N26" s="224"/>
      <c r="O26" s="224"/>
      <c r="P26" s="224"/>
      <c r="Q26" s="181"/>
      <c r="R26" s="181"/>
      <c r="S26" s="181"/>
      <c r="T26" s="181"/>
      <c r="U26" s="181"/>
      <c r="V26" s="181"/>
      <c r="W26" s="181"/>
      <c r="X26" s="181"/>
      <c r="Y26" s="181"/>
      <c r="Z26" s="181"/>
      <c r="AA26" s="181"/>
      <c r="AB26" s="181"/>
      <c r="AC26" s="181"/>
      <c r="AD26" s="181"/>
      <c r="AE26" s="181"/>
      <c r="AF26" s="187"/>
      <c r="AG26" s="189"/>
      <c r="AH26" s="181"/>
      <c r="AI26" s="181"/>
      <c r="AJ26" s="181"/>
      <c r="AK26" s="181"/>
      <c r="AL26" s="181"/>
      <c r="AM26" s="181"/>
      <c r="AN26" s="181"/>
      <c r="AO26" s="181"/>
      <c r="AP26" s="181"/>
      <c r="AQ26" s="181"/>
      <c r="AR26" s="181"/>
      <c r="AS26" s="181"/>
      <c r="AT26" s="181"/>
      <c r="AU26" s="181"/>
      <c r="AV26" s="181"/>
      <c r="AW26" s="181"/>
      <c r="AX26" s="181"/>
      <c r="AY26" s="181"/>
      <c r="AZ26" s="187"/>
    </row>
    <row r="27" spans="2:54" x14ac:dyDescent="0.2">
      <c r="B27" s="189"/>
      <c r="C27" s="181"/>
      <c r="D27" s="181"/>
      <c r="E27" s="181"/>
      <c r="F27" s="181"/>
      <c r="G27" s="187"/>
      <c r="H27" s="274"/>
      <c r="I27" s="224"/>
      <c r="J27" s="224"/>
      <c r="K27" s="224"/>
      <c r="L27" s="224"/>
      <c r="M27" s="224"/>
      <c r="N27" s="224"/>
      <c r="O27" s="224"/>
      <c r="P27" s="224"/>
      <c r="Q27" s="181"/>
      <c r="R27" s="181"/>
      <c r="S27" s="181"/>
      <c r="T27" s="181"/>
      <c r="U27" s="181"/>
      <c r="V27" s="181"/>
      <c r="W27" s="181"/>
      <c r="X27" s="181"/>
      <c r="Y27" s="181"/>
      <c r="Z27" s="181"/>
      <c r="AA27" s="181"/>
      <c r="AB27" s="181"/>
      <c r="AC27" s="181"/>
      <c r="AD27" s="181"/>
      <c r="AE27" s="181"/>
      <c r="AF27" s="187"/>
      <c r="AG27" s="189"/>
      <c r="AH27" s="181"/>
      <c r="AI27" s="181"/>
      <c r="AJ27" s="181"/>
      <c r="AK27" s="181"/>
      <c r="AL27" s="181"/>
      <c r="AM27" s="181"/>
      <c r="AN27" s="181"/>
      <c r="AO27" s="181"/>
      <c r="AP27" s="181"/>
      <c r="AQ27" s="181"/>
      <c r="AR27" s="181"/>
      <c r="AS27" s="181"/>
      <c r="AT27" s="181"/>
      <c r="AU27" s="181"/>
      <c r="AV27" s="181"/>
      <c r="AW27" s="181"/>
      <c r="AX27" s="181"/>
      <c r="AY27" s="181"/>
      <c r="AZ27" s="187"/>
    </row>
    <row r="28" spans="2:54" x14ac:dyDescent="0.2">
      <c r="B28" s="189"/>
      <c r="C28" s="180"/>
      <c r="D28" s="181"/>
      <c r="E28" s="181"/>
      <c r="F28" s="181"/>
      <c r="G28" s="187"/>
      <c r="H28" s="274"/>
      <c r="I28" s="224"/>
      <c r="J28" s="224"/>
      <c r="K28" s="224"/>
      <c r="L28" s="224"/>
      <c r="M28" s="224"/>
      <c r="N28" s="224"/>
      <c r="O28" s="224"/>
      <c r="P28" s="224"/>
      <c r="Q28" s="181"/>
      <c r="R28" s="181"/>
      <c r="S28" s="181"/>
      <c r="T28" s="181"/>
      <c r="U28" s="181"/>
      <c r="V28" s="181"/>
      <c r="W28" s="181"/>
      <c r="X28" s="181"/>
      <c r="Y28" s="181"/>
      <c r="Z28" s="181"/>
      <c r="AA28" s="181"/>
      <c r="AB28" s="181"/>
      <c r="AC28" s="181"/>
      <c r="AD28" s="181"/>
      <c r="AE28" s="181"/>
      <c r="AF28" s="187"/>
      <c r="AG28" s="189"/>
      <c r="AH28" s="181"/>
      <c r="AI28" s="181"/>
      <c r="AJ28" s="181"/>
      <c r="AK28" s="181"/>
      <c r="AL28" s="181"/>
      <c r="AM28" s="181"/>
      <c r="AN28" s="181"/>
      <c r="AO28" s="181"/>
      <c r="AP28" s="181"/>
      <c r="AQ28" s="181"/>
      <c r="AR28" s="181"/>
      <c r="AS28" s="181"/>
      <c r="AT28" s="181"/>
      <c r="AU28" s="181"/>
      <c r="AV28" s="181"/>
      <c r="AW28" s="181"/>
      <c r="AX28" s="181"/>
      <c r="AY28" s="181"/>
      <c r="AZ28" s="187"/>
      <c r="BA28" s="2"/>
      <c r="BB28" s="2"/>
    </row>
    <row r="29" spans="2:54" x14ac:dyDescent="0.2">
      <c r="B29" s="189"/>
      <c r="C29" s="180"/>
      <c r="D29" s="181"/>
      <c r="E29" s="181"/>
      <c r="F29" s="181"/>
      <c r="G29" s="187"/>
      <c r="H29" s="223"/>
      <c r="I29" s="224"/>
      <c r="J29" s="224"/>
      <c r="K29" s="224"/>
      <c r="L29" s="224"/>
      <c r="M29" s="224"/>
      <c r="N29" s="224"/>
      <c r="O29" s="224"/>
      <c r="P29" s="224"/>
      <c r="Q29" s="181"/>
      <c r="R29" s="181"/>
      <c r="S29" s="181"/>
      <c r="T29" s="181"/>
      <c r="U29" s="181"/>
      <c r="V29" s="181"/>
      <c r="W29" s="181"/>
      <c r="X29" s="181"/>
      <c r="Y29" s="181"/>
      <c r="Z29" s="181"/>
      <c r="AA29" s="181"/>
      <c r="AB29" s="181"/>
      <c r="AC29" s="181"/>
      <c r="AD29" s="181"/>
      <c r="AE29" s="181"/>
      <c r="AF29" s="187"/>
      <c r="AG29" s="189"/>
      <c r="AH29" s="181"/>
      <c r="AI29" s="181"/>
      <c r="AJ29" s="181"/>
      <c r="AK29" s="181"/>
      <c r="AL29" s="181"/>
      <c r="AM29" s="181"/>
      <c r="AN29" s="181"/>
      <c r="AO29" s="181"/>
      <c r="AP29" s="181"/>
      <c r="AQ29" s="181"/>
      <c r="AR29" s="181"/>
      <c r="AS29" s="181"/>
      <c r="AT29" s="181"/>
      <c r="AU29" s="181"/>
      <c r="AV29" s="181"/>
      <c r="AW29" s="181"/>
      <c r="AX29" s="181"/>
      <c r="AY29" s="181"/>
      <c r="AZ29" s="187"/>
      <c r="BA29" s="2"/>
      <c r="BB29" s="2"/>
    </row>
    <row r="30" spans="2:54" ht="13.5" thickBot="1" x14ac:dyDescent="0.25">
      <c r="B30" s="277"/>
      <c r="C30" s="278"/>
      <c r="D30" s="278"/>
      <c r="E30" s="198"/>
      <c r="F30" s="198"/>
      <c r="G30" s="200"/>
      <c r="H30" s="277"/>
      <c r="I30" s="292"/>
      <c r="J30" s="292"/>
      <c r="K30" s="292"/>
      <c r="L30" s="292"/>
      <c r="M30" s="292"/>
      <c r="N30" s="292"/>
      <c r="O30" s="293"/>
      <c r="P30" s="293"/>
      <c r="Q30" s="198"/>
      <c r="R30" s="198"/>
      <c r="S30" s="198"/>
      <c r="T30" s="198"/>
      <c r="U30" s="198"/>
      <c r="V30" s="198"/>
      <c r="W30" s="198"/>
      <c r="X30" s="198"/>
      <c r="Y30" s="198"/>
      <c r="Z30" s="198"/>
      <c r="AA30" s="198"/>
      <c r="AB30" s="198"/>
      <c r="AC30" s="198"/>
      <c r="AD30" s="198"/>
      <c r="AE30" s="198"/>
      <c r="AF30" s="200"/>
      <c r="AG30" s="196"/>
      <c r="AH30" s="198"/>
      <c r="AI30" s="198"/>
      <c r="AJ30" s="198"/>
      <c r="AK30" s="198"/>
      <c r="AL30" s="198"/>
      <c r="AM30" s="198"/>
      <c r="AN30" s="198"/>
      <c r="AO30" s="198"/>
      <c r="AP30" s="198"/>
      <c r="AQ30" s="198"/>
      <c r="AR30" s="198"/>
      <c r="AS30" s="198"/>
      <c r="AT30" s="198"/>
      <c r="AU30" s="198"/>
      <c r="AV30" s="198"/>
      <c r="AW30" s="198"/>
      <c r="AX30" s="198"/>
      <c r="AY30" s="198"/>
      <c r="AZ30" s="200"/>
      <c r="BA30" s="2"/>
      <c r="BB30" s="2"/>
    </row>
    <row r="31" spans="2:54" ht="13.5" thickBot="1" x14ac:dyDescent="0.25">
      <c r="B31" s="97"/>
      <c r="C31" s="98"/>
      <c r="D31" s="45" t="s">
        <v>27</v>
      </c>
      <c r="E31" s="45" t="s">
        <v>27</v>
      </c>
      <c r="F31" s="45" t="s">
        <v>90</v>
      </c>
      <c r="G31" s="321" t="s">
        <v>67</v>
      </c>
      <c r="H31" s="305"/>
      <c r="I31" s="279"/>
      <c r="J31" s="279"/>
      <c r="K31" s="279"/>
      <c r="L31" s="279"/>
      <c r="M31" s="279"/>
      <c r="N31" s="279"/>
      <c r="O31" s="279"/>
      <c r="P31" s="279"/>
      <c r="Q31" s="279"/>
      <c r="R31" s="279"/>
      <c r="S31" s="279"/>
      <c r="T31" s="279"/>
      <c r="U31" s="279"/>
      <c r="V31" s="280"/>
      <c r="W31" s="279"/>
      <c r="X31" s="287"/>
      <c r="Y31" s="287"/>
      <c r="Z31" s="287"/>
      <c r="AA31" s="287"/>
      <c r="AB31" s="287"/>
      <c r="AC31" s="287"/>
      <c r="AD31" s="287"/>
      <c r="AE31" s="287"/>
      <c r="AF31" s="306"/>
      <c r="AG31" s="50"/>
      <c r="AH31" s="51"/>
      <c r="AI31" s="51"/>
      <c r="AJ31" s="51"/>
      <c r="AK31" s="51"/>
      <c r="AL31" s="51"/>
      <c r="AM31" s="51"/>
      <c r="AN31" s="51"/>
      <c r="AO31" s="51"/>
      <c r="AP31" s="51"/>
      <c r="AQ31" s="51"/>
      <c r="AR31" s="51"/>
      <c r="AS31" s="51"/>
      <c r="AT31" s="51"/>
      <c r="AU31" s="51"/>
      <c r="AV31" s="108" t="s">
        <v>93</v>
      </c>
      <c r="AW31" s="109"/>
      <c r="AX31" s="70"/>
      <c r="AY31" s="438" t="s">
        <v>94</v>
      </c>
      <c r="AZ31" s="65"/>
      <c r="BA31" s="2"/>
      <c r="BB31" s="2"/>
    </row>
    <row r="32" spans="2:54" ht="13.5" thickBot="1" x14ac:dyDescent="0.25">
      <c r="B32" s="99" t="s">
        <v>27</v>
      </c>
      <c r="C32" s="46" t="s">
        <v>27</v>
      </c>
      <c r="D32" s="47" t="s">
        <v>32</v>
      </c>
      <c r="E32" s="47" t="s">
        <v>32</v>
      </c>
      <c r="F32" s="47" t="s">
        <v>80</v>
      </c>
      <c r="G32" s="322" t="s">
        <v>68</v>
      </c>
      <c r="H32" s="307" t="s">
        <v>146</v>
      </c>
      <c r="I32" s="281"/>
      <c r="J32" s="281"/>
      <c r="K32" s="281"/>
      <c r="L32" s="281"/>
      <c r="M32" s="281"/>
      <c r="N32" s="281"/>
      <c r="O32" s="211"/>
      <c r="P32" s="211"/>
      <c r="Q32" s="281"/>
      <c r="R32" s="281"/>
      <c r="S32" s="281"/>
      <c r="T32" s="281"/>
      <c r="U32" s="281"/>
      <c r="V32" s="282"/>
      <c r="W32" s="281"/>
      <c r="X32" s="288" t="s">
        <v>91</v>
      </c>
      <c r="Y32" s="288"/>
      <c r="Z32" s="288"/>
      <c r="AA32" s="288"/>
      <c r="AB32" s="288"/>
      <c r="AC32" s="289"/>
      <c r="AD32" s="289"/>
      <c r="AE32" s="289"/>
      <c r="AF32" s="308"/>
      <c r="AG32" s="106" t="s">
        <v>92</v>
      </c>
      <c r="AH32" s="107"/>
      <c r="AI32" s="107"/>
      <c r="AJ32" s="107"/>
      <c r="AK32" s="107"/>
      <c r="AL32" s="104" t="s">
        <v>43</v>
      </c>
      <c r="AM32" s="105">
        <v>8.4499999999999993</v>
      </c>
      <c r="AN32" s="53"/>
      <c r="AO32" s="53"/>
      <c r="AP32" s="53"/>
      <c r="AQ32" s="53"/>
      <c r="AR32" s="53"/>
      <c r="AS32" s="53"/>
      <c r="AT32" s="53"/>
      <c r="AU32" s="53"/>
      <c r="AV32" s="110" t="s">
        <v>15</v>
      </c>
      <c r="AW32" s="111" t="s">
        <v>95</v>
      </c>
      <c r="AX32" s="112" t="s">
        <v>66</v>
      </c>
      <c r="AY32" s="439" t="s">
        <v>117</v>
      </c>
      <c r="AZ32" s="116" t="s">
        <v>86</v>
      </c>
      <c r="BA32" s="2"/>
      <c r="BB32" s="2"/>
    </row>
    <row r="33" spans="2:54" ht="14.25" x14ac:dyDescent="0.25">
      <c r="B33" s="99" t="s">
        <v>22</v>
      </c>
      <c r="C33" s="46" t="s">
        <v>18</v>
      </c>
      <c r="D33" s="47" t="s">
        <v>30</v>
      </c>
      <c r="E33" s="47" t="s">
        <v>31</v>
      </c>
      <c r="F33" s="100" t="s">
        <v>32</v>
      </c>
      <c r="G33" s="322" t="s">
        <v>69</v>
      </c>
      <c r="H33" s="309" t="s">
        <v>23</v>
      </c>
      <c r="I33" s="283" t="s">
        <v>58</v>
      </c>
      <c r="J33" s="283" t="s">
        <v>59</v>
      </c>
      <c r="K33" s="283" t="s">
        <v>60</v>
      </c>
      <c r="L33" s="284" t="s">
        <v>61</v>
      </c>
      <c r="M33" s="283" t="s">
        <v>62</v>
      </c>
      <c r="N33" s="283" t="s">
        <v>63</v>
      </c>
      <c r="O33" s="283" t="s">
        <v>7</v>
      </c>
      <c r="P33" s="283" t="s">
        <v>10</v>
      </c>
      <c r="Q33" s="283" t="s">
        <v>12</v>
      </c>
      <c r="R33" s="283" t="s">
        <v>3</v>
      </c>
      <c r="S33" s="283" t="s">
        <v>4</v>
      </c>
      <c r="T33" s="207" t="s">
        <v>5</v>
      </c>
      <c r="U33" s="207" t="s">
        <v>6</v>
      </c>
      <c r="V33" s="282" t="s">
        <v>8</v>
      </c>
      <c r="W33" s="282" t="s">
        <v>11</v>
      </c>
      <c r="X33" s="216" t="s">
        <v>7</v>
      </c>
      <c r="Y33" s="216" t="s">
        <v>10</v>
      </c>
      <c r="Z33" s="216" t="s">
        <v>12</v>
      </c>
      <c r="AA33" s="216" t="s">
        <v>3</v>
      </c>
      <c r="AB33" s="216" t="s">
        <v>4</v>
      </c>
      <c r="AC33" s="216" t="s">
        <v>5</v>
      </c>
      <c r="AD33" s="216" t="s">
        <v>6</v>
      </c>
      <c r="AE33" s="216" t="s">
        <v>8</v>
      </c>
      <c r="AF33" s="310" t="s">
        <v>11</v>
      </c>
      <c r="AG33" s="94" t="s">
        <v>58</v>
      </c>
      <c r="AH33" s="52" t="s">
        <v>59</v>
      </c>
      <c r="AI33" s="52" t="s">
        <v>60</v>
      </c>
      <c r="AJ33" s="119" t="s">
        <v>61</v>
      </c>
      <c r="AK33" s="52" t="s">
        <v>62</v>
      </c>
      <c r="AL33" s="120" t="s">
        <v>63</v>
      </c>
      <c r="AM33" s="52" t="s">
        <v>7</v>
      </c>
      <c r="AN33" s="52" t="s">
        <v>10</v>
      </c>
      <c r="AO33" s="52" t="s">
        <v>12</v>
      </c>
      <c r="AP33" s="52" t="s">
        <v>3</v>
      </c>
      <c r="AQ33" s="52" t="s">
        <v>4</v>
      </c>
      <c r="AR33" s="52" t="s">
        <v>5</v>
      </c>
      <c r="AS33" s="52" t="s">
        <v>6</v>
      </c>
      <c r="AT33" s="52" t="s">
        <v>8</v>
      </c>
      <c r="AU33" s="52" t="s">
        <v>64</v>
      </c>
      <c r="AV33" s="110" t="s">
        <v>112</v>
      </c>
      <c r="AW33" s="58" t="s">
        <v>96</v>
      </c>
      <c r="AX33" s="112" t="s">
        <v>97</v>
      </c>
      <c r="AY33" s="440" t="s">
        <v>118</v>
      </c>
      <c r="AZ33" s="117" t="s">
        <v>99</v>
      </c>
      <c r="BA33" s="14"/>
      <c r="BB33" s="2"/>
    </row>
    <row r="34" spans="2:54" ht="13.5" thickBot="1" x14ac:dyDescent="0.25">
      <c r="B34" s="101"/>
      <c r="C34" s="102"/>
      <c r="D34" s="103"/>
      <c r="E34" s="103"/>
      <c r="F34" s="103"/>
      <c r="G34" s="323" t="s">
        <v>53</v>
      </c>
      <c r="H34" s="311"/>
      <c r="I34" s="285"/>
      <c r="J34" s="285"/>
      <c r="K34" s="285"/>
      <c r="L34" s="286"/>
      <c r="M34" s="285"/>
      <c r="N34" s="285"/>
      <c r="O34" s="285"/>
      <c r="P34" s="285"/>
      <c r="Q34" s="285"/>
      <c r="R34" s="285"/>
      <c r="S34" s="285"/>
      <c r="T34" s="285"/>
      <c r="U34" s="285"/>
      <c r="V34" s="286"/>
      <c r="W34" s="286"/>
      <c r="X34" s="290"/>
      <c r="Y34" s="290"/>
      <c r="Z34" s="290"/>
      <c r="AA34" s="290"/>
      <c r="AB34" s="290"/>
      <c r="AC34" s="290"/>
      <c r="AD34" s="290"/>
      <c r="AE34" s="290"/>
      <c r="AF34" s="312"/>
      <c r="AG34" s="54"/>
      <c r="AH34" s="55"/>
      <c r="AI34" s="55"/>
      <c r="AJ34" s="55"/>
      <c r="AK34" s="55"/>
      <c r="AL34" s="55"/>
      <c r="AM34" s="55"/>
      <c r="AN34" s="55"/>
      <c r="AO34" s="55"/>
      <c r="AP34" s="55"/>
      <c r="AQ34" s="55"/>
      <c r="AR34" s="55"/>
      <c r="AS34" s="55"/>
      <c r="AT34" s="55"/>
      <c r="AU34" s="55"/>
      <c r="AV34" s="113"/>
      <c r="AW34" s="114" t="s">
        <v>98</v>
      </c>
      <c r="AX34" s="115"/>
      <c r="AY34" s="441" t="s">
        <v>119</v>
      </c>
      <c r="AZ34" s="118" t="s">
        <v>65</v>
      </c>
      <c r="BA34" s="14"/>
      <c r="BB34" s="10"/>
    </row>
    <row r="35" spans="2:54" x14ac:dyDescent="0.2">
      <c r="B35" s="324">
        <v>1</v>
      </c>
      <c r="C35" s="325">
        <v>42527</v>
      </c>
      <c r="D35" s="252">
        <v>0.56944444444444442</v>
      </c>
      <c r="E35" s="252">
        <v>0.57986111111111105</v>
      </c>
      <c r="F35" s="270">
        <f t="shared" ref="F35:F42" si="0">(D35+E35)/2</f>
        <v>0.57465277777777768</v>
      </c>
      <c r="G35" s="326">
        <v>8</v>
      </c>
      <c r="H35" s="313">
        <v>5.2</v>
      </c>
      <c r="I35" s="211">
        <v>4.4000000000000004</v>
      </c>
      <c r="J35" s="254">
        <v>5.5</v>
      </c>
      <c r="K35" s="211">
        <v>6.4</v>
      </c>
      <c r="L35" s="314">
        <v>9.5</v>
      </c>
      <c r="M35" s="211">
        <v>6.3</v>
      </c>
      <c r="N35" s="314">
        <v>4.8</v>
      </c>
      <c r="O35" s="315">
        <v>2.6</v>
      </c>
      <c r="P35" s="315">
        <v>2.5</v>
      </c>
      <c r="Q35" s="315">
        <v>3.5</v>
      </c>
      <c r="R35" s="315">
        <v>0</v>
      </c>
      <c r="S35" s="315">
        <v>0</v>
      </c>
      <c r="T35" s="315">
        <v>0</v>
      </c>
      <c r="U35" s="315">
        <v>0</v>
      </c>
      <c r="V35" s="315">
        <v>0</v>
      </c>
      <c r="W35" s="315">
        <v>0</v>
      </c>
      <c r="X35" s="255">
        <v>15</v>
      </c>
      <c r="Y35" s="255">
        <v>6</v>
      </c>
      <c r="Z35" s="255">
        <v>4</v>
      </c>
      <c r="AA35" s="255">
        <v>0</v>
      </c>
      <c r="AB35" s="255">
        <v>0</v>
      </c>
      <c r="AC35" s="255">
        <v>0</v>
      </c>
      <c r="AD35" s="255">
        <v>0</v>
      </c>
      <c r="AE35" s="255">
        <v>0</v>
      </c>
      <c r="AF35" s="316">
        <v>0</v>
      </c>
      <c r="AG35" s="296">
        <f t="shared" ref="AG35:AU42" si="1">I35/0.0762/120/$G35*$AM$32</f>
        <v>0.5082567804024497</v>
      </c>
      <c r="AH35" s="140">
        <f t="shared" si="1"/>
        <v>0.6353209755030621</v>
      </c>
      <c r="AI35" s="140">
        <f t="shared" si="1"/>
        <v>0.73928258967629046</v>
      </c>
      <c r="AJ35" s="140">
        <f t="shared" si="1"/>
        <v>1.0973725940507433</v>
      </c>
      <c r="AK35" s="140">
        <f t="shared" si="1"/>
        <v>0.72773129921259827</v>
      </c>
      <c r="AL35" s="140">
        <f t="shared" si="1"/>
        <v>0.55446194225721779</v>
      </c>
      <c r="AM35" s="297">
        <f t="shared" si="1"/>
        <v>0.30033355205599299</v>
      </c>
      <c r="AN35" s="297">
        <f t="shared" si="1"/>
        <v>0.28878226159230097</v>
      </c>
      <c r="AO35" s="297">
        <f t="shared" si="1"/>
        <v>0.40429516622922129</v>
      </c>
      <c r="AP35" s="297">
        <f t="shared" si="1"/>
        <v>0</v>
      </c>
      <c r="AQ35" s="297">
        <f t="shared" si="1"/>
        <v>0</v>
      </c>
      <c r="AR35" s="297">
        <f t="shared" si="1"/>
        <v>0</v>
      </c>
      <c r="AS35" s="297">
        <f t="shared" si="1"/>
        <v>0</v>
      </c>
      <c r="AT35" s="297">
        <f t="shared" si="1"/>
        <v>0</v>
      </c>
      <c r="AU35" s="297">
        <f t="shared" si="1"/>
        <v>0</v>
      </c>
      <c r="AV35" s="82">
        <f t="shared" ref="AV35:AV42" si="2">SUM(AG35:AU35)</f>
        <v>5.2558371609798762</v>
      </c>
      <c r="AW35" s="138">
        <f t="shared" ref="AW35:AW42" si="3">SUM(AG35:AL35)</f>
        <v>4.2624261811023612</v>
      </c>
      <c r="AX35" s="148">
        <f t="shared" ref="AX35:AX42" si="4">SUM(AM35:AU35)</f>
        <v>0.99341097987751525</v>
      </c>
      <c r="AY35" s="298">
        <f>AX35/$AM$32</f>
        <v>0.11756342957130358</v>
      </c>
      <c r="AZ35" s="436">
        <f>IF(W35&gt;0,64,IF(V35&gt;0,45,IF(U35&gt;0,32,IF(T35&gt;0,22.6,IF(S35&gt;0,16,IF(R35&gt;0,11.3,IF(Q35&gt;0,8,IF(P35&gt;0,5.6,IF(O35&gt;0,4,IF(N35&gt;0,2.8,IF(M35&gt;0,2,IF(L35&gt;0,1.4,IF(K35&gt;0,1,0.71)))))))))))))</f>
        <v>8</v>
      </c>
      <c r="BA35" s="2"/>
      <c r="BB35" s="2"/>
    </row>
    <row r="36" spans="2:54" x14ac:dyDescent="0.2">
      <c r="B36" s="324">
        <v>2</v>
      </c>
      <c r="C36" s="325">
        <v>42527</v>
      </c>
      <c r="D36" s="252">
        <v>0.69930555555555562</v>
      </c>
      <c r="E36" s="252">
        <v>0.71250000000000002</v>
      </c>
      <c r="F36" s="270">
        <f t="shared" si="0"/>
        <v>0.70590277777777777</v>
      </c>
      <c r="G36" s="326">
        <v>8</v>
      </c>
      <c r="H36" s="313">
        <v>1.8</v>
      </c>
      <c r="I36" s="211">
        <v>1.6</v>
      </c>
      <c r="J36" s="254">
        <v>2.2000000000000002</v>
      </c>
      <c r="K36" s="211">
        <v>2.9</v>
      </c>
      <c r="L36" s="314">
        <v>5.7</v>
      </c>
      <c r="M36" s="211">
        <v>5.9</v>
      </c>
      <c r="N36" s="314">
        <v>5.4</v>
      </c>
      <c r="O36" s="315">
        <v>1</v>
      </c>
      <c r="P36" s="315">
        <v>0.9</v>
      </c>
      <c r="Q36" s="315">
        <v>0</v>
      </c>
      <c r="R36" s="315">
        <v>0</v>
      </c>
      <c r="S36" s="315">
        <v>0</v>
      </c>
      <c r="T36" s="315">
        <v>0</v>
      </c>
      <c r="U36" s="315">
        <v>0</v>
      </c>
      <c r="V36" s="315">
        <v>0</v>
      </c>
      <c r="W36" s="315">
        <v>0</v>
      </c>
      <c r="X36" s="255">
        <v>7</v>
      </c>
      <c r="Y36" s="255">
        <v>3</v>
      </c>
      <c r="Z36" s="255">
        <v>0</v>
      </c>
      <c r="AA36" s="255">
        <v>0</v>
      </c>
      <c r="AB36" s="255">
        <v>0</v>
      </c>
      <c r="AC36" s="255">
        <v>0</v>
      </c>
      <c r="AD36" s="255">
        <v>0</v>
      </c>
      <c r="AE36" s="255">
        <v>0</v>
      </c>
      <c r="AF36" s="316">
        <v>0</v>
      </c>
      <c r="AG36" s="296">
        <f t="shared" si="1"/>
        <v>0.18482064741907261</v>
      </c>
      <c r="AH36" s="140">
        <f t="shared" si="1"/>
        <v>0.25412839020122485</v>
      </c>
      <c r="AI36" s="140">
        <f t="shared" si="1"/>
        <v>0.33498742344706905</v>
      </c>
      <c r="AJ36" s="140">
        <f t="shared" si="1"/>
        <v>0.65842355643044614</v>
      </c>
      <c r="AK36" s="140">
        <f t="shared" si="1"/>
        <v>0.6815261373578303</v>
      </c>
      <c r="AL36" s="140">
        <f t="shared" si="1"/>
        <v>0.62376968503937014</v>
      </c>
      <c r="AM36" s="297">
        <f t="shared" si="1"/>
        <v>0.11551290463692036</v>
      </c>
      <c r="AN36" s="297">
        <f t="shared" si="1"/>
        <v>0.10396161417322834</v>
      </c>
      <c r="AO36" s="297">
        <f t="shared" si="1"/>
        <v>0</v>
      </c>
      <c r="AP36" s="297">
        <f t="shared" si="1"/>
        <v>0</v>
      </c>
      <c r="AQ36" s="297">
        <f t="shared" si="1"/>
        <v>0</v>
      </c>
      <c r="AR36" s="297">
        <f t="shared" si="1"/>
        <v>0</v>
      </c>
      <c r="AS36" s="297">
        <f t="shared" si="1"/>
        <v>0</v>
      </c>
      <c r="AT36" s="297">
        <f t="shared" si="1"/>
        <v>0</v>
      </c>
      <c r="AU36" s="297">
        <f t="shared" si="1"/>
        <v>0</v>
      </c>
      <c r="AV36" s="82">
        <f t="shared" si="2"/>
        <v>2.9571303587051618</v>
      </c>
      <c r="AW36" s="138">
        <f t="shared" si="3"/>
        <v>2.7376558398950133</v>
      </c>
      <c r="AX36" s="148">
        <f t="shared" si="4"/>
        <v>0.21947451881014871</v>
      </c>
      <c r="AY36" s="298">
        <f t="shared" ref="AY36:AY42" si="5">AX36/$AM$32</f>
        <v>2.5973315835520559E-2</v>
      </c>
      <c r="AZ36" s="436">
        <f t="shared" ref="AZ36:AZ42" si="6">IF(W36&gt;0,64,IF(V36&gt;0,45,IF(U36&gt;0,32,IF(T36&gt;0,22.6,IF(S36&gt;0,16,IF(R36&gt;0,11.3,IF(Q36&gt;0,8,IF(P36&gt;0,5.6,IF(O36&gt;0,4,IF(N36&gt;0,2.8,IF(M36&gt;0,2,IF(L36&gt;0,1.4,IF(K36&gt;0,1,0.71)))))))))))))</f>
        <v>5.6</v>
      </c>
      <c r="BA36" s="2"/>
      <c r="BB36" s="2"/>
    </row>
    <row r="37" spans="2:54" x14ac:dyDescent="0.2">
      <c r="B37" s="324">
        <v>3</v>
      </c>
      <c r="C37" s="325">
        <v>42529</v>
      </c>
      <c r="D37" s="252">
        <v>0.5083333333333333</v>
      </c>
      <c r="E37" s="252">
        <v>0.53194444444444444</v>
      </c>
      <c r="F37" s="270">
        <f t="shared" si="0"/>
        <v>0.52013888888888893</v>
      </c>
      <c r="G37" s="326">
        <v>15</v>
      </c>
      <c r="H37" s="313">
        <v>1</v>
      </c>
      <c r="I37" s="211">
        <v>0.7</v>
      </c>
      <c r="J37" s="254">
        <v>1.1000000000000001</v>
      </c>
      <c r="K37" s="211">
        <v>1.5</v>
      </c>
      <c r="L37" s="314">
        <v>2.9</v>
      </c>
      <c r="M37" s="211">
        <v>3.2</v>
      </c>
      <c r="N37" s="314">
        <v>3.9</v>
      </c>
      <c r="O37" s="315">
        <v>4.2</v>
      </c>
      <c r="P37" s="315">
        <v>5.2</v>
      </c>
      <c r="Q37" s="315">
        <v>4</v>
      </c>
      <c r="R37" s="315">
        <v>1.8</v>
      </c>
      <c r="S37" s="315">
        <v>0</v>
      </c>
      <c r="T37" s="315">
        <v>0</v>
      </c>
      <c r="U37" s="315">
        <v>0</v>
      </c>
      <c r="V37" s="315">
        <v>0</v>
      </c>
      <c r="W37" s="315">
        <v>0</v>
      </c>
      <c r="X37" s="255">
        <v>26</v>
      </c>
      <c r="Y37" s="255">
        <v>9</v>
      </c>
      <c r="Z37" s="255">
        <v>4</v>
      </c>
      <c r="AA37" s="255">
        <v>1</v>
      </c>
      <c r="AB37" s="255">
        <v>0</v>
      </c>
      <c r="AC37" s="255">
        <v>0</v>
      </c>
      <c r="AD37" s="255">
        <v>0</v>
      </c>
      <c r="AE37" s="255">
        <v>0</v>
      </c>
      <c r="AF37" s="316">
        <v>0</v>
      </c>
      <c r="AG37" s="296">
        <f t="shared" si="1"/>
        <v>4.3124817731116934E-2</v>
      </c>
      <c r="AH37" s="140">
        <f t="shared" si="1"/>
        <v>6.7767570720326631E-2</v>
      </c>
      <c r="AI37" s="140">
        <f t="shared" si="1"/>
        <v>9.2410323709536307E-2</v>
      </c>
      <c r="AJ37" s="140">
        <f t="shared" si="1"/>
        <v>0.17865995917177013</v>
      </c>
      <c r="AK37" s="140">
        <f t="shared" si="1"/>
        <v>0.19714202391367744</v>
      </c>
      <c r="AL37" s="140">
        <f t="shared" si="1"/>
        <v>0.24026684164479434</v>
      </c>
      <c r="AM37" s="297">
        <f t="shared" si="1"/>
        <v>0.25874890638670167</v>
      </c>
      <c r="AN37" s="297">
        <f t="shared" si="1"/>
        <v>0.32035578885972582</v>
      </c>
      <c r="AO37" s="297">
        <f t="shared" si="1"/>
        <v>0.24642752989209679</v>
      </c>
      <c r="AP37" s="297">
        <f t="shared" si="1"/>
        <v>0.11089238845144357</v>
      </c>
      <c r="AQ37" s="297">
        <f t="shared" si="1"/>
        <v>0</v>
      </c>
      <c r="AR37" s="297">
        <f t="shared" si="1"/>
        <v>0</v>
      </c>
      <c r="AS37" s="297">
        <f t="shared" si="1"/>
        <v>0</v>
      </c>
      <c r="AT37" s="297">
        <f t="shared" si="1"/>
        <v>0</v>
      </c>
      <c r="AU37" s="297">
        <f t="shared" si="1"/>
        <v>0</v>
      </c>
      <c r="AV37" s="82">
        <f t="shared" si="2"/>
        <v>1.7557961504811896</v>
      </c>
      <c r="AW37" s="138">
        <f t="shared" si="3"/>
        <v>0.81937153689122177</v>
      </c>
      <c r="AX37" s="148">
        <f t="shared" si="4"/>
        <v>0.93642461358996787</v>
      </c>
      <c r="AY37" s="298">
        <f t="shared" si="5"/>
        <v>0.11081948089822106</v>
      </c>
      <c r="AZ37" s="436">
        <f t="shared" si="6"/>
        <v>11.3</v>
      </c>
      <c r="BA37" s="2"/>
      <c r="BB37" s="2"/>
    </row>
    <row r="38" spans="2:54" x14ac:dyDescent="0.2">
      <c r="B38" s="324">
        <v>4</v>
      </c>
      <c r="C38" s="325">
        <v>42530</v>
      </c>
      <c r="D38" s="252">
        <v>0.51041666666666663</v>
      </c>
      <c r="E38" s="252">
        <v>0.53472222222222221</v>
      </c>
      <c r="F38" s="270">
        <f t="shared" si="0"/>
        <v>0.52256944444444442</v>
      </c>
      <c r="G38" s="326">
        <v>15</v>
      </c>
      <c r="H38" s="313">
        <v>1.6</v>
      </c>
      <c r="I38" s="211">
        <v>1.3</v>
      </c>
      <c r="J38" s="254">
        <v>1.6</v>
      </c>
      <c r="K38" s="211">
        <v>1.8</v>
      </c>
      <c r="L38" s="314">
        <v>2.8</v>
      </c>
      <c r="M38" s="211">
        <v>1.7</v>
      </c>
      <c r="N38" s="314">
        <v>0.7</v>
      </c>
      <c r="O38" s="315">
        <v>1</v>
      </c>
      <c r="P38" s="315">
        <v>0</v>
      </c>
      <c r="Q38" s="315">
        <v>0</v>
      </c>
      <c r="R38" s="315">
        <v>0</v>
      </c>
      <c r="S38" s="315">
        <v>0</v>
      </c>
      <c r="T38" s="315">
        <v>0</v>
      </c>
      <c r="U38" s="315">
        <v>0</v>
      </c>
      <c r="V38" s="315">
        <v>0</v>
      </c>
      <c r="W38" s="315">
        <v>0</v>
      </c>
      <c r="X38" s="255">
        <v>8</v>
      </c>
      <c r="Y38" s="255">
        <v>0</v>
      </c>
      <c r="Z38" s="255">
        <v>0</v>
      </c>
      <c r="AA38" s="255">
        <v>0</v>
      </c>
      <c r="AB38" s="255">
        <v>0</v>
      </c>
      <c r="AC38" s="255">
        <v>0</v>
      </c>
      <c r="AD38" s="255">
        <v>0</v>
      </c>
      <c r="AE38" s="255">
        <v>0</v>
      </c>
      <c r="AF38" s="316">
        <v>0</v>
      </c>
      <c r="AG38" s="296">
        <f t="shared" si="1"/>
        <v>8.0088947214931455E-2</v>
      </c>
      <c r="AH38" s="140">
        <f t="shared" si="1"/>
        <v>9.8571011956838719E-2</v>
      </c>
      <c r="AI38" s="140">
        <f t="shared" si="1"/>
        <v>0.11089238845144357</v>
      </c>
      <c r="AJ38" s="140">
        <f t="shared" si="1"/>
        <v>0.17249927092446773</v>
      </c>
      <c r="AK38" s="140">
        <f t="shared" si="1"/>
        <v>0.10473170020414113</v>
      </c>
      <c r="AL38" s="140">
        <f t="shared" si="1"/>
        <v>4.3124817731116934E-2</v>
      </c>
      <c r="AM38" s="297">
        <f t="shared" si="1"/>
        <v>6.1606882473024198E-2</v>
      </c>
      <c r="AN38" s="297">
        <f t="shared" si="1"/>
        <v>0</v>
      </c>
      <c r="AO38" s="297">
        <f t="shared" si="1"/>
        <v>0</v>
      </c>
      <c r="AP38" s="297">
        <f t="shared" si="1"/>
        <v>0</v>
      </c>
      <c r="AQ38" s="297">
        <f t="shared" si="1"/>
        <v>0</v>
      </c>
      <c r="AR38" s="297">
        <f t="shared" si="1"/>
        <v>0</v>
      </c>
      <c r="AS38" s="297">
        <f t="shared" si="1"/>
        <v>0</v>
      </c>
      <c r="AT38" s="297">
        <f t="shared" si="1"/>
        <v>0</v>
      </c>
      <c r="AU38" s="297">
        <f t="shared" si="1"/>
        <v>0</v>
      </c>
      <c r="AV38" s="82">
        <f t="shared" si="2"/>
        <v>0.67151501895596377</v>
      </c>
      <c r="AW38" s="138">
        <f t="shared" si="3"/>
        <v>0.60990813648293962</v>
      </c>
      <c r="AX38" s="148">
        <f t="shared" si="4"/>
        <v>6.1606882473024198E-2</v>
      </c>
      <c r="AY38" s="298">
        <f t="shared" si="5"/>
        <v>7.2907553222513848E-3</v>
      </c>
      <c r="AZ38" s="436">
        <f t="shared" si="6"/>
        <v>4</v>
      </c>
      <c r="BA38" s="2"/>
      <c r="BB38" s="2"/>
    </row>
    <row r="39" spans="2:54" x14ac:dyDescent="0.2">
      <c r="B39" s="324">
        <v>5</v>
      </c>
      <c r="C39" s="325">
        <v>42540</v>
      </c>
      <c r="D39" s="252">
        <v>0.61458333333333337</v>
      </c>
      <c r="E39" s="252">
        <v>0.63888888888888895</v>
      </c>
      <c r="F39" s="270">
        <f t="shared" si="0"/>
        <v>0.62673611111111116</v>
      </c>
      <c r="G39" s="326">
        <v>15</v>
      </c>
      <c r="H39" s="313">
        <v>5.8</v>
      </c>
      <c r="I39" s="211">
        <v>5.7</v>
      </c>
      <c r="J39" s="254">
        <v>7.8</v>
      </c>
      <c r="K39" s="211">
        <v>9</v>
      </c>
      <c r="L39" s="314">
        <v>13.8</v>
      </c>
      <c r="M39" s="211">
        <v>11.6</v>
      </c>
      <c r="N39" s="314">
        <v>12.4</v>
      </c>
      <c r="O39" s="315">
        <v>9.6</v>
      </c>
      <c r="P39" s="315">
        <v>11.3</v>
      </c>
      <c r="Q39" s="315">
        <v>8.6999999999999993</v>
      </c>
      <c r="R39" s="315">
        <v>5.8</v>
      </c>
      <c r="S39" s="315">
        <v>0</v>
      </c>
      <c r="T39" s="315">
        <v>0</v>
      </c>
      <c r="U39" s="315">
        <v>0</v>
      </c>
      <c r="V39" s="315">
        <v>0</v>
      </c>
      <c r="W39" s="315">
        <v>0</v>
      </c>
      <c r="X39" s="255">
        <v>55</v>
      </c>
      <c r="Y39" s="255">
        <v>26</v>
      </c>
      <c r="Z39" s="255">
        <v>6</v>
      </c>
      <c r="AA39" s="255">
        <v>1</v>
      </c>
      <c r="AB39" s="255">
        <v>0</v>
      </c>
      <c r="AC39" s="255">
        <v>0</v>
      </c>
      <c r="AD39" s="255">
        <v>0</v>
      </c>
      <c r="AE39" s="255">
        <v>0</v>
      </c>
      <c r="AF39" s="316">
        <v>0</v>
      </c>
      <c r="AG39" s="296">
        <f t="shared" si="1"/>
        <v>0.35115923009623795</v>
      </c>
      <c r="AH39" s="140">
        <f t="shared" si="1"/>
        <v>0.48053368328958868</v>
      </c>
      <c r="AI39" s="140">
        <f t="shared" si="1"/>
        <v>0.55446194225721779</v>
      </c>
      <c r="AJ39" s="140">
        <f t="shared" si="1"/>
        <v>0.85017497812773402</v>
      </c>
      <c r="AK39" s="140">
        <f t="shared" si="1"/>
        <v>0.71463983668708053</v>
      </c>
      <c r="AL39" s="140">
        <f t="shared" si="1"/>
        <v>0.76392534266550016</v>
      </c>
      <c r="AM39" s="297">
        <f t="shared" si="1"/>
        <v>0.59142607174103234</v>
      </c>
      <c r="AN39" s="297">
        <f t="shared" si="1"/>
        <v>0.69615777194517336</v>
      </c>
      <c r="AO39" s="297">
        <f t="shared" si="1"/>
        <v>0.53597987751531051</v>
      </c>
      <c r="AP39" s="297">
        <f t="shared" si="1"/>
        <v>0.35731991834354027</v>
      </c>
      <c r="AQ39" s="297">
        <f t="shared" si="1"/>
        <v>0</v>
      </c>
      <c r="AR39" s="297">
        <f t="shared" si="1"/>
        <v>0</v>
      </c>
      <c r="AS39" s="297">
        <f t="shared" si="1"/>
        <v>0</v>
      </c>
      <c r="AT39" s="297">
        <f t="shared" si="1"/>
        <v>0</v>
      </c>
      <c r="AU39" s="297">
        <f t="shared" si="1"/>
        <v>0</v>
      </c>
      <c r="AV39" s="82">
        <f t="shared" si="2"/>
        <v>5.8957786526684144</v>
      </c>
      <c r="AW39" s="138">
        <f t="shared" si="3"/>
        <v>3.7148950131233587</v>
      </c>
      <c r="AX39" s="148">
        <f t="shared" si="4"/>
        <v>2.1808836395450566</v>
      </c>
      <c r="AY39" s="298">
        <f t="shared" si="5"/>
        <v>0.25809273840769903</v>
      </c>
      <c r="AZ39" s="436">
        <f t="shared" si="6"/>
        <v>11.3</v>
      </c>
      <c r="BA39" s="2"/>
      <c r="BB39" s="2"/>
    </row>
    <row r="40" spans="2:54" x14ac:dyDescent="0.2">
      <c r="B40" s="324">
        <v>6</v>
      </c>
      <c r="C40" s="325">
        <v>42546</v>
      </c>
      <c r="D40" s="252">
        <v>0.59027777777777779</v>
      </c>
      <c r="E40" s="252">
        <v>0.61805555555555558</v>
      </c>
      <c r="F40" s="270">
        <f t="shared" si="0"/>
        <v>0.60416666666666674</v>
      </c>
      <c r="G40" s="326">
        <v>17</v>
      </c>
      <c r="H40" s="313">
        <v>2.9</v>
      </c>
      <c r="I40" s="211">
        <v>2.2999999999999998</v>
      </c>
      <c r="J40" s="254">
        <v>2.7</v>
      </c>
      <c r="K40" s="211">
        <v>3</v>
      </c>
      <c r="L40" s="314">
        <v>3.7</v>
      </c>
      <c r="M40" s="211">
        <v>2.8</v>
      </c>
      <c r="N40" s="314">
        <v>3</v>
      </c>
      <c r="O40" s="315">
        <v>1.8</v>
      </c>
      <c r="P40" s="315">
        <v>1.5</v>
      </c>
      <c r="Q40" s="315">
        <v>0.7</v>
      </c>
      <c r="R40" s="315">
        <v>0</v>
      </c>
      <c r="S40" s="315">
        <v>0</v>
      </c>
      <c r="T40" s="315">
        <v>0</v>
      </c>
      <c r="U40" s="315">
        <v>0</v>
      </c>
      <c r="V40" s="315">
        <v>0</v>
      </c>
      <c r="W40" s="315">
        <v>0</v>
      </c>
      <c r="X40" s="255">
        <v>10</v>
      </c>
      <c r="Y40" s="255">
        <v>4</v>
      </c>
      <c r="Z40" s="255">
        <v>1</v>
      </c>
      <c r="AA40" s="255">
        <v>0</v>
      </c>
      <c r="AB40" s="255">
        <v>0</v>
      </c>
      <c r="AC40" s="255">
        <v>0</v>
      </c>
      <c r="AD40" s="255">
        <v>0</v>
      </c>
      <c r="AE40" s="255">
        <v>0</v>
      </c>
      <c r="AF40" s="316">
        <v>0</v>
      </c>
      <c r="AG40" s="296">
        <f t="shared" si="1"/>
        <v>0.12502573207760792</v>
      </c>
      <c r="AH40" s="140">
        <f t="shared" si="1"/>
        <v>0.14676933765632239</v>
      </c>
      <c r="AI40" s="140">
        <f t="shared" si="1"/>
        <v>0.16307704184035818</v>
      </c>
      <c r="AJ40" s="140">
        <f t="shared" si="1"/>
        <v>0.20112835160310844</v>
      </c>
      <c r="AK40" s="140">
        <f t="shared" si="1"/>
        <v>0.15220523905100092</v>
      </c>
      <c r="AL40" s="140">
        <f t="shared" si="1"/>
        <v>0.16307704184035818</v>
      </c>
      <c r="AM40" s="297">
        <f t="shared" si="1"/>
        <v>9.7846225104214909E-2</v>
      </c>
      <c r="AN40" s="297">
        <f t="shared" si="1"/>
        <v>8.1538520920179089E-2</v>
      </c>
      <c r="AO40" s="297">
        <f t="shared" si="1"/>
        <v>3.8051309762750229E-2</v>
      </c>
      <c r="AP40" s="297">
        <f t="shared" si="1"/>
        <v>0</v>
      </c>
      <c r="AQ40" s="297">
        <f t="shared" si="1"/>
        <v>0</v>
      </c>
      <c r="AR40" s="297">
        <f t="shared" si="1"/>
        <v>0</v>
      </c>
      <c r="AS40" s="297">
        <f t="shared" si="1"/>
        <v>0</v>
      </c>
      <c r="AT40" s="297">
        <f t="shared" si="1"/>
        <v>0</v>
      </c>
      <c r="AU40" s="297">
        <f t="shared" si="1"/>
        <v>0</v>
      </c>
      <c r="AV40" s="82">
        <f t="shared" si="2"/>
        <v>1.1687187998559003</v>
      </c>
      <c r="AW40" s="138">
        <f t="shared" si="3"/>
        <v>0.95128274406875613</v>
      </c>
      <c r="AX40" s="148">
        <f t="shared" si="4"/>
        <v>0.21743605578714423</v>
      </c>
      <c r="AY40" s="298">
        <f t="shared" si="5"/>
        <v>2.5732077607946064E-2</v>
      </c>
      <c r="AZ40" s="436">
        <f t="shared" si="6"/>
        <v>8</v>
      </c>
      <c r="BA40" s="2"/>
      <c r="BB40" s="2"/>
    </row>
    <row r="41" spans="2:54" x14ac:dyDescent="0.2">
      <c r="B41" s="324">
        <v>7</v>
      </c>
      <c r="C41" s="325">
        <v>42546</v>
      </c>
      <c r="D41" s="252">
        <v>0.77916666666666667</v>
      </c>
      <c r="E41" s="252">
        <v>0.80833333333333324</v>
      </c>
      <c r="F41" s="270">
        <f t="shared" si="0"/>
        <v>0.79374999999999996</v>
      </c>
      <c r="G41" s="326">
        <v>17</v>
      </c>
      <c r="H41" s="313">
        <v>11.6</v>
      </c>
      <c r="I41" s="211">
        <v>6.7</v>
      </c>
      <c r="J41" s="254">
        <v>7.4</v>
      </c>
      <c r="K41" s="211">
        <v>7.7</v>
      </c>
      <c r="L41" s="314">
        <v>11</v>
      </c>
      <c r="M41" s="211">
        <v>9</v>
      </c>
      <c r="N41" s="314">
        <v>7.5</v>
      </c>
      <c r="O41" s="315">
        <v>6.4</v>
      </c>
      <c r="P41" s="315">
        <v>9.5</v>
      </c>
      <c r="Q41" s="315">
        <v>8</v>
      </c>
      <c r="R41" s="315">
        <v>3.4</v>
      </c>
      <c r="S41" s="315">
        <v>20.2</v>
      </c>
      <c r="T41" s="315">
        <v>22</v>
      </c>
      <c r="U41" s="315">
        <v>0</v>
      </c>
      <c r="V41" s="315">
        <v>0</v>
      </c>
      <c r="W41" s="315">
        <v>0</v>
      </c>
      <c r="X41" s="255">
        <v>38</v>
      </c>
      <c r="Y41" s="255">
        <v>19</v>
      </c>
      <c r="Z41" s="255">
        <v>5</v>
      </c>
      <c r="AA41" s="255">
        <v>1</v>
      </c>
      <c r="AB41" s="255">
        <v>1</v>
      </c>
      <c r="AC41" s="255">
        <v>1</v>
      </c>
      <c r="AD41" s="255">
        <v>0</v>
      </c>
      <c r="AE41" s="255">
        <v>0</v>
      </c>
      <c r="AF41" s="316">
        <v>0</v>
      </c>
      <c r="AG41" s="296">
        <f t="shared" si="1"/>
        <v>0.36420539344346659</v>
      </c>
      <c r="AH41" s="140">
        <f t="shared" si="1"/>
        <v>0.40225670320621687</v>
      </c>
      <c r="AI41" s="140">
        <f t="shared" si="1"/>
        <v>0.41856440739025269</v>
      </c>
      <c r="AJ41" s="140">
        <f t="shared" si="1"/>
        <v>0.59794915341464672</v>
      </c>
      <c r="AK41" s="140">
        <f t="shared" si="1"/>
        <v>0.48923112552107445</v>
      </c>
      <c r="AL41" s="140">
        <f t="shared" si="1"/>
        <v>0.4076926046008954</v>
      </c>
      <c r="AM41" s="297">
        <f t="shared" si="1"/>
        <v>0.34789768925943076</v>
      </c>
      <c r="AN41" s="297">
        <f t="shared" si="1"/>
        <v>0.5164106324944675</v>
      </c>
      <c r="AO41" s="297">
        <f t="shared" si="1"/>
        <v>0.43487211157428846</v>
      </c>
      <c r="AP41" s="297">
        <f t="shared" si="1"/>
        <v>0.18482064741907256</v>
      </c>
      <c r="AQ41" s="297">
        <f t="shared" si="1"/>
        <v>1.0980520817250783</v>
      </c>
      <c r="AR41" s="297">
        <f t="shared" si="1"/>
        <v>1.1958983068292934</v>
      </c>
      <c r="AS41" s="297">
        <f t="shared" si="1"/>
        <v>0</v>
      </c>
      <c r="AT41" s="297">
        <f t="shared" si="1"/>
        <v>0</v>
      </c>
      <c r="AU41" s="297">
        <f t="shared" si="1"/>
        <v>0</v>
      </c>
      <c r="AV41" s="82">
        <f t="shared" si="2"/>
        <v>6.4578508568781832</v>
      </c>
      <c r="AW41" s="138">
        <f t="shared" si="3"/>
        <v>2.6798993875765529</v>
      </c>
      <c r="AX41" s="148">
        <f t="shared" si="4"/>
        <v>3.7779514693016312</v>
      </c>
      <c r="AY41" s="298">
        <f t="shared" si="5"/>
        <v>0.44709484843806291</v>
      </c>
      <c r="AZ41" s="436">
        <f t="shared" si="6"/>
        <v>22.6</v>
      </c>
      <c r="BA41" s="2"/>
      <c r="BB41" s="2"/>
    </row>
    <row r="42" spans="2:54" ht="13.5" thickBot="1" x14ac:dyDescent="0.25">
      <c r="B42" s="327">
        <v>8</v>
      </c>
      <c r="C42" s="328">
        <v>42547</v>
      </c>
      <c r="D42" s="257">
        <v>0.45833333333333331</v>
      </c>
      <c r="E42" s="257">
        <v>0.47916666666666669</v>
      </c>
      <c r="F42" s="329">
        <f t="shared" si="0"/>
        <v>0.46875</v>
      </c>
      <c r="G42" s="330">
        <v>17</v>
      </c>
      <c r="H42" s="317">
        <v>2.9</v>
      </c>
      <c r="I42" s="258">
        <v>1.6</v>
      </c>
      <c r="J42" s="212">
        <v>1.6</v>
      </c>
      <c r="K42" s="258">
        <v>1.6</v>
      </c>
      <c r="L42" s="318">
        <v>2.8</v>
      </c>
      <c r="M42" s="258">
        <v>2.1</v>
      </c>
      <c r="N42" s="318">
        <v>2.4</v>
      </c>
      <c r="O42" s="319">
        <v>0.9</v>
      </c>
      <c r="P42" s="319">
        <v>0</v>
      </c>
      <c r="Q42" s="319">
        <v>0</v>
      </c>
      <c r="R42" s="319">
        <v>2.7</v>
      </c>
      <c r="S42" s="319">
        <v>0</v>
      </c>
      <c r="T42" s="319">
        <v>0</v>
      </c>
      <c r="U42" s="319">
        <v>0</v>
      </c>
      <c r="V42" s="319">
        <v>0</v>
      </c>
      <c r="W42" s="319">
        <v>0</v>
      </c>
      <c r="X42" s="218">
        <v>6</v>
      </c>
      <c r="Y42" s="218">
        <v>0</v>
      </c>
      <c r="Z42" s="218">
        <v>0</v>
      </c>
      <c r="AA42" s="218">
        <v>1</v>
      </c>
      <c r="AB42" s="218">
        <v>0</v>
      </c>
      <c r="AC42" s="218">
        <v>0</v>
      </c>
      <c r="AD42" s="218">
        <v>0</v>
      </c>
      <c r="AE42" s="218">
        <v>0</v>
      </c>
      <c r="AF42" s="320">
        <v>0</v>
      </c>
      <c r="AG42" s="299">
        <f t="shared" si="1"/>
        <v>8.6974422314857691E-2</v>
      </c>
      <c r="AH42" s="300">
        <f t="shared" si="1"/>
        <v>8.6974422314857691E-2</v>
      </c>
      <c r="AI42" s="300">
        <f t="shared" si="1"/>
        <v>8.6974422314857691E-2</v>
      </c>
      <c r="AJ42" s="300">
        <f t="shared" si="1"/>
        <v>0.15220523905100092</v>
      </c>
      <c r="AK42" s="300">
        <f t="shared" si="1"/>
        <v>0.11415392928825073</v>
      </c>
      <c r="AL42" s="300">
        <f t="shared" si="1"/>
        <v>0.13046163347228654</v>
      </c>
      <c r="AM42" s="301">
        <f t="shared" si="1"/>
        <v>4.8923112552107455E-2</v>
      </c>
      <c r="AN42" s="301">
        <f t="shared" si="1"/>
        <v>0</v>
      </c>
      <c r="AO42" s="301">
        <f t="shared" si="1"/>
        <v>0</v>
      </c>
      <c r="AP42" s="301">
        <f t="shared" si="1"/>
        <v>0.14676933765632239</v>
      </c>
      <c r="AQ42" s="301">
        <f t="shared" si="1"/>
        <v>0</v>
      </c>
      <c r="AR42" s="301">
        <f t="shared" si="1"/>
        <v>0</v>
      </c>
      <c r="AS42" s="301">
        <f t="shared" si="1"/>
        <v>0</v>
      </c>
      <c r="AT42" s="301">
        <f t="shared" si="1"/>
        <v>0</v>
      </c>
      <c r="AU42" s="301">
        <f t="shared" si="1"/>
        <v>0</v>
      </c>
      <c r="AV42" s="401">
        <f t="shared" si="2"/>
        <v>0.85343651896454109</v>
      </c>
      <c r="AW42" s="302">
        <f t="shared" si="3"/>
        <v>0.65774406875611124</v>
      </c>
      <c r="AX42" s="402">
        <f t="shared" si="4"/>
        <v>0.19569245020842985</v>
      </c>
      <c r="AY42" s="303">
        <f t="shared" si="5"/>
        <v>2.3158869847151462E-2</v>
      </c>
      <c r="AZ42" s="437">
        <f t="shared" si="6"/>
        <v>11.3</v>
      </c>
      <c r="BA42" s="2"/>
      <c r="BB42" s="2"/>
    </row>
    <row r="43" spans="2:54" x14ac:dyDescent="0.2">
      <c r="B43" s="16"/>
      <c r="C43" s="24"/>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9"/>
      <c r="AW43" s="9"/>
      <c r="AX43" s="9"/>
      <c r="AY43" s="16"/>
      <c r="AZ43" s="16"/>
      <c r="BA43" s="16"/>
      <c r="BB43" s="16"/>
    </row>
    <row r="44" spans="2:54" x14ac:dyDescent="0.2">
      <c r="B44" s="16"/>
      <c r="C44" s="24"/>
      <c r="D44" s="16"/>
      <c r="E44" s="16"/>
      <c r="F44" s="16"/>
      <c r="G44" s="16"/>
      <c r="H44" s="36"/>
      <c r="I44" s="16"/>
      <c r="J44" s="16"/>
      <c r="K44" s="16"/>
      <c r="L44" s="3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9"/>
      <c r="AW44" s="9"/>
      <c r="AX44" s="9"/>
      <c r="AY44" s="16"/>
      <c r="AZ44" s="16"/>
      <c r="BA44" s="16"/>
      <c r="BB44" s="16"/>
    </row>
    <row r="45" spans="2:54" x14ac:dyDescent="0.2">
      <c r="B45" s="16"/>
      <c r="C45" s="24"/>
      <c r="D45" s="16"/>
      <c r="E45" s="16"/>
      <c r="F45" s="16"/>
      <c r="G45" s="16"/>
      <c r="H45" s="36"/>
      <c r="I45" s="16"/>
      <c r="J45" s="16"/>
      <c r="K45" s="16"/>
      <c r="L45" s="3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9"/>
      <c r="AW45" s="9"/>
      <c r="AX45" s="9"/>
      <c r="AY45" s="16"/>
      <c r="AZ45" s="16"/>
      <c r="BA45" s="16"/>
      <c r="BB45" s="16"/>
    </row>
    <row r="46" spans="2:54" x14ac:dyDescent="0.2">
      <c r="B46" s="16"/>
      <c r="C46" s="24"/>
      <c r="D46" s="16"/>
      <c r="E46" s="16"/>
      <c r="F46" s="16"/>
      <c r="G46" s="16"/>
      <c r="H46" s="27"/>
      <c r="I46" s="16"/>
      <c r="J46" s="16"/>
      <c r="K46" s="16"/>
      <c r="L46" s="14"/>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9"/>
      <c r="AW46" s="9"/>
      <c r="AX46" s="9"/>
      <c r="AY46" s="16"/>
      <c r="AZ46" s="16"/>
      <c r="BA46" s="16"/>
      <c r="BB46" s="16"/>
    </row>
    <row r="47" spans="2:54" x14ac:dyDescent="0.2">
      <c r="B47" s="16"/>
      <c r="C47" s="24"/>
      <c r="D47" s="16"/>
      <c r="E47" s="16"/>
      <c r="F47" s="16"/>
      <c r="G47" s="16"/>
      <c r="H47" s="22"/>
      <c r="I47" s="16"/>
      <c r="J47" s="16"/>
      <c r="K47" s="16"/>
      <c r="L47" s="14"/>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9"/>
      <c r="AW47" s="9"/>
      <c r="AX47" s="9"/>
      <c r="AY47" s="16"/>
      <c r="AZ47" s="16"/>
      <c r="BA47" s="16"/>
      <c r="BB47" s="16"/>
    </row>
    <row r="48" spans="2:54" x14ac:dyDescent="0.2">
      <c r="B48" s="16"/>
      <c r="C48" s="24"/>
      <c r="D48" s="16"/>
      <c r="E48" s="16"/>
      <c r="F48" s="16"/>
      <c r="G48" s="16"/>
      <c r="H48" s="20"/>
      <c r="I48" s="16"/>
      <c r="J48" s="16"/>
      <c r="K48" s="16"/>
      <c r="L48" s="9"/>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9"/>
      <c r="AW48" s="9"/>
      <c r="AX48" s="9"/>
      <c r="AY48" s="16"/>
      <c r="AZ48" s="16"/>
      <c r="BA48" s="16"/>
      <c r="BB48" s="16"/>
    </row>
    <row r="49" spans="2:54" x14ac:dyDescent="0.2">
      <c r="B49" s="16"/>
      <c r="C49" s="24"/>
      <c r="D49" s="16"/>
      <c r="E49" s="16"/>
      <c r="F49" s="16"/>
      <c r="G49" s="16"/>
      <c r="H49" s="20"/>
      <c r="I49" s="16"/>
      <c r="J49" s="16"/>
      <c r="K49" s="16"/>
      <c r="L49" s="9"/>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9"/>
      <c r="AW49" s="9"/>
      <c r="AX49" s="9"/>
      <c r="AY49" s="16"/>
      <c r="AZ49" s="16"/>
      <c r="BA49" s="16"/>
      <c r="BB49" s="16"/>
    </row>
    <row r="50" spans="2:54" x14ac:dyDescent="0.2">
      <c r="B50" s="16"/>
      <c r="C50" s="24"/>
      <c r="D50" s="16"/>
      <c r="E50" s="16"/>
      <c r="F50" s="16"/>
      <c r="G50" s="16"/>
      <c r="H50" s="20"/>
      <c r="I50" s="16"/>
      <c r="J50" s="16"/>
      <c r="K50" s="16"/>
      <c r="L50" s="9"/>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9"/>
      <c r="AW50" s="9"/>
      <c r="AX50" s="9"/>
      <c r="AY50" s="16"/>
      <c r="AZ50" s="16"/>
      <c r="BA50" s="16"/>
      <c r="BB50" s="16"/>
    </row>
    <row r="51" spans="2:54" x14ac:dyDescent="0.2">
      <c r="B51" s="16"/>
      <c r="C51" s="24"/>
      <c r="D51" s="16"/>
      <c r="E51" s="16"/>
      <c r="F51" s="16"/>
      <c r="G51" s="16"/>
      <c r="H51" s="20"/>
      <c r="I51" s="16"/>
      <c r="J51" s="16"/>
      <c r="K51" s="16"/>
      <c r="L51" s="9"/>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9"/>
      <c r="AW51" s="9"/>
      <c r="AX51" s="9"/>
      <c r="AY51" s="16"/>
      <c r="AZ51" s="16"/>
      <c r="BA51" s="16"/>
      <c r="BB51" s="16"/>
    </row>
    <row r="52" spans="2:54" x14ac:dyDescent="0.2">
      <c r="B52" s="16"/>
      <c r="C52" s="24"/>
      <c r="D52" s="16"/>
      <c r="E52" s="16"/>
      <c r="F52" s="16"/>
      <c r="G52" s="16"/>
      <c r="H52" s="20"/>
      <c r="I52" s="16"/>
      <c r="J52" s="16"/>
      <c r="K52" s="16"/>
      <c r="L52" s="9"/>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9"/>
      <c r="AW52" s="9"/>
      <c r="AX52" s="9"/>
      <c r="AY52" s="16"/>
      <c r="AZ52" s="16"/>
      <c r="BA52" s="16"/>
      <c r="BB52" s="16"/>
    </row>
    <row r="53" spans="2:54" x14ac:dyDescent="0.2">
      <c r="B53" s="16"/>
      <c r="C53" s="24"/>
      <c r="D53" s="16"/>
      <c r="E53" s="16"/>
      <c r="F53" s="16"/>
      <c r="G53" s="16"/>
      <c r="H53" s="20"/>
      <c r="I53" s="16"/>
      <c r="J53" s="16"/>
      <c r="K53" s="16"/>
      <c r="L53" s="9"/>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row>
    <row r="54" spans="2:54" x14ac:dyDescent="0.2">
      <c r="B54" s="16"/>
      <c r="C54" s="24"/>
      <c r="D54" s="16"/>
      <c r="E54" s="16"/>
      <c r="F54" s="16"/>
      <c r="G54" s="16"/>
      <c r="H54" s="20"/>
      <c r="I54" s="16"/>
      <c r="J54" s="16"/>
      <c r="K54" s="16"/>
      <c r="L54" s="9"/>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row>
    <row r="55" spans="2:54" x14ac:dyDescent="0.2">
      <c r="B55" s="16"/>
      <c r="C55" s="24"/>
      <c r="D55" s="16"/>
      <c r="E55" s="16"/>
      <c r="F55" s="16"/>
      <c r="G55" s="16"/>
      <c r="H55" s="20"/>
      <c r="I55" s="16"/>
      <c r="J55" s="16"/>
      <c r="K55" s="16"/>
      <c r="L55" s="9"/>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row>
    <row r="56" spans="2:54" x14ac:dyDescent="0.2">
      <c r="B56" s="16"/>
      <c r="C56" s="24"/>
      <c r="D56" s="16"/>
      <c r="E56" s="16"/>
      <c r="F56" s="16"/>
      <c r="G56" s="16"/>
      <c r="H56" s="20"/>
      <c r="I56" s="16"/>
      <c r="J56" s="16"/>
      <c r="K56" s="16"/>
      <c r="L56" s="9"/>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row>
    <row r="57" spans="2:54" x14ac:dyDescent="0.2">
      <c r="B57" s="16"/>
      <c r="C57" s="24"/>
      <c r="D57" s="16"/>
      <c r="E57" s="16"/>
      <c r="F57" s="16"/>
      <c r="G57" s="16"/>
      <c r="H57" s="20"/>
      <c r="I57" s="16"/>
      <c r="J57" s="16"/>
      <c r="K57" s="16"/>
      <c r="L57" s="9"/>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row>
    <row r="58" spans="2:54" x14ac:dyDescent="0.2">
      <c r="B58" s="16"/>
      <c r="C58" s="24"/>
      <c r="D58" s="16"/>
      <c r="E58" s="16"/>
      <c r="F58" s="16"/>
      <c r="G58" s="16"/>
      <c r="H58" s="20"/>
      <c r="I58" s="16"/>
      <c r="J58" s="16"/>
      <c r="K58" s="16"/>
      <c r="L58" s="9"/>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row>
    <row r="59" spans="2:54" x14ac:dyDescent="0.2">
      <c r="B59" s="16"/>
      <c r="C59" s="24"/>
      <c r="D59" s="16"/>
      <c r="E59" s="16"/>
      <c r="F59" s="16"/>
      <c r="G59" s="16"/>
      <c r="H59" s="20"/>
      <c r="I59" s="16"/>
      <c r="J59" s="16"/>
      <c r="K59" s="16"/>
      <c r="L59" s="9"/>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row>
    <row r="60" spans="2:54" x14ac:dyDescent="0.2">
      <c r="B60" s="16"/>
      <c r="C60" s="24"/>
      <c r="D60" s="16"/>
      <c r="E60" s="16"/>
      <c r="F60" s="16"/>
      <c r="G60" s="16"/>
      <c r="H60" s="20"/>
      <c r="I60" s="16"/>
      <c r="J60" s="16"/>
      <c r="K60" s="16"/>
      <c r="L60" s="9"/>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row>
    <row r="61" spans="2:54" x14ac:dyDescent="0.2">
      <c r="B61" s="16"/>
      <c r="C61" s="24"/>
      <c r="D61" s="16"/>
      <c r="E61" s="16"/>
      <c r="F61" s="16"/>
      <c r="G61" s="16"/>
      <c r="H61" s="20"/>
      <c r="I61" s="16"/>
      <c r="J61" s="16"/>
      <c r="K61" s="16"/>
      <c r="L61" s="9"/>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row>
    <row r="62" spans="2:54" x14ac:dyDescent="0.2">
      <c r="B62" s="16"/>
      <c r="C62" s="24"/>
      <c r="D62" s="16"/>
      <c r="E62" s="16"/>
      <c r="F62" s="16"/>
      <c r="G62" s="16"/>
      <c r="H62" s="20"/>
      <c r="I62" s="16"/>
      <c r="J62" s="16"/>
      <c r="K62" s="16"/>
      <c r="L62" s="9"/>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row>
    <row r="63" spans="2:54" x14ac:dyDescent="0.2">
      <c r="B63" s="16"/>
      <c r="C63" s="24"/>
      <c r="D63" s="16"/>
      <c r="E63" s="16"/>
      <c r="F63" s="16"/>
      <c r="G63" s="16"/>
      <c r="H63" s="20"/>
      <c r="I63" s="16"/>
      <c r="J63" s="16"/>
      <c r="K63" s="16"/>
      <c r="L63" s="9"/>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row>
    <row r="64" spans="2:54" x14ac:dyDescent="0.2">
      <c r="B64" s="16"/>
      <c r="C64" s="24"/>
      <c r="D64" s="16"/>
      <c r="E64" s="16"/>
      <c r="F64" s="16"/>
      <c r="G64" s="16"/>
      <c r="H64" s="20"/>
      <c r="I64" s="16"/>
      <c r="J64" s="16"/>
      <c r="K64" s="16"/>
      <c r="L64" s="9"/>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row>
    <row r="65" spans="2:54" x14ac:dyDescent="0.2">
      <c r="B65" s="16"/>
      <c r="C65" s="24"/>
      <c r="D65" s="16"/>
      <c r="E65" s="16"/>
      <c r="F65" s="16"/>
      <c r="G65" s="16"/>
      <c r="H65" s="20"/>
      <c r="I65" s="16"/>
      <c r="J65" s="16"/>
      <c r="K65" s="16"/>
      <c r="L65" s="9"/>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row>
    <row r="66" spans="2:54" x14ac:dyDescent="0.2">
      <c r="B66" s="16"/>
      <c r="C66" s="24"/>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I286"/>
  <sheetViews>
    <sheetView zoomScale="80" zoomScaleNormal="80" workbookViewId="0">
      <selection activeCell="K3" sqref="K3"/>
    </sheetView>
  </sheetViews>
  <sheetFormatPr defaultColWidth="9.140625" defaultRowHeight="12.75" x14ac:dyDescent="0.2"/>
  <cols>
    <col min="1" max="2" width="11.7109375" style="2" customWidth="1"/>
    <col min="3" max="3" width="11.7109375" style="11" customWidth="1"/>
    <col min="4" max="21" width="11.7109375" style="2" customWidth="1"/>
    <col min="22" max="25" width="9.7109375" style="2" customWidth="1"/>
    <col min="26" max="26" width="8.85546875" style="2" customWidth="1"/>
    <col min="27" max="28" width="9.7109375" style="2" customWidth="1"/>
    <col min="29" max="68" width="8.85546875" style="2" customWidth="1"/>
    <col min="69" max="155" width="9.140625" style="2"/>
    <col min="156" max="156" width="9.7109375" style="2" customWidth="1"/>
    <col min="157" max="16384" width="9.140625" style="2"/>
  </cols>
  <sheetData>
    <row r="1" spans="2:29" ht="18" x14ac:dyDescent="0.25">
      <c r="B1" s="37" t="s">
        <v>55</v>
      </c>
    </row>
    <row r="2" spans="2:29" ht="13.15" customHeight="1" x14ac:dyDescent="0.2">
      <c r="B2" s="10" t="s">
        <v>100</v>
      </c>
    </row>
    <row r="3" spans="2:29" ht="13.15" customHeight="1" x14ac:dyDescent="0.25">
      <c r="B3" s="96" t="s">
        <v>88</v>
      </c>
    </row>
    <row r="4" spans="2:29" ht="13.15" customHeight="1" x14ac:dyDescent="0.25">
      <c r="B4" s="37"/>
    </row>
    <row r="5" spans="2:29" ht="13.15" customHeight="1" x14ac:dyDescent="0.25">
      <c r="B5" s="37"/>
    </row>
    <row r="6" spans="2:29" ht="13.15" customHeight="1" thickBot="1" x14ac:dyDescent="0.3">
      <c r="B6" s="37"/>
    </row>
    <row r="7" spans="2:29" ht="13.15" customHeight="1" thickBot="1" x14ac:dyDescent="0.3">
      <c r="B7" s="37"/>
      <c r="H7" s="334" t="s">
        <v>134</v>
      </c>
      <c r="I7" s="182"/>
      <c r="J7" s="182"/>
      <c r="K7" s="182"/>
      <c r="L7" s="182"/>
      <c r="M7" s="182"/>
      <c r="N7" s="182"/>
      <c r="O7" s="182"/>
      <c r="P7" s="182"/>
      <c r="Q7" s="182"/>
      <c r="R7" s="182"/>
      <c r="S7" s="182"/>
      <c r="T7" s="184"/>
    </row>
    <row r="8" spans="2:29" ht="13.15" customHeight="1" x14ac:dyDescent="0.25">
      <c r="B8" s="37"/>
      <c r="E8" s="336" t="s">
        <v>133</v>
      </c>
      <c r="F8" s="337"/>
      <c r="G8" s="338"/>
      <c r="H8" s="189"/>
      <c r="I8" s="181"/>
      <c r="J8" s="181"/>
      <c r="K8" s="181"/>
      <c r="L8" s="181"/>
      <c r="M8" s="181"/>
      <c r="N8" s="181"/>
      <c r="O8" s="181"/>
      <c r="P8" s="181"/>
      <c r="Q8" s="181"/>
      <c r="R8" s="181"/>
      <c r="S8" s="181"/>
      <c r="T8" s="187"/>
    </row>
    <row r="9" spans="2:29" ht="13.15" customHeight="1" x14ac:dyDescent="0.25">
      <c r="B9" s="37"/>
      <c r="E9" s="339"/>
      <c r="F9" s="340"/>
      <c r="G9" s="341"/>
      <c r="H9" s="189"/>
      <c r="I9" s="181"/>
      <c r="J9" s="181"/>
      <c r="K9" s="181"/>
      <c r="L9" s="181"/>
      <c r="M9" s="181"/>
      <c r="N9" s="181"/>
      <c r="O9" s="181"/>
      <c r="P9" s="181"/>
      <c r="Q9" s="181"/>
      <c r="R9" s="181"/>
      <c r="S9" s="181"/>
      <c r="T9" s="187"/>
    </row>
    <row r="10" spans="2:29" ht="13.15" customHeight="1" x14ac:dyDescent="0.25">
      <c r="B10" s="37"/>
      <c r="E10" s="339"/>
      <c r="F10" s="340"/>
      <c r="G10" s="341"/>
      <c r="H10" s="189"/>
      <c r="I10" s="181"/>
      <c r="J10" s="181"/>
      <c r="K10" s="181"/>
      <c r="L10" s="181"/>
      <c r="M10" s="181"/>
      <c r="N10" s="181"/>
      <c r="O10" s="181"/>
      <c r="P10" s="181"/>
      <c r="Q10" s="181"/>
      <c r="R10" s="181"/>
      <c r="S10" s="181"/>
      <c r="T10" s="187"/>
    </row>
    <row r="11" spans="2:29" ht="13.15" customHeight="1" x14ac:dyDescent="0.25">
      <c r="B11" s="37"/>
      <c r="E11" s="339"/>
      <c r="F11" s="340"/>
      <c r="G11" s="341"/>
      <c r="H11" s="189"/>
      <c r="I11" s="181"/>
      <c r="J11" s="181"/>
      <c r="K11" s="181"/>
      <c r="L11" s="181"/>
      <c r="M11" s="181"/>
      <c r="N11" s="181"/>
      <c r="O11" s="181"/>
      <c r="P11" s="181"/>
      <c r="Q11" s="181"/>
      <c r="R11" s="181"/>
      <c r="S11" s="181"/>
      <c r="T11" s="187"/>
    </row>
    <row r="12" spans="2:29" ht="13.15" customHeight="1" x14ac:dyDescent="0.25">
      <c r="B12" s="37"/>
      <c r="E12" s="339"/>
      <c r="F12" s="340"/>
      <c r="G12" s="341"/>
      <c r="H12" s="189"/>
      <c r="I12" s="181"/>
      <c r="J12" s="181"/>
      <c r="K12" s="181"/>
      <c r="L12" s="181"/>
      <c r="M12" s="181"/>
      <c r="N12" s="181"/>
      <c r="O12" s="181"/>
      <c r="P12" s="181"/>
      <c r="Q12" s="181"/>
      <c r="R12" s="181"/>
      <c r="S12" s="181"/>
      <c r="T12" s="187"/>
    </row>
    <row r="13" spans="2:29" ht="13.15" customHeight="1" x14ac:dyDescent="0.25">
      <c r="B13" s="37"/>
      <c r="E13" s="339"/>
      <c r="F13" s="340"/>
      <c r="G13" s="341"/>
      <c r="H13" s="189"/>
      <c r="I13" s="181"/>
      <c r="J13" s="181"/>
      <c r="K13" s="181"/>
      <c r="L13" s="181"/>
      <c r="M13" s="181"/>
      <c r="N13" s="181"/>
      <c r="O13" s="181"/>
      <c r="P13" s="181"/>
      <c r="Q13" s="181"/>
      <c r="R13" s="181"/>
      <c r="S13" s="181"/>
      <c r="T13" s="187"/>
    </row>
    <row r="14" spans="2:29" ht="13.15" customHeight="1" x14ac:dyDescent="0.25">
      <c r="B14" s="37"/>
      <c r="E14" s="339"/>
      <c r="F14" s="340"/>
      <c r="G14" s="341"/>
      <c r="H14" s="189"/>
      <c r="I14" s="181"/>
      <c r="J14" s="181"/>
      <c r="K14" s="181"/>
      <c r="L14" s="181"/>
      <c r="M14" s="181"/>
      <c r="N14" s="181"/>
      <c r="O14" s="181"/>
      <c r="P14" s="181"/>
      <c r="Q14" s="181"/>
      <c r="R14" s="181"/>
      <c r="S14" s="181"/>
      <c r="T14" s="187"/>
    </row>
    <row r="15" spans="2:29" ht="13.15" customHeight="1" x14ac:dyDescent="0.25">
      <c r="B15" s="37"/>
      <c r="E15" s="339"/>
      <c r="F15" s="340"/>
      <c r="G15" s="341"/>
      <c r="H15" s="189"/>
      <c r="I15" s="181"/>
      <c r="J15" s="181"/>
      <c r="K15" s="181"/>
      <c r="L15" s="181"/>
      <c r="M15" s="181"/>
      <c r="N15" s="181"/>
      <c r="O15" s="181"/>
      <c r="P15" s="181"/>
      <c r="Q15" s="181"/>
      <c r="R15" s="181"/>
      <c r="S15" s="181"/>
      <c r="T15" s="187"/>
      <c r="V15" s="379" t="s">
        <v>135</v>
      </c>
      <c r="W15" s="380"/>
      <c r="X15" s="381"/>
      <c r="Y15" s="175"/>
      <c r="Z15" s="175"/>
      <c r="AA15" s="175"/>
      <c r="AB15" s="175"/>
      <c r="AC15" s="175"/>
    </row>
    <row r="16" spans="2:29" ht="13.15" customHeight="1" x14ac:dyDescent="0.25">
      <c r="B16" s="37"/>
      <c r="E16" s="339"/>
      <c r="F16" s="340"/>
      <c r="G16" s="341"/>
      <c r="H16" s="189"/>
      <c r="I16" s="181"/>
      <c r="J16" s="181"/>
      <c r="K16" s="181"/>
      <c r="L16" s="181"/>
      <c r="M16" s="181"/>
      <c r="N16" s="181"/>
      <c r="O16" s="181"/>
      <c r="P16" s="181"/>
      <c r="Q16" s="181"/>
      <c r="R16" s="181"/>
      <c r="S16" s="181"/>
      <c r="T16" s="187"/>
      <c r="V16" s="175"/>
      <c r="W16" s="175"/>
      <c r="X16" s="175"/>
      <c r="Y16" s="175"/>
      <c r="Z16" s="175"/>
      <c r="AA16" s="175"/>
      <c r="AB16" s="175"/>
      <c r="AC16" s="175"/>
    </row>
    <row r="17" spans="2:61" ht="13.15" customHeight="1" thickBot="1" x14ac:dyDescent="0.3">
      <c r="B17" s="37"/>
      <c r="E17" s="339"/>
      <c r="F17" s="340"/>
      <c r="G17" s="341"/>
      <c r="H17" s="189"/>
      <c r="I17" s="181"/>
      <c r="J17" s="181"/>
      <c r="K17" s="181"/>
      <c r="L17" s="181"/>
      <c r="M17" s="181"/>
      <c r="N17" s="181"/>
      <c r="O17" s="181"/>
      <c r="P17" s="181"/>
      <c r="Q17" s="181"/>
      <c r="R17" s="181"/>
      <c r="S17" s="181"/>
      <c r="T17" s="187"/>
      <c r="V17" s="175"/>
      <c r="W17" s="175"/>
      <c r="X17" s="175"/>
      <c r="Y17" s="175"/>
      <c r="Z17" s="175"/>
      <c r="AA17" s="175"/>
      <c r="AB17" s="175"/>
      <c r="AC17" s="175"/>
    </row>
    <row r="18" spans="2:61" ht="13.15" customHeight="1" x14ac:dyDescent="0.25">
      <c r="B18" s="334" t="s">
        <v>132</v>
      </c>
      <c r="C18" s="335"/>
      <c r="D18" s="182"/>
      <c r="E18" s="339"/>
      <c r="F18" s="340"/>
      <c r="G18" s="341"/>
      <c r="H18" s="189"/>
      <c r="I18" s="181"/>
      <c r="J18" s="181"/>
      <c r="K18" s="181"/>
      <c r="L18" s="181"/>
      <c r="M18" s="181"/>
      <c r="N18" s="181"/>
      <c r="O18" s="181"/>
      <c r="P18" s="181"/>
      <c r="Q18" s="181"/>
      <c r="R18" s="181"/>
      <c r="S18" s="181"/>
      <c r="T18" s="187"/>
      <c r="V18" s="175"/>
      <c r="W18" s="175"/>
      <c r="X18" s="175"/>
      <c r="Y18" s="175"/>
      <c r="Z18" s="175"/>
      <c r="AA18" s="175"/>
      <c r="AB18" s="175"/>
      <c r="AC18" s="175"/>
    </row>
    <row r="19" spans="2:61" ht="13.15" customHeight="1" thickBot="1" x14ac:dyDescent="0.25">
      <c r="B19" s="189"/>
      <c r="C19" s="181"/>
      <c r="D19" s="181"/>
      <c r="E19" s="342"/>
      <c r="F19" s="428"/>
      <c r="G19" s="343"/>
      <c r="H19" s="196"/>
      <c r="I19" s="198"/>
      <c r="J19" s="198"/>
      <c r="K19" s="198"/>
      <c r="L19" s="198"/>
      <c r="M19" s="198"/>
      <c r="N19" s="198"/>
      <c r="O19" s="198"/>
      <c r="P19" s="198"/>
      <c r="Q19" s="198"/>
      <c r="R19" s="198"/>
      <c r="S19" s="198"/>
      <c r="T19" s="200"/>
      <c r="V19" s="175"/>
      <c r="W19" s="175"/>
      <c r="X19" s="175"/>
      <c r="Y19" s="175"/>
      <c r="Z19" s="175"/>
      <c r="AA19" s="175"/>
      <c r="AB19" s="175"/>
      <c r="AC19" s="175"/>
    </row>
    <row r="20" spans="2:61" ht="14.25" x14ac:dyDescent="0.25">
      <c r="B20" s="344"/>
      <c r="C20" s="331"/>
      <c r="D20" s="430" t="s">
        <v>90</v>
      </c>
      <c r="E20" s="351"/>
      <c r="F20" s="122" t="s">
        <v>49</v>
      </c>
      <c r="G20" s="352" t="s">
        <v>104</v>
      </c>
      <c r="H20" s="125"/>
      <c r="I20" s="126"/>
      <c r="J20" s="126"/>
      <c r="K20" s="126"/>
      <c r="L20" s="126"/>
      <c r="M20" s="126"/>
      <c r="N20" s="126"/>
      <c r="O20" s="126"/>
      <c r="P20" s="126"/>
      <c r="Q20" s="126"/>
      <c r="R20" s="131" t="s">
        <v>107</v>
      </c>
      <c r="S20" s="131" t="s">
        <v>110</v>
      </c>
      <c r="T20" s="382" t="s">
        <v>107</v>
      </c>
      <c r="V20" s="175"/>
      <c r="W20" s="175"/>
      <c r="X20" s="175"/>
      <c r="Y20" s="175"/>
      <c r="Z20" s="175"/>
      <c r="AA20" s="175"/>
      <c r="AB20" s="175"/>
      <c r="AC20" s="175"/>
      <c r="AD20" s="23"/>
    </row>
    <row r="21" spans="2:61" ht="15" thickBot="1" x14ac:dyDescent="0.25">
      <c r="B21" s="345" t="s">
        <v>28</v>
      </c>
      <c r="C21" s="332" t="s">
        <v>27</v>
      </c>
      <c r="D21" s="431" t="s">
        <v>28</v>
      </c>
      <c r="E21" s="353"/>
      <c r="F21" s="135" t="s">
        <v>102</v>
      </c>
      <c r="G21" s="354" t="s">
        <v>105</v>
      </c>
      <c r="H21" s="52" t="s">
        <v>106</v>
      </c>
      <c r="I21" s="127"/>
      <c r="J21" s="127"/>
      <c r="K21" s="127"/>
      <c r="L21" s="52"/>
      <c r="M21" s="127"/>
      <c r="N21" s="127"/>
      <c r="O21" s="127"/>
      <c r="P21" s="127"/>
      <c r="Q21" s="127"/>
      <c r="R21" s="132" t="s">
        <v>108</v>
      </c>
      <c r="S21" s="132" t="s">
        <v>111</v>
      </c>
      <c r="T21" s="383" t="s">
        <v>108</v>
      </c>
      <c r="V21" s="384"/>
      <c r="W21" s="385"/>
      <c r="X21" s="175"/>
      <c r="Y21" s="175"/>
      <c r="Z21" s="175"/>
      <c r="AA21" s="175"/>
      <c r="AB21" s="385"/>
      <c r="AC21" s="385"/>
      <c r="AD21" s="14"/>
      <c r="AE21" s="14"/>
      <c r="AL21" s="14"/>
      <c r="AM21" s="14"/>
      <c r="AN21" s="14"/>
      <c r="AO21" s="14"/>
      <c r="AP21" s="22"/>
      <c r="AQ21" s="22"/>
    </row>
    <row r="22" spans="2:61" ht="15.75" thickTop="1" thickBot="1" x14ac:dyDescent="0.3">
      <c r="B22" s="345" t="s">
        <v>22</v>
      </c>
      <c r="C22" s="332" t="s">
        <v>81</v>
      </c>
      <c r="D22" s="431" t="s">
        <v>32</v>
      </c>
      <c r="E22" s="355"/>
      <c r="F22" s="123" t="s">
        <v>103</v>
      </c>
      <c r="G22" s="356">
        <v>4.67</v>
      </c>
      <c r="H22" s="128" t="s">
        <v>7</v>
      </c>
      <c r="I22" s="128" t="s">
        <v>10</v>
      </c>
      <c r="J22" s="128" t="s">
        <v>12</v>
      </c>
      <c r="K22" s="128" t="s">
        <v>3</v>
      </c>
      <c r="L22" s="128" t="s">
        <v>4</v>
      </c>
      <c r="M22" s="128" t="s">
        <v>5</v>
      </c>
      <c r="N22" s="128" t="s">
        <v>6</v>
      </c>
      <c r="O22" s="128" t="s">
        <v>8</v>
      </c>
      <c r="P22" s="128" t="s">
        <v>11</v>
      </c>
      <c r="Q22" s="128" t="s">
        <v>13</v>
      </c>
      <c r="R22" s="111" t="s">
        <v>109</v>
      </c>
      <c r="S22" s="111" t="s">
        <v>109</v>
      </c>
      <c r="T22" s="294" t="s">
        <v>109</v>
      </c>
      <c r="V22" s="386"/>
      <c r="W22" s="175"/>
      <c r="X22" s="175"/>
      <c r="Y22" s="175"/>
      <c r="Z22" s="175"/>
      <c r="AA22" s="175"/>
      <c r="AB22" s="385"/>
      <c r="AC22" s="175"/>
      <c r="AG22" s="22"/>
      <c r="AH22" s="10"/>
      <c r="AI22" s="10"/>
      <c r="AJ22" s="10"/>
      <c r="AK22" s="10"/>
      <c r="AL22" s="10"/>
      <c r="AM22" s="10"/>
      <c r="AN22" s="10"/>
      <c r="AP22" s="10"/>
    </row>
    <row r="23" spans="2:61" ht="15.75" thickTop="1" thickBot="1" x14ac:dyDescent="0.25">
      <c r="B23" s="346"/>
      <c r="C23" s="333"/>
      <c r="D23" s="432"/>
      <c r="E23" s="357"/>
      <c r="F23" s="124" t="s">
        <v>101</v>
      </c>
      <c r="G23" s="358" t="s">
        <v>40</v>
      </c>
      <c r="H23" s="129"/>
      <c r="I23" s="129"/>
      <c r="J23" s="130"/>
      <c r="K23" s="130"/>
      <c r="L23" s="130"/>
      <c r="M23" s="130"/>
      <c r="N23" s="130"/>
      <c r="O23" s="130"/>
      <c r="P23" s="130"/>
      <c r="Q23" s="130"/>
      <c r="R23" s="133" t="s">
        <v>1</v>
      </c>
      <c r="S23" s="133" t="s">
        <v>1</v>
      </c>
      <c r="T23" s="295" t="s">
        <v>0</v>
      </c>
      <c r="V23" s="386"/>
      <c r="W23" s="175"/>
      <c r="X23" s="175"/>
      <c r="Y23" s="175"/>
      <c r="Z23" s="175"/>
      <c r="AA23" s="175"/>
      <c r="AB23" s="381"/>
      <c r="AC23" s="175"/>
      <c r="AG23" s="22"/>
      <c r="AH23" s="22"/>
      <c r="AI23" s="22"/>
      <c r="AJ23" s="22"/>
      <c r="AK23" s="22"/>
      <c r="AL23" s="22"/>
      <c r="AM23" s="22"/>
      <c r="AN23" s="22"/>
      <c r="AO23" s="22"/>
    </row>
    <row r="24" spans="2:61" x14ac:dyDescent="0.2">
      <c r="B24" s="347">
        <v>3</v>
      </c>
      <c r="C24" s="348">
        <f>'Data traps'!C51</f>
        <v>42540</v>
      </c>
      <c r="D24" s="433">
        <f>'Data traps'!H57</f>
        <v>0.84548611111111116</v>
      </c>
      <c r="E24" s="359"/>
      <c r="F24" s="360">
        <v>1.1739475996747368</v>
      </c>
      <c r="G24" s="361">
        <f t="shared" ref="G24:G31" si="0">F24*100/G$22</f>
        <v>25.138064232863744</v>
      </c>
      <c r="H24" s="365">
        <f>'Data traps'!AF57</f>
        <v>0</v>
      </c>
      <c r="I24" s="366">
        <f>'Data traps'!AG57</f>
        <v>0</v>
      </c>
      <c r="J24" s="366">
        <f>'Data traps'!AH57</f>
        <v>4.5810435472167553E-3</v>
      </c>
      <c r="K24" s="366">
        <f>'Data traps'!AI57</f>
        <v>0</v>
      </c>
      <c r="L24" s="366">
        <f>'Data traps'!AJ57</f>
        <v>0</v>
      </c>
      <c r="M24" s="366">
        <f>'Data traps'!AK57</f>
        <v>0</v>
      </c>
      <c r="N24" s="366">
        <f>'Data traps'!AL57</f>
        <v>0</v>
      </c>
      <c r="O24" s="366">
        <f>'Data traps'!AM57</f>
        <v>0</v>
      </c>
      <c r="P24" s="366">
        <f>'Data traps'!AN57</f>
        <v>0</v>
      </c>
      <c r="Q24" s="366">
        <f>'Data traps'!AO57</f>
        <v>0</v>
      </c>
      <c r="R24" s="367">
        <f t="shared" ref="R24:R31" si="1">SUM(H24:Q24)</f>
        <v>4.5810435472167553E-3</v>
      </c>
      <c r="S24" s="367"/>
      <c r="T24" s="368">
        <f>R24/'Data traps'!$F$31</f>
        <v>5.3677394394647019E-4</v>
      </c>
      <c r="V24" s="387"/>
      <c r="W24" s="175"/>
      <c r="X24" s="175"/>
      <c r="Y24" s="175"/>
      <c r="Z24" s="175"/>
      <c r="AA24" s="175"/>
      <c r="AB24" s="175"/>
      <c r="AC24" s="175"/>
    </row>
    <row r="25" spans="2:61" x14ac:dyDescent="0.2">
      <c r="B25" s="347">
        <v>4</v>
      </c>
      <c r="C25" s="348">
        <f>'Data traps'!C58</f>
        <v>42546</v>
      </c>
      <c r="D25" s="433">
        <f>'Data traps'!H64</f>
        <v>0.45104166666666667</v>
      </c>
      <c r="E25" s="359"/>
      <c r="F25" s="360">
        <v>1.4799459630030702</v>
      </c>
      <c r="G25" s="361">
        <f t="shared" si="0"/>
        <v>31.690491713127841</v>
      </c>
      <c r="H25" s="369">
        <f>'Data traps'!AF64</f>
        <v>1.358308560372695E-4</v>
      </c>
      <c r="I25" s="370">
        <f>'Data traps'!AG64</f>
        <v>3.7146787756973883E-4</v>
      </c>
      <c r="J25" s="370">
        <f>'Data traps'!AH64</f>
        <v>2.3115357348341492E-3</v>
      </c>
      <c r="K25" s="370">
        <f>'Data traps'!AI64</f>
        <v>0</v>
      </c>
      <c r="L25" s="370">
        <f>'Data traps'!AJ64</f>
        <v>0</v>
      </c>
      <c r="M25" s="370">
        <f>'Data traps'!AK64</f>
        <v>0</v>
      </c>
      <c r="N25" s="370">
        <f>'Data traps'!AL64</f>
        <v>0</v>
      </c>
      <c r="O25" s="370">
        <f>'Data traps'!AM64</f>
        <v>0</v>
      </c>
      <c r="P25" s="370">
        <f>'Data traps'!AN64</f>
        <v>0</v>
      </c>
      <c r="Q25" s="370">
        <f>'Data traps'!AO64</f>
        <v>0</v>
      </c>
      <c r="R25" s="371">
        <f t="shared" si="1"/>
        <v>2.8188344684411575E-3</v>
      </c>
      <c r="S25" s="371"/>
      <c r="T25" s="372">
        <f>R25/'Data traps'!$F$31</f>
        <v>3.3029087791070931E-4</v>
      </c>
      <c r="V25" s="387"/>
      <c r="W25" s="175"/>
      <c r="X25" s="175"/>
      <c r="Y25" s="388"/>
      <c r="Z25" s="388"/>
      <c r="AA25" s="388"/>
      <c r="AB25" s="175"/>
      <c r="AC25" s="388"/>
      <c r="AD25" s="13"/>
      <c r="AE25" s="13"/>
      <c r="AG25" s="13"/>
      <c r="AO25" s="32"/>
      <c r="AP25" s="7"/>
    </row>
    <row r="26" spans="2:61" x14ac:dyDescent="0.2">
      <c r="B26" s="347">
        <v>5</v>
      </c>
      <c r="C26" s="348">
        <f>'Data traps'!C65</f>
        <v>42546</v>
      </c>
      <c r="D26" s="433">
        <f>'Data traps'!H71</f>
        <v>0.55347222222222225</v>
      </c>
      <c r="E26" s="359"/>
      <c r="F26" s="360">
        <v>1.3750690539635786</v>
      </c>
      <c r="G26" s="361">
        <f t="shared" si="0"/>
        <v>29.444733489584127</v>
      </c>
      <c r="H26" s="369">
        <f>'Data traps'!AF71</f>
        <v>8.901256097761487E-4</v>
      </c>
      <c r="I26" s="370">
        <f>'Data traps'!AG71</f>
        <v>3.3227987589152516E-4</v>
      </c>
      <c r="J26" s="370">
        <f>'Data traps'!AH71</f>
        <v>0</v>
      </c>
      <c r="K26" s="370">
        <f>'Data traps'!AI71</f>
        <v>0</v>
      </c>
      <c r="L26" s="370">
        <f>'Data traps'!AJ71</f>
        <v>0</v>
      </c>
      <c r="M26" s="370">
        <f>'Data traps'!AK71</f>
        <v>0</v>
      </c>
      <c r="N26" s="370">
        <f>'Data traps'!AL71</f>
        <v>0</v>
      </c>
      <c r="O26" s="370">
        <f>'Data traps'!AM71</f>
        <v>0</v>
      </c>
      <c r="P26" s="370">
        <f>'Data traps'!AN71</f>
        <v>0</v>
      </c>
      <c r="Q26" s="370">
        <f>'Data traps'!AO71</f>
        <v>0</v>
      </c>
      <c r="R26" s="371">
        <f t="shared" si="1"/>
        <v>1.2224054856676738E-3</v>
      </c>
      <c r="S26" s="371"/>
      <c r="T26" s="372">
        <f>R26/'Data traps'!$F$31</f>
        <v>1.4323273875933561E-4</v>
      </c>
      <c r="V26" s="387"/>
      <c r="W26" s="175"/>
      <c r="X26" s="175"/>
      <c r="Y26" s="388"/>
      <c r="Z26" s="388"/>
      <c r="AA26" s="388"/>
      <c r="AB26" s="175"/>
      <c r="AC26" s="388"/>
      <c r="AD26" s="21"/>
      <c r="AE26" s="21"/>
      <c r="AG26" s="13"/>
      <c r="AO26" s="32"/>
      <c r="AP26" s="7"/>
    </row>
    <row r="27" spans="2:61" x14ac:dyDescent="0.2">
      <c r="B27" s="347">
        <v>6</v>
      </c>
      <c r="C27" s="348">
        <f>'Data traps'!C72</f>
        <v>42546</v>
      </c>
      <c r="D27" s="433">
        <f>'Data traps'!H78</f>
        <v>0.78506944444444449</v>
      </c>
      <c r="E27" s="359"/>
      <c r="F27" s="360">
        <v>2.1663454543307274</v>
      </c>
      <c r="G27" s="361">
        <f t="shared" si="0"/>
        <v>46.388553625925638</v>
      </c>
      <c r="H27" s="369">
        <f>'Data traps'!AF78</f>
        <v>5.4366406579431465E-3</v>
      </c>
      <c r="I27" s="370">
        <f>'Data traps'!AG78</f>
        <v>2.161451186653225E-3</v>
      </c>
      <c r="J27" s="370">
        <f>'Data traps'!AH78</f>
        <v>0</v>
      </c>
      <c r="K27" s="370">
        <f>'Data traps'!AI78</f>
        <v>9.8435532801780575E-3</v>
      </c>
      <c r="L27" s="370">
        <f>'Data traps'!AJ78</f>
        <v>0</v>
      </c>
      <c r="M27" s="370">
        <f>'Data traps'!AK78</f>
        <v>0</v>
      </c>
      <c r="N27" s="370">
        <f>'Data traps'!AL78</f>
        <v>0</v>
      </c>
      <c r="O27" s="370">
        <f>'Data traps'!AM78</f>
        <v>0</v>
      </c>
      <c r="P27" s="370">
        <f>'Data traps'!AN78</f>
        <v>0</v>
      </c>
      <c r="Q27" s="370">
        <f>'Data traps'!AO78</f>
        <v>0</v>
      </c>
      <c r="R27" s="371">
        <f t="shared" si="1"/>
        <v>1.7441645124774429E-2</v>
      </c>
      <c r="S27" s="371"/>
      <c r="T27" s="372">
        <f>R27/'Data traps'!$F$31</f>
        <v>2.0436873271436106E-3</v>
      </c>
      <c r="V27" s="175"/>
      <c r="W27" s="175"/>
      <c r="X27" s="175"/>
      <c r="Y27" s="388"/>
      <c r="Z27" s="388"/>
      <c r="AA27" s="388"/>
      <c r="AB27" s="175"/>
      <c r="AC27" s="388"/>
      <c r="AD27" s="13"/>
      <c r="AE27" s="13"/>
      <c r="AG27" s="13"/>
      <c r="AO27" s="32"/>
      <c r="AP27" s="7"/>
    </row>
    <row r="28" spans="2:61" x14ac:dyDescent="0.2">
      <c r="B28" s="347">
        <v>7</v>
      </c>
      <c r="C28" s="348">
        <f>'Data traps'!C79</f>
        <v>42547</v>
      </c>
      <c r="D28" s="433">
        <f>'Data traps'!H85</f>
        <v>0.47430555555555554</v>
      </c>
      <c r="E28" s="359"/>
      <c r="F28" s="360">
        <v>1.7542861552874207</v>
      </c>
      <c r="G28" s="361">
        <f t="shared" si="0"/>
        <v>37.565014031850545</v>
      </c>
      <c r="H28" s="369">
        <f>'Data traps'!AF85</f>
        <v>5.1523293046234235E-3</v>
      </c>
      <c r="I28" s="370">
        <f>'Data traps'!AG85</f>
        <v>6.9095552388880683E-4</v>
      </c>
      <c r="J28" s="370">
        <f>'Data traps'!AH85</f>
        <v>0</v>
      </c>
      <c r="K28" s="370">
        <f>'Data traps'!AI85</f>
        <v>0</v>
      </c>
      <c r="L28" s="370">
        <f>'Data traps'!AJ85</f>
        <v>0</v>
      </c>
      <c r="M28" s="370">
        <f>'Data traps'!AK85</f>
        <v>0</v>
      </c>
      <c r="N28" s="370">
        <f>'Data traps'!AL85</f>
        <v>0</v>
      </c>
      <c r="O28" s="370">
        <f>'Data traps'!AM85</f>
        <v>0</v>
      </c>
      <c r="P28" s="370">
        <f>'Data traps'!AN85</f>
        <v>0</v>
      </c>
      <c r="Q28" s="370">
        <f>'Data traps'!AO85</f>
        <v>0</v>
      </c>
      <c r="R28" s="371">
        <f t="shared" si="1"/>
        <v>5.84328482851223E-3</v>
      </c>
      <c r="S28" s="371"/>
      <c r="T28" s="372">
        <f>R28/'Data traps'!$F$31</f>
        <v>6.8467435654670863E-4</v>
      </c>
      <c r="V28" s="175"/>
      <c r="W28" s="175"/>
      <c r="X28" s="175"/>
      <c r="Y28" s="388"/>
      <c r="Z28" s="388"/>
      <c r="AA28" s="388"/>
      <c r="AB28" s="175"/>
      <c r="AC28" s="388"/>
      <c r="AD28" s="21"/>
      <c r="AE28" s="21"/>
      <c r="AG28" s="13"/>
      <c r="AO28" s="32"/>
      <c r="AP28" s="7"/>
    </row>
    <row r="29" spans="2:61" x14ac:dyDescent="0.2">
      <c r="B29" s="347">
        <v>8</v>
      </c>
      <c r="C29" s="348">
        <f>'Data traps'!C86</f>
        <v>42547</v>
      </c>
      <c r="D29" s="433">
        <f>'Data traps'!H92</f>
        <v>0.54305555555555551</v>
      </c>
      <c r="E29" s="359"/>
      <c r="F29" s="360">
        <v>1.6980551237131558</v>
      </c>
      <c r="G29" s="361">
        <f t="shared" si="0"/>
        <v>36.360923419981923</v>
      </c>
      <c r="H29" s="369">
        <f>'Data traps'!AF92</f>
        <v>1.1202611087618646E-4</v>
      </c>
      <c r="I29" s="370">
        <f>'Data traps'!AG92</f>
        <v>0</v>
      </c>
      <c r="J29" s="370">
        <f>'Data traps'!AH92</f>
        <v>0</v>
      </c>
      <c r="K29" s="370">
        <f>'Data traps'!AI92</f>
        <v>0</v>
      </c>
      <c r="L29" s="370">
        <f>'Data traps'!AJ92</f>
        <v>0</v>
      </c>
      <c r="M29" s="370">
        <f>'Data traps'!AK92</f>
        <v>0</v>
      </c>
      <c r="N29" s="370">
        <f>'Data traps'!AL92</f>
        <v>0</v>
      </c>
      <c r="O29" s="370">
        <f>'Data traps'!AM92</f>
        <v>0</v>
      </c>
      <c r="P29" s="370">
        <f>'Data traps'!AN92</f>
        <v>0</v>
      </c>
      <c r="Q29" s="370">
        <f>'Data traps'!AO92</f>
        <v>0</v>
      </c>
      <c r="R29" s="371">
        <f t="shared" si="1"/>
        <v>1.1202611087618646E-4</v>
      </c>
      <c r="S29" s="371"/>
      <c r="T29" s="372">
        <f>R29/'Data traps'!$F$31</f>
        <v>1.3126419065919862E-5</v>
      </c>
      <c r="V29" s="175"/>
      <c r="W29" s="175"/>
      <c r="X29" s="175"/>
      <c r="Y29" s="388"/>
      <c r="Z29" s="388"/>
      <c r="AA29" s="388"/>
      <c r="AB29" s="175"/>
      <c r="AC29" s="388"/>
      <c r="AD29" s="21"/>
      <c r="AE29" s="21"/>
      <c r="AG29" s="13"/>
      <c r="AO29" s="32"/>
      <c r="AP29" s="7"/>
    </row>
    <row r="30" spans="2:61" x14ac:dyDescent="0.2">
      <c r="B30" s="347">
        <v>9</v>
      </c>
      <c r="C30" s="348">
        <f>'Data traps'!C93</f>
        <v>42547</v>
      </c>
      <c r="D30" s="433">
        <f>'Data traps'!H99</f>
        <v>0.86284722222222221</v>
      </c>
      <c r="E30" s="359"/>
      <c r="F30" s="360">
        <v>1.9269742553760985</v>
      </c>
      <c r="G30" s="361">
        <f t="shared" si="0"/>
        <v>41.262832020901463</v>
      </c>
      <c r="H30" s="369">
        <f>'Data traps'!AF99</f>
        <v>1.0866468482981558E-3</v>
      </c>
      <c r="I30" s="370">
        <f>'Data traps'!AG99</f>
        <v>0</v>
      </c>
      <c r="J30" s="370">
        <f>'Data traps'!AH99</f>
        <v>0</v>
      </c>
      <c r="K30" s="370">
        <f>'Data traps'!AI99</f>
        <v>0</v>
      </c>
      <c r="L30" s="370">
        <f>'Data traps'!AJ99</f>
        <v>0</v>
      </c>
      <c r="M30" s="370">
        <f>'Data traps'!AK99</f>
        <v>0</v>
      </c>
      <c r="N30" s="370">
        <f>'Data traps'!AL99</f>
        <v>0</v>
      </c>
      <c r="O30" s="370">
        <f>'Data traps'!AM99</f>
        <v>0</v>
      </c>
      <c r="P30" s="370">
        <f>'Data traps'!AN99</f>
        <v>0</v>
      </c>
      <c r="Q30" s="370">
        <f>'Data traps'!AO99</f>
        <v>0</v>
      </c>
      <c r="R30" s="371">
        <f t="shared" si="1"/>
        <v>1.0866468482981558E-3</v>
      </c>
      <c r="S30" s="371"/>
      <c r="T30" s="372">
        <f>R30/'Data traps'!$F$31</f>
        <v>1.2732551184595941E-4</v>
      </c>
      <c r="V30" s="175"/>
      <c r="W30" s="175"/>
      <c r="X30" s="175"/>
      <c r="Y30" s="388"/>
      <c r="Z30" s="388"/>
      <c r="AA30" s="388"/>
      <c r="AB30" s="175"/>
      <c r="AC30" s="388"/>
      <c r="AD30" s="13"/>
      <c r="AE30" s="13"/>
      <c r="AG30" s="13"/>
      <c r="AO30" s="32"/>
      <c r="AP30" s="7"/>
    </row>
    <row r="31" spans="2:61" x14ac:dyDescent="0.2">
      <c r="B31" s="347">
        <v>10</v>
      </c>
      <c r="C31" s="348">
        <f>'Data traps'!C100</f>
        <v>42550</v>
      </c>
      <c r="D31" s="433">
        <f>'Data traps'!H106</f>
        <v>0.88298611111111103</v>
      </c>
      <c r="E31" s="359"/>
      <c r="F31" s="360">
        <v>1.8987330581449158</v>
      </c>
      <c r="G31" s="361">
        <f t="shared" si="0"/>
        <v>40.658095463488557</v>
      </c>
      <c r="H31" s="369">
        <f>'Data traps'!AF106</f>
        <v>2.6988108529263133E-4</v>
      </c>
      <c r="I31" s="370">
        <f>'Data traps'!AG106</f>
        <v>0</v>
      </c>
      <c r="J31" s="370">
        <f>'Data traps'!AH106</f>
        <v>2.1441350437161177E-3</v>
      </c>
      <c r="K31" s="370">
        <f>'Data traps'!AI106</f>
        <v>0</v>
      </c>
      <c r="L31" s="370">
        <f>'Data traps'!AJ106</f>
        <v>0</v>
      </c>
      <c r="M31" s="370">
        <f>'Data traps'!AK106</f>
        <v>0</v>
      </c>
      <c r="N31" s="370">
        <f>'Data traps'!AL106</f>
        <v>0</v>
      </c>
      <c r="O31" s="370">
        <f>'Data traps'!AM106</f>
        <v>0</v>
      </c>
      <c r="P31" s="370">
        <f>'Data traps'!AN106</f>
        <v>0</v>
      </c>
      <c r="Q31" s="370">
        <f>'Data traps'!AO106</f>
        <v>0</v>
      </c>
      <c r="R31" s="371">
        <f t="shared" si="1"/>
        <v>2.4140161290087492E-3</v>
      </c>
      <c r="S31" s="371"/>
      <c r="T31" s="372">
        <f>R31/'Data traps'!$F$31</f>
        <v>2.8285715797346614E-4</v>
      </c>
      <c r="V31" s="175"/>
      <c r="W31" s="175"/>
      <c r="X31" s="175"/>
      <c r="Y31" s="388"/>
      <c r="Z31" s="388"/>
      <c r="AA31" s="388"/>
      <c r="AB31" s="175"/>
      <c r="AC31" s="388"/>
      <c r="AD31" s="21"/>
      <c r="AE31" s="21"/>
      <c r="AG31" s="13"/>
      <c r="AO31" s="32"/>
      <c r="AP31" s="7"/>
      <c r="BI31" s="14"/>
    </row>
    <row r="32" spans="2:61" x14ac:dyDescent="0.2">
      <c r="B32" s="347"/>
      <c r="C32" s="349"/>
      <c r="D32" s="433"/>
      <c r="E32" s="362"/>
      <c r="F32" s="360"/>
      <c r="G32" s="363"/>
      <c r="H32" s="369"/>
      <c r="I32" s="370"/>
      <c r="J32" s="370"/>
      <c r="K32" s="370"/>
      <c r="L32" s="370"/>
      <c r="M32" s="370"/>
      <c r="N32" s="370"/>
      <c r="O32" s="370"/>
      <c r="P32" s="370"/>
      <c r="Q32" s="370"/>
      <c r="R32" s="371"/>
      <c r="S32" s="371"/>
      <c r="T32" s="242"/>
      <c r="V32" s="388"/>
      <c r="W32" s="175"/>
      <c r="X32" s="175"/>
      <c r="Y32" s="388"/>
      <c r="Z32" s="388"/>
      <c r="AA32" s="388"/>
      <c r="AB32" s="175"/>
      <c r="AC32" s="388"/>
      <c r="AD32" s="21"/>
      <c r="AE32" s="21"/>
      <c r="AG32" s="13"/>
      <c r="AO32" s="32"/>
      <c r="AP32" s="7"/>
    </row>
    <row r="33" spans="2:42" x14ac:dyDescent="0.2">
      <c r="B33" s="347"/>
      <c r="C33" s="349"/>
      <c r="D33" s="268"/>
      <c r="E33" s="353"/>
      <c r="F33" s="377">
        <v>1</v>
      </c>
      <c r="G33" s="363"/>
      <c r="H33" s="40"/>
      <c r="I33" s="53"/>
      <c r="J33" s="53"/>
      <c r="K33" s="53"/>
      <c r="L33" s="53"/>
      <c r="M33" s="53"/>
      <c r="N33" s="53"/>
      <c r="O33" s="53"/>
      <c r="P33" s="53"/>
      <c r="Q33" s="53"/>
      <c r="R33" s="373"/>
      <c r="S33" s="374">
        <v>1.0000000000000001E-5</v>
      </c>
      <c r="T33" s="242"/>
      <c r="V33" s="175"/>
      <c r="W33" s="175"/>
      <c r="X33" s="175"/>
      <c r="Y33" s="388"/>
      <c r="Z33" s="388"/>
      <c r="AA33" s="388"/>
      <c r="AB33" s="175"/>
      <c r="AC33" s="388"/>
      <c r="AD33" s="21"/>
      <c r="AE33" s="21"/>
      <c r="AG33" s="13"/>
      <c r="AO33" s="32"/>
      <c r="AP33" s="7"/>
    </row>
    <row r="34" spans="2:42" ht="12.6" customHeight="1" thickBot="1" x14ac:dyDescent="0.25">
      <c r="B34" s="264"/>
      <c r="C34" s="350"/>
      <c r="D34" s="265"/>
      <c r="E34" s="364"/>
      <c r="F34" s="378">
        <v>4.67</v>
      </c>
      <c r="G34" s="358"/>
      <c r="H34" s="54"/>
      <c r="I34" s="55"/>
      <c r="J34" s="55"/>
      <c r="K34" s="55"/>
      <c r="L34" s="55"/>
      <c r="M34" s="55"/>
      <c r="N34" s="55"/>
      <c r="O34" s="55"/>
      <c r="P34" s="55"/>
      <c r="Q34" s="55"/>
      <c r="R34" s="62"/>
      <c r="S34" s="375">
        <v>10</v>
      </c>
      <c r="T34" s="376"/>
      <c r="V34" s="175"/>
      <c r="W34" s="175"/>
      <c r="X34" s="175"/>
      <c r="Y34" s="388"/>
      <c r="Z34" s="388"/>
      <c r="AA34" s="388"/>
      <c r="AB34" s="175"/>
      <c r="AC34" s="388"/>
      <c r="AD34" s="21"/>
      <c r="AE34" s="21"/>
      <c r="AG34" s="13"/>
      <c r="AO34" s="32"/>
      <c r="AP34" s="7"/>
    </row>
    <row r="35" spans="2:42" hidden="1" x14ac:dyDescent="0.2">
      <c r="V35" s="175"/>
      <c r="W35" s="175"/>
      <c r="X35" s="175"/>
      <c r="Y35" s="388"/>
      <c r="Z35" s="388"/>
      <c r="AA35" s="388"/>
      <c r="AB35" s="175"/>
      <c r="AC35" s="388"/>
      <c r="AD35" s="21"/>
      <c r="AE35" s="21"/>
      <c r="AF35" s="13"/>
      <c r="AG35" s="13"/>
      <c r="AO35" s="32"/>
      <c r="AP35" s="7"/>
    </row>
    <row r="36" spans="2:42" x14ac:dyDescent="0.2">
      <c r="V36" s="175"/>
      <c r="W36" s="175"/>
      <c r="X36" s="175"/>
      <c r="Y36" s="175"/>
      <c r="Z36" s="175"/>
      <c r="AA36" s="175"/>
      <c r="AB36" s="175"/>
      <c r="AC36" s="175"/>
      <c r="AI36" s="33"/>
      <c r="AJ36" s="33"/>
      <c r="AK36" s="33"/>
      <c r="AL36" s="33"/>
      <c r="AM36" s="33"/>
      <c r="AN36" s="33"/>
    </row>
    <row r="37" spans="2:42" x14ac:dyDescent="0.2">
      <c r="V37" s="175"/>
      <c r="W37" s="175"/>
      <c r="X37" s="175"/>
      <c r="Y37" s="175"/>
      <c r="Z37" s="175"/>
      <c r="AA37" s="175"/>
      <c r="AB37" s="175"/>
      <c r="AC37" s="175"/>
    </row>
    <row r="38" spans="2:42" x14ac:dyDescent="0.2">
      <c r="V38" s="175"/>
      <c r="W38" s="175"/>
      <c r="X38" s="175"/>
      <c r="Y38" s="175"/>
      <c r="Z38" s="175"/>
      <c r="AA38" s="175"/>
      <c r="AB38" s="175"/>
      <c r="AC38" s="175"/>
    </row>
    <row r="39" spans="2:42" x14ac:dyDescent="0.2">
      <c r="F39" s="149" t="s">
        <v>139</v>
      </c>
      <c r="R39" s="149" t="s">
        <v>139</v>
      </c>
      <c r="V39" s="175"/>
      <c r="W39" s="175"/>
      <c r="X39" s="175"/>
      <c r="Y39" s="175"/>
      <c r="Z39" s="175"/>
      <c r="AA39" s="175"/>
      <c r="AB39" s="175"/>
      <c r="AC39" s="175"/>
    </row>
    <row r="40" spans="2:42" x14ac:dyDescent="0.2">
      <c r="C40" s="13"/>
      <c r="F40" s="10" t="s">
        <v>57</v>
      </c>
      <c r="R40" s="10" t="s">
        <v>57</v>
      </c>
      <c r="V40" s="175"/>
      <c r="W40" s="175"/>
      <c r="X40" s="175"/>
      <c r="Y40" s="175"/>
      <c r="Z40" s="175"/>
      <c r="AA40" s="175"/>
      <c r="AB40" s="175"/>
      <c r="AC40" s="175"/>
    </row>
    <row r="41" spans="2:42" x14ac:dyDescent="0.2">
      <c r="C41" s="2"/>
      <c r="F41" s="2" t="s">
        <v>26</v>
      </c>
      <c r="R41" s="14" t="s">
        <v>56</v>
      </c>
      <c r="V41" s="175"/>
      <c r="W41" s="175"/>
      <c r="X41" s="175"/>
      <c r="Y41" s="175"/>
      <c r="Z41" s="175"/>
      <c r="AA41" s="175"/>
      <c r="AB41" s="175"/>
      <c r="AC41" s="175"/>
    </row>
    <row r="42" spans="2:42" x14ac:dyDescent="0.2">
      <c r="C42" s="2"/>
      <c r="F42" s="2" t="s">
        <v>54</v>
      </c>
      <c r="R42" s="14" t="s">
        <v>50</v>
      </c>
      <c r="V42" s="380"/>
      <c r="W42" s="175"/>
      <c r="X42" s="380"/>
      <c r="Y42" s="175"/>
      <c r="Z42" s="175"/>
      <c r="AA42" s="175"/>
      <c r="AB42" s="175"/>
      <c r="AC42" s="175"/>
    </row>
    <row r="43" spans="2:42" x14ac:dyDescent="0.2">
      <c r="C43" s="2"/>
      <c r="F43" s="2">
        <v>1.7169067349053504</v>
      </c>
      <c r="R43" s="14" t="s">
        <v>52</v>
      </c>
      <c r="V43" s="175"/>
      <c r="W43" s="175"/>
      <c r="X43" s="175"/>
      <c r="Y43" s="175"/>
      <c r="Z43" s="175"/>
      <c r="AA43" s="175"/>
      <c r="AB43" s="175"/>
      <c r="AC43" s="175"/>
    </row>
    <row r="44" spans="2:42" x14ac:dyDescent="0.2">
      <c r="C44" s="2"/>
      <c r="D44" s="6"/>
      <c r="E44" s="6"/>
      <c r="F44" s="2">
        <v>2.0214064744043401</v>
      </c>
      <c r="G44" s="14"/>
      <c r="H44" s="10"/>
      <c r="L44" s="10"/>
      <c r="R44" s="2">
        <v>2.2811743897807107E-3</v>
      </c>
      <c r="V44" s="175"/>
      <c r="W44" s="175"/>
      <c r="X44" s="175"/>
      <c r="Y44" s="175"/>
      <c r="Z44" s="175"/>
      <c r="AA44" s="175"/>
      <c r="AB44" s="175"/>
      <c r="AC44" s="175"/>
    </row>
    <row r="45" spans="2:42" x14ac:dyDescent="0.2">
      <c r="C45" s="2"/>
      <c r="D45" s="6"/>
      <c r="E45" s="6"/>
      <c r="F45" s="2">
        <v>2.1480360578058399</v>
      </c>
      <c r="G45" s="14"/>
      <c r="H45" s="10"/>
      <c r="I45" s="10"/>
      <c r="J45" s="10"/>
      <c r="K45" s="10"/>
      <c r="L45" s="10"/>
      <c r="M45" s="10"/>
      <c r="N45" s="10"/>
      <c r="O45" s="10"/>
      <c r="P45" s="10"/>
      <c r="Q45" s="10"/>
      <c r="R45" s="2">
        <v>3.7425338061201151E-2</v>
      </c>
      <c r="S45" s="30"/>
      <c r="V45" s="175"/>
      <c r="W45" s="175"/>
      <c r="X45" s="175"/>
      <c r="Y45" s="175"/>
      <c r="Z45" s="175"/>
      <c r="AA45" s="175"/>
      <c r="AB45" s="175"/>
      <c r="AC45" s="175"/>
    </row>
    <row r="46" spans="2:42" x14ac:dyDescent="0.2">
      <c r="C46" s="28"/>
      <c r="D46" s="6"/>
      <c r="E46" s="6"/>
      <c r="F46" s="2">
        <v>1.7872651163475322</v>
      </c>
      <c r="G46" s="29"/>
      <c r="R46" s="14">
        <v>5.7366409535289549E-3</v>
      </c>
    </row>
    <row r="47" spans="2:42" x14ac:dyDescent="0.2">
      <c r="C47" s="28"/>
      <c r="D47" s="6"/>
      <c r="E47" s="6"/>
      <c r="F47" s="2">
        <v>1.7872651163475322</v>
      </c>
      <c r="G47" s="29"/>
      <c r="R47" s="2">
        <v>3.8123942291722274E-3</v>
      </c>
    </row>
    <row r="48" spans="2:42" x14ac:dyDescent="0.2">
      <c r="C48" s="28"/>
      <c r="D48" s="6"/>
      <c r="E48" s="6"/>
      <c r="F48" s="2">
        <v>1.8897645221653543</v>
      </c>
      <c r="G48" s="29"/>
      <c r="R48" s="2">
        <v>2.9374477348808426E-4</v>
      </c>
    </row>
    <row r="49" spans="3:18" x14ac:dyDescent="0.2">
      <c r="C49" s="28"/>
      <c r="D49" s="6"/>
      <c r="E49" s="6"/>
      <c r="F49" s="2">
        <v>2.1949772372080827</v>
      </c>
      <c r="G49" s="29"/>
      <c r="R49" s="2">
        <v>3.9883716737272833E-3</v>
      </c>
    </row>
    <row r="50" spans="3:18" x14ac:dyDescent="0.2">
      <c r="C50" s="28"/>
      <c r="D50" s="6"/>
      <c r="E50" s="6"/>
      <c r="F50" s="2">
        <v>2.2702863836676537</v>
      </c>
      <c r="G50" s="29"/>
      <c r="R50" s="2">
        <v>1.5988592476158262E-2</v>
      </c>
    </row>
    <row r="51" spans="3:18" x14ac:dyDescent="0.2">
      <c r="C51" s="28"/>
      <c r="D51" s="6"/>
      <c r="E51" s="6"/>
      <c r="F51" s="2">
        <v>2.3002263250408679</v>
      </c>
      <c r="G51" s="29"/>
      <c r="R51" s="2">
        <v>1.3530163693260787E-2</v>
      </c>
    </row>
    <row r="52" spans="3:18" x14ac:dyDescent="0.2">
      <c r="C52" s="28"/>
      <c r="D52" s="6"/>
      <c r="E52" s="6"/>
      <c r="F52" s="2">
        <v>2.3002263250408679</v>
      </c>
      <c r="G52" s="29"/>
      <c r="R52" s="2">
        <v>1.3955608150874519E-2</v>
      </c>
    </row>
    <row r="53" spans="3:18" x14ac:dyDescent="0.2">
      <c r="C53" s="28"/>
      <c r="D53" s="6"/>
      <c r="E53" s="6"/>
      <c r="F53" s="2">
        <v>2.3002263250408679</v>
      </c>
      <c r="G53" s="29"/>
      <c r="R53" s="2">
        <v>0.14413140593477958</v>
      </c>
    </row>
    <row r="54" spans="3:18" x14ac:dyDescent="0.2">
      <c r="C54" s="28"/>
      <c r="D54" s="6"/>
      <c r="E54" s="6"/>
      <c r="F54" s="2">
        <v>1.9058510188372908</v>
      </c>
      <c r="G54" s="29"/>
      <c r="R54" s="2">
        <v>1.8191216965964413E-3</v>
      </c>
    </row>
    <row r="55" spans="3:18" x14ac:dyDescent="0.2">
      <c r="C55" s="28"/>
      <c r="D55" s="6"/>
      <c r="E55" s="6"/>
      <c r="F55" s="2">
        <v>1.8897645221653543</v>
      </c>
      <c r="G55" s="29"/>
      <c r="R55" s="2">
        <v>2.3078967069194035E-3</v>
      </c>
    </row>
    <row r="56" spans="3:18" x14ac:dyDescent="0.2">
      <c r="C56" s="28"/>
      <c r="D56" s="6"/>
      <c r="E56" s="6"/>
      <c r="F56" s="2">
        <v>1.9404258200800746</v>
      </c>
      <c r="G56" s="29"/>
      <c r="R56" s="2">
        <v>4.1328015689774623E-4</v>
      </c>
    </row>
    <row r="57" spans="3:18" x14ac:dyDescent="0.2">
      <c r="C57" s="28"/>
      <c r="D57" s="6"/>
      <c r="E57" s="6"/>
      <c r="F57" s="2">
        <v>2.0853047930994739</v>
      </c>
      <c r="G57" s="29"/>
      <c r="R57" s="2">
        <v>1.6756082691201002E-3</v>
      </c>
    </row>
    <row r="58" spans="3:18" x14ac:dyDescent="0.2">
      <c r="C58" s="28"/>
      <c r="D58" s="6"/>
      <c r="E58" s="6"/>
      <c r="F58" s="2">
        <v>2.1330828821730639</v>
      </c>
      <c r="G58" s="29"/>
      <c r="R58" s="2">
        <v>8.3068629361126058E-3</v>
      </c>
    </row>
    <row r="59" spans="3:18" x14ac:dyDescent="0.2">
      <c r="C59" s="28"/>
      <c r="D59" s="6"/>
      <c r="E59" s="6"/>
      <c r="F59" s="2">
        <v>2.1330828821730639</v>
      </c>
      <c r="G59" s="29"/>
      <c r="R59" s="2">
        <v>1.640608155736566E-3</v>
      </c>
    </row>
    <row r="60" spans="3:18" x14ac:dyDescent="0.2">
      <c r="C60" s="28"/>
      <c r="D60" s="6"/>
      <c r="E60" s="6"/>
      <c r="F60" s="2">
        <v>2.1168114736730534</v>
      </c>
      <c r="G60" s="29"/>
      <c r="R60" s="2">
        <v>1.7990642070955683E-3</v>
      </c>
    </row>
    <row r="61" spans="3:18" x14ac:dyDescent="0.2">
      <c r="C61" s="28"/>
      <c r="D61" s="6"/>
      <c r="E61" s="6"/>
      <c r="F61" s="2">
        <v>2.0853047930994739</v>
      </c>
      <c r="G61" s="29"/>
      <c r="R61" s="2">
        <v>1.3117821206679321E-2</v>
      </c>
    </row>
    <row r="62" spans="3:18" x14ac:dyDescent="0.2">
      <c r="C62" s="28"/>
      <c r="D62" s="6"/>
      <c r="E62" s="6"/>
      <c r="F62" s="2">
        <v>2.2846872729985881</v>
      </c>
      <c r="G62" s="29"/>
      <c r="R62" s="2">
        <v>2.9982245376231141E-2</v>
      </c>
    </row>
    <row r="63" spans="3:18" x14ac:dyDescent="0.2">
      <c r="C63" s="28"/>
      <c r="D63" s="6"/>
      <c r="E63" s="6"/>
      <c r="F63" s="2">
        <v>2.3299315808673922</v>
      </c>
      <c r="G63" s="29"/>
      <c r="R63" s="2">
        <v>1.8465680917796837E-2</v>
      </c>
    </row>
    <row r="64" spans="3:18" x14ac:dyDescent="0.2">
      <c r="C64" s="28"/>
      <c r="D64" s="6"/>
      <c r="E64" s="6"/>
      <c r="F64" s="2">
        <v>2.3746487813657837</v>
      </c>
      <c r="G64" s="29"/>
      <c r="R64" s="2">
        <v>2.0944249702804868E-2</v>
      </c>
    </row>
    <row r="65" spans="3:18" x14ac:dyDescent="0.2">
      <c r="C65" s="28"/>
      <c r="D65" s="6"/>
      <c r="E65" s="6"/>
      <c r="F65" s="2">
        <v>2.3594087251952027</v>
      </c>
      <c r="G65" s="29"/>
      <c r="R65" s="2">
        <v>3.7759582281200355E-2</v>
      </c>
    </row>
    <row r="66" spans="3:18" x14ac:dyDescent="0.2">
      <c r="C66" s="28"/>
      <c r="D66" s="6"/>
      <c r="E66" s="6"/>
      <c r="F66" s="2">
        <v>2.3002263250408679</v>
      </c>
      <c r="G66" s="29"/>
      <c r="R66" s="2">
        <v>6.1249807664103158E-2</v>
      </c>
    </row>
    <row r="67" spans="3:18" x14ac:dyDescent="0.2">
      <c r="C67" s="28"/>
      <c r="D67" s="6"/>
      <c r="E67" s="6"/>
      <c r="F67" s="2">
        <v>2.0535064912844541</v>
      </c>
      <c r="G67" s="29"/>
      <c r="R67" s="2">
        <v>3.6379207546899236E-3</v>
      </c>
    </row>
    <row r="68" spans="3:18" x14ac:dyDescent="0.2">
      <c r="C68" s="28"/>
      <c r="D68" s="6"/>
      <c r="E68" s="6"/>
      <c r="F68" s="2">
        <v>2.1789875457921717</v>
      </c>
      <c r="G68" s="29"/>
      <c r="R68" s="2">
        <v>4.6482563597130165E-4</v>
      </c>
    </row>
    <row r="69" spans="3:18" x14ac:dyDescent="0.2">
      <c r="C69" s="28"/>
      <c r="D69" s="6"/>
      <c r="E69" s="6"/>
      <c r="F69" s="2">
        <v>2.3594087251952027</v>
      </c>
      <c r="G69" s="29"/>
      <c r="R69" s="2">
        <v>7.944333819431838E-3</v>
      </c>
    </row>
    <row r="70" spans="3:18" x14ac:dyDescent="0.2">
      <c r="C70" s="28"/>
      <c r="D70" s="6"/>
      <c r="E70" s="6"/>
      <c r="F70" s="2">
        <v>2.3441086858470124</v>
      </c>
      <c r="G70" s="29"/>
      <c r="R70" s="2">
        <v>1.6379020562549522E-2</v>
      </c>
    </row>
    <row r="71" spans="3:18" x14ac:dyDescent="0.2">
      <c r="C71" s="28"/>
      <c r="D71" s="6"/>
      <c r="E71" s="6"/>
      <c r="F71" s="2">
        <v>2.5171567540534339</v>
      </c>
      <c r="G71" s="29"/>
      <c r="R71" s="2">
        <v>5.5373099369163299E-2</v>
      </c>
    </row>
    <row r="72" spans="3:18" x14ac:dyDescent="0.2">
      <c r="C72" s="28"/>
      <c r="D72" s="6"/>
      <c r="E72" s="6"/>
      <c r="F72" s="2">
        <v>2.5318125985758093</v>
      </c>
      <c r="G72" s="29"/>
      <c r="R72" s="2">
        <v>2.9089665024609877E-2</v>
      </c>
    </row>
    <row r="73" spans="3:18" x14ac:dyDescent="0.2">
      <c r="C73" s="2"/>
      <c r="D73" s="6"/>
      <c r="E73" s="6"/>
      <c r="F73" s="2">
        <v>2.5171567540534339</v>
      </c>
      <c r="G73" s="14"/>
      <c r="R73" s="2">
        <v>4.6654535270648258E-2</v>
      </c>
    </row>
    <row r="74" spans="3:18" x14ac:dyDescent="0.2">
      <c r="C74" s="2"/>
      <c r="D74" s="6"/>
      <c r="E74" s="6"/>
      <c r="F74" s="2">
        <v>2.5318125985758093</v>
      </c>
      <c r="G74" s="14"/>
      <c r="R74" s="2">
        <v>5.5071393854573283E-2</v>
      </c>
    </row>
    <row r="75" spans="3:18" x14ac:dyDescent="0.2">
      <c r="C75" s="2"/>
      <c r="D75" s="6"/>
      <c r="E75" s="6"/>
      <c r="F75" s="2">
        <v>2.5318125985758093</v>
      </c>
      <c r="G75" s="14"/>
      <c r="R75" s="2">
        <v>8.7615560350152916E-2</v>
      </c>
    </row>
    <row r="76" spans="3:18" x14ac:dyDescent="0.2">
      <c r="C76" s="2"/>
      <c r="D76" s="6"/>
      <c r="E76" s="6"/>
      <c r="F76" s="2">
        <v>2.3299315808673922</v>
      </c>
      <c r="G76" s="14"/>
      <c r="R76" s="2">
        <v>6.9640058218257E-2</v>
      </c>
    </row>
    <row r="77" spans="3:18" x14ac:dyDescent="0.2">
      <c r="C77" s="2"/>
      <c r="D77" s="6"/>
      <c r="E77" s="6"/>
      <c r="F77" s="2">
        <v>2.3886640205684646</v>
      </c>
      <c r="G77" s="14"/>
      <c r="R77" s="2">
        <v>2.2590838351966729E-2</v>
      </c>
    </row>
    <row r="78" spans="3:18" x14ac:dyDescent="0.2">
      <c r="C78" s="2"/>
      <c r="D78" s="6"/>
      <c r="E78" s="6"/>
      <c r="F78" s="2">
        <v>2.3157019235977852</v>
      </c>
      <c r="G78" s="14"/>
      <c r="R78" s="2">
        <v>1.818746739128646E-2</v>
      </c>
    </row>
    <row r="79" spans="3:18" x14ac:dyDescent="0.2">
      <c r="C79" s="2"/>
      <c r="D79" s="6"/>
      <c r="E79" s="6"/>
      <c r="F79" s="2">
        <v>2.4602976668601046</v>
      </c>
      <c r="G79" s="14"/>
      <c r="R79" s="2">
        <v>2.7456607795741942E-2</v>
      </c>
    </row>
    <row r="80" spans="3:18" x14ac:dyDescent="0.2">
      <c r="C80" s="2"/>
      <c r="D80" s="6"/>
      <c r="E80" s="6"/>
      <c r="F80" s="2">
        <v>2.5035821651666641</v>
      </c>
      <c r="G80" s="14"/>
      <c r="R80" s="2">
        <v>0.21634487698662264</v>
      </c>
    </row>
    <row r="81" spans="3:18" x14ac:dyDescent="0.2">
      <c r="C81" s="2"/>
      <c r="D81" s="6"/>
      <c r="E81" s="6"/>
      <c r="F81" s="2">
        <v>2.5318125985758093</v>
      </c>
      <c r="G81" s="14"/>
      <c r="R81" s="2">
        <v>3.5982133189701754E-2</v>
      </c>
    </row>
    <row r="82" spans="3:18" x14ac:dyDescent="0.2">
      <c r="C82" s="2"/>
      <c r="D82" s="6"/>
      <c r="E82" s="6"/>
      <c r="F82" s="2">
        <v>2.5171567540534339</v>
      </c>
      <c r="G82" s="14"/>
      <c r="R82" s="2">
        <v>2.7593179229914784E-2</v>
      </c>
    </row>
    <row r="83" spans="3:18" x14ac:dyDescent="0.2">
      <c r="C83" s="2"/>
      <c r="D83" s="6"/>
      <c r="E83" s="6"/>
      <c r="F83" s="2">
        <v>2.4899627559797417</v>
      </c>
      <c r="G83" s="14"/>
      <c r="R83" s="2">
        <v>3.3596851659149059E-2</v>
      </c>
    </row>
    <row r="84" spans="3:18" x14ac:dyDescent="0.2">
      <c r="C84" s="2"/>
      <c r="D84" s="6"/>
      <c r="E84" s="6"/>
      <c r="G84" s="14"/>
    </row>
    <row r="85" spans="3:18" x14ac:dyDescent="0.2">
      <c r="C85" s="2"/>
      <c r="D85" s="6"/>
      <c r="E85" s="6"/>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280" spans="4:5" x14ac:dyDescent="0.2">
      <c r="D280" s="8"/>
      <c r="E280" s="8"/>
    </row>
    <row r="281" spans="4:5" x14ac:dyDescent="0.2">
      <c r="D281" s="8"/>
      <c r="E281" s="8"/>
    </row>
    <row r="282" spans="4:5" x14ac:dyDescent="0.2">
      <c r="D282" s="8"/>
      <c r="E282" s="8"/>
    </row>
    <row r="283" spans="4:5" x14ac:dyDescent="0.2">
      <c r="D283" s="8"/>
      <c r="E283" s="8"/>
    </row>
    <row r="284" spans="4:5" x14ac:dyDescent="0.2">
      <c r="D284" s="8"/>
      <c r="E284" s="8"/>
    </row>
    <row r="285" spans="4:5" x14ac:dyDescent="0.2">
      <c r="D285" s="8"/>
      <c r="E285" s="8"/>
    </row>
    <row r="286" spans="4:5" x14ac:dyDescent="0.2">
      <c r="D286" s="8"/>
      <c r="E286" s="8"/>
    </row>
  </sheetData>
  <phoneticPr fontId="4" type="noConversion"/>
  <pageMargins left="0.75" right="0.75" top="1" bottom="1" header="0.5" footer="0.5"/>
  <pageSetup orientation="portrait" r:id="rId1"/>
  <headerFooter alignWithMargins="0">
    <oddFooter>&amp;L&amp;"Arial"&amp;10&amp;N</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9"/>
  <sheetViews>
    <sheetView zoomScale="80" zoomScaleNormal="80" workbookViewId="0">
      <selection activeCell="AE31" sqref="AE31"/>
    </sheetView>
  </sheetViews>
  <sheetFormatPr defaultRowHeight="12.75" x14ac:dyDescent="0.2"/>
  <cols>
    <col min="1" max="21" width="11.7109375" customWidth="1"/>
  </cols>
  <sheetData>
    <row r="1" spans="2:35" ht="18" x14ac:dyDescent="0.25">
      <c r="B1" s="37" t="s">
        <v>55</v>
      </c>
      <c r="AD1" s="2"/>
      <c r="AE1" s="2"/>
      <c r="AF1" s="2"/>
      <c r="AG1" s="2"/>
      <c r="AH1" s="2"/>
      <c r="AI1" s="2"/>
    </row>
    <row r="2" spans="2:35" x14ac:dyDescent="0.2">
      <c r="B2" s="10" t="s">
        <v>100</v>
      </c>
      <c r="AD2" s="2"/>
      <c r="AE2" s="2"/>
      <c r="AF2" s="2"/>
      <c r="AG2" s="2"/>
      <c r="AH2" s="2"/>
      <c r="AI2" s="2"/>
    </row>
    <row r="3" spans="2:35" ht="15.75" x14ac:dyDescent="0.25">
      <c r="B3" s="96" t="s">
        <v>89</v>
      </c>
      <c r="AD3" s="2"/>
      <c r="AE3" s="2"/>
      <c r="AF3" s="2"/>
      <c r="AG3" s="2"/>
      <c r="AH3" s="2"/>
      <c r="AI3" s="2"/>
    </row>
    <row r="4" spans="2:35" ht="16.5" thickBot="1" x14ac:dyDescent="0.3">
      <c r="B4" s="96"/>
      <c r="AD4" s="2"/>
      <c r="AE4" s="2"/>
      <c r="AF4" s="2"/>
      <c r="AG4" s="2"/>
      <c r="AH4" s="2"/>
      <c r="AI4" s="2"/>
    </row>
    <row r="5" spans="2:35" ht="15.75" x14ac:dyDescent="0.25">
      <c r="B5" s="96"/>
      <c r="H5" s="334" t="s">
        <v>134</v>
      </c>
      <c r="I5" s="182"/>
      <c r="J5" s="182"/>
      <c r="K5" s="182"/>
      <c r="L5" s="182"/>
      <c r="M5" s="182"/>
      <c r="N5" s="182"/>
      <c r="O5" s="182"/>
      <c r="P5" s="182"/>
      <c r="Q5" s="182"/>
      <c r="R5" s="182"/>
      <c r="S5" s="182"/>
      <c r="T5" s="184"/>
      <c r="AD5" s="2"/>
      <c r="AE5" s="2"/>
      <c r="AF5" s="2"/>
      <c r="AG5" s="2"/>
      <c r="AH5" s="2"/>
      <c r="AI5" s="2"/>
    </row>
    <row r="6" spans="2:35" ht="16.5" thickBot="1" x14ac:dyDescent="0.3">
      <c r="B6" s="96"/>
      <c r="H6" s="189"/>
      <c r="I6" s="181"/>
      <c r="J6" s="181"/>
      <c r="K6" s="181"/>
      <c r="L6" s="181"/>
      <c r="M6" s="181"/>
      <c r="N6" s="181"/>
      <c r="O6" s="181"/>
      <c r="P6" s="181"/>
      <c r="Q6" s="181"/>
      <c r="R6" s="181"/>
      <c r="S6" s="181"/>
      <c r="T6" s="187"/>
      <c r="AD6" s="2"/>
      <c r="AE6" s="2"/>
      <c r="AF6" s="2"/>
      <c r="AG6" s="2"/>
      <c r="AH6" s="2"/>
      <c r="AI6" s="2"/>
    </row>
    <row r="7" spans="2:35" ht="15.75" x14ac:dyDescent="0.25">
      <c r="B7" s="96"/>
      <c r="E7" s="334" t="s">
        <v>133</v>
      </c>
      <c r="F7" s="182"/>
      <c r="G7" s="182"/>
      <c r="H7" s="189"/>
      <c r="I7" s="181"/>
      <c r="J7" s="181"/>
      <c r="K7" s="181"/>
      <c r="L7" s="181"/>
      <c r="M7" s="181"/>
      <c r="N7" s="181"/>
      <c r="O7" s="181"/>
      <c r="P7" s="181"/>
      <c r="Q7" s="181"/>
      <c r="R7" s="181"/>
      <c r="S7" s="181"/>
      <c r="T7" s="187"/>
      <c r="AD7" s="2"/>
      <c r="AE7" s="2"/>
      <c r="AF7" s="2"/>
      <c r="AG7" s="2"/>
      <c r="AH7" s="2"/>
      <c r="AI7" s="2"/>
    </row>
    <row r="8" spans="2:35" x14ac:dyDescent="0.2">
      <c r="E8" s="189"/>
      <c r="F8" s="181"/>
      <c r="G8" s="181"/>
      <c r="H8" s="189"/>
      <c r="I8" s="181"/>
      <c r="J8" s="181"/>
      <c r="K8" s="181"/>
      <c r="L8" s="181"/>
      <c r="M8" s="181"/>
      <c r="N8" s="181"/>
      <c r="O8" s="181"/>
      <c r="P8" s="181"/>
      <c r="Q8" s="181"/>
      <c r="R8" s="181"/>
      <c r="S8" s="181"/>
      <c r="T8" s="187"/>
      <c r="AD8" s="2"/>
      <c r="AE8" s="2"/>
      <c r="AF8" s="2"/>
      <c r="AG8" s="2"/>
      <c r="AH8" s="2"/>
      <c r="AI8" s="2"/>
    </row>
    <row r="9" spans="2:35" x14ac:dyDescent="0.2">
      <c r="E9" s="189"/>
      <c r="F9" s="181"/>
      <c r="G9" s="181"/>
      <c r="H9" s="189"/>
      <c r="I9" s="181"/>
      <c r="J9" s="181"/>
      <c r="K9" s="181"/>
      <c r="L9" s="181"/>
      <c r="M9" s="181"/>
      <c r="N9" s="181"/>
      <c r="O9" s="181"/>
      <c r="P9" s="181"/>
      <c r="Q9" s="181"/>
      <c r="R9" s="181"/>
      <c r="S9" s="181"/>
      <c r="T9" s="187"/>
      <c r="AD9" s="2"/>
      <c r="AE9" s="2"/>
      <c r="AF9" s="2"/>
      <c r="AG9" s="2"/>
      <c r="AH9" s="2"/>
      <c r="AI9" s="2"/>
    </row>
    <row r="10" spans="2:35" x14ac:dyDescent="0.2">
      <c r="E10" s="189"/>
      <c r="F10" s="181"/>
      <c r="G10" s="181"/>
      <c r="H10" s="189"/>
      <c r="I10" s="181"/>
      <c r="J10" s="181"/>
      <c r="K10" s="181"/>
      <c r="L10" s="181"/>
      <c r="M10" s="181"/>
      <c r="N10" s="181"/>
      <c r="O10" s="181"/>
      <c r="P10" s="181"/>
      <c r="Q10" s="181"/>
      <c r="R10" s="181"/>
      <c r="S10" s="181"/>
      <c r="T10" s="187"/>
      <c r="AD10" s="2"/>
      <c r="AE10" s="2"/>
      <c r="AF10" s="2"/>
      <c r="AG10" s="2"/>
      <c r="AH10" s="2"/>
      <c r="AI10" s="2"/>
    </row>
    <row r="11" spans="2:35" x14ac:dyDescent="0.2">
      <c r="E11" s="189"/>
      <c r="F11" s="181"/>
      <c r="G11" s="181"/>
      <c r="H11" s="189"/>
      <c r="I11" s="181"/>
      <c r="J11" s="181"/>
      <c r="K11" s="181"/>
      <c r="L11" s="181"/>
      <c r="M11" s="181"/>
      <c r="N11" s="181"/>
      <c r="O11" s="181"/>
      <c r="P11" s="181"/>
      <c r="Q11" s="181"/>
      <c r="R11" s="181"/>
      <c r="S11" s="181"/>
      <c r="T11" s="187"/>
      <c r="AD11" s="2"/>
      <c r="AE11" s="2"/>
      <c r="AF11" s="2"/>
      <c r="AG11" s="2"/>
      <c r="AH11" s="2"/>
      <c r="AI11" s="2"/>
    </row>
    <row r="12" spans="2:35" x14ac:dyDescent="0.2">
      <c r="E12" s="189"/>
      <c r="F12" s="181"/>
      <c r="G12" s="181"/>
      <c r="H12" s="189"/>
      <c r="I12" s="181"/>
      <c r="J12" s="181"/>
      <c r="K12" s="181"/>
      <c r="L12" s="181"/>
      <c r="M12" s="181"/>
      <c r="N12" s="181"/>
      <c r="O12" s="181"/>
      <c r="P12" s="181"/>
      <c r="Q12" s="181"/>
      <c r="R12" s="181"/>
      <c r="S12" s="181"/>
      <c r="T12" s="187"/>
      <c r="AD12" s="2"/>
      <c r="AE12" s="2"/>
      <c r="AF12" s="2"/>
      <c r="AG12" s="2"/>
      <c r="AH12" s="2"/>
      <c r="AI12" s="2"/>
    </row>
    <row r="13" spans="2:35" x14ac:dyDescent="0.2">
      <c r="E13" s="189"/>
      <c r="F13" s="181"/>
      <c r="G13" s="181"/>
      <c r="H13" s="189"/>
      <c r="I13" s="181"/>
      <c r="J13" s="181"/>
      <c r="K13" s="181"/>
      <c r="L13" s="181"/>
      <c r="M13" s="181"/>
      <c r="N13" s="181"/>
      <c r="O13" s="181"/>
      <c r="P13" s="181"/>
      <c r="Q13" s="181"/>
      <c r="R13" s="181"/>
      <c r="S13" s="181"/>
      <c r="T13" s="187"/>
      <c r="AD13" s="2"/>
      <c r="AE13" s="2"/>
      <c r="AF13" s="2"/>
      <c r="AG13" s="2"/>
      <c r="AH13" s="2"/>
      <c r="AI13" s="2"/>
    </row>
    <row r="14" spans="2:35" ht="15.75" x14ac:dyDescent="0.25">
      <c r="E14" s="189"/>
      <c r="F14" s="181"/>
      <c r="G14" s="181"/>
      <c r="H14" s="189"/>
      <c r="I14" s="181"/>
      <c r="J14" s="181"/>
      <c r="K14" s="181"/>
      <c r="L14" s="181"/>
      <c r="M14" s="181"/>
      <c r="N14" s="181"/>
      <c r="O14" s="181"/>
      <c r="P14" s="181"/>
      <c r="Q14" s="181"/>
      <c r="R14" s="181"/>
      <c r="S14" s="181"/>
      <c r="T14" s="187"/>
      <c r="V14" s="404" t="s">
        <v>135</v>
      </c>
      <c r="W14" s="175"/>
      <c r="X14" s="175"/>
      <c r="Y14" s="175"/>
      <c r="Z14" s="175"/>
      <c r="AA14" s="175"/>
      <c r="AB14" s="175"/>
      <c r="AC14" s="175"/>
      <c r="AD14" s="2"/>
      <c r="AE14" s="2"/>
      <c r="AF14" s="2"/>
      <c r="AG14" s="2"/>
      <c r="AH14" s="2"/>
      <c r="AI14" s="2"/>
    </row>
    <row r="15" spans="2:35" x14ac:dyDescent="0.2">
      <c r="E15" s="189"/>
      <c r="F15" s="181"/>
      <c r="G15" s="181"/>
      <c r="H15" s="189"/>
      <c r="I15" s="181"/>
      <c r="J15" s="181"/>
      <c r="K15" s="181"/>
      <c r="L15" s="181"/>
      <c r="M15" s="181"/>
      <c r="N15" s="181"/>
      <c r="O15" s="181"/>
      <c r="P15" s="181"/>
      <c r="Q15" s="181"/>
      <c r="R15" s="181"/>
      <c r="S15" s="181"/>
      <c r="T15" s="187"/>
      <c r="V15" s="175"/>
      <c r="W15" s="175"/>
      <c r="X15" s="175"/>
      <c r="Y15" s="175"/>
      <c r="Z15" s="175"/>
      <c r="AA15" s="175"/>
      <c r="AB15" s="175"/>
      <c r="AC15" s="175"/>
      <c r="AD15" s="2"/>
      <c r="AE15" s="2"/>
      <c r="AF15" s="2"/>
      <c r="AG15" s="2"/>
      <c r="AH15" s="2"/>
      <c r="AI15" s="2"/>
    </row>
    <row r="16" spans="2:35" ht="13.5" thickBot="1" x14ac:dyDescent="0.25">
      <c r="E16" s="189"/>
      <c r="F16" s="181"/>
      <c r="G16" s="181"/>
      <c r="H16" s="189"/>
      <c r="I16" s="181"/>
      <c r="J16" s="181"/>
      <c r="K16" s="181"/>
      <c r="L16" s="181"/>
      <c r="M16" s="181"/>
      <c r="N16" s="181"/>
      <c r="O16" s="181"/>
      <c r="P16" s="181"/>
      <c r="Q16" s="181"/>
      <c r="R16" s="181"/>
      <c r="S16" s="181"/>
      <c r="T16" s="187"/>
      <c r="V16" s="175"/>
      <c r="W16" s="175"/>
      <c r="X16" s="175"/>
      <c r="Y16" s="175"/>
      <c r="Z16" s="175"/>
      <c r="AA16" s="175"/>
      <c r="AB16" s="175"/>
      <c r="AC16" s="175"/>
      <c r="AD16" s="2"/>
      <c r="AE16" s="2"/>
      <c r="AF16" s="2"/>
      <c r="AG16" s="2"/>
      <c r="AH16" s="2"/>
      <c r="AI16" s="2"/>
    </row>
    <row r="17" spans="1:35" ht="15.75" x14ac:dyDescent="0.25">
      <c r="B17" s="334" t="s">
        <v>132</v>
      </c>
      <c r="C17" s="335"/>
      <c r="D17" s="182"/>
      <c r="E17" s="189"/>
      <c r="F17" s="181"/>
      <c r="G17" s="181"/>
      <c r="H17" s="189"/>
      <c r="I17" s="181"/>
      <c r="J17" s="181"/>
      <c r="K17" s="181"/>
      <c r="L17" s="181"/>
      <c r="M17" s="181"/>
      <c r="N17" s="181"/>
      <c r="O17" s="181"/>
      <c r="P17" s="181"/>
      <c r="Q17" s="181"/>
      <c r="R17" s="181"/>
      <c r="S17" s="181"/>
      <c r="T17" s="187"/>
      <c r="V17" s="175"/>
      <c r="W17" s="175"/>
      <c r="X17" s="175"/>
      <c r="Y17" s="175"/>
      <c r="Z17" s="175"/>
      <c r="AA17" s="175"/>
      <c r="AB17" s="175"/>
      <c r="AC17" s="175"/>
      <c r="AD17" s="2"/>
      <c r="AE17" s="2"/>
      <c r="AF17" s="2"/>
      <c r="AG17" s="2"/>
      <c r="AH17" s="2"/>
      <c r="AI17" s="2"/>
    </row>
    <row r="18" spans="1:35" ht="13.5" thickBot="1" x14ac:dyDescent="0.25">
      <c r="B18" s="188"/>
      <c r="C18" s="181"/>
      <c r="D18" s="181"/>
      <c r="E18" s="196"/>
      <c r="F18" s="395"/>
      <c r="G18" s="198"/>
      <c r="H18" s="196"/>
      <c r="I18" s="198"/>
      <c r="J18" s="198"/>
      <c r="K18" s="198"/>
      <c r="L18" s="198"/>
      <c r="M18" s="198"/>
      <c r="N18" s="198"/>
      <c r="O18" s="198"/>
      <c r="P18" s="198"/>
      <c r="Q18" s="198"/>
      <c r="R18" s="198"/>
      <c r="S18" s="198"/>
      <c r="T18" s="200"/>
      <c r="V18" s="175"/>
      <c r="W18" s="175"/>
      <c r="X18" s="175"/>
      <c r="Y18" s="175"/>
      <c r="Z18" s="175"/>
      <c r="AA18" s="175"/>
      <c r="AB18" s="175"/>
      <c r="AC18" s="175"/>
      <c r="AD18" s="2"/>
      <c r="AE18" s="2"/>
      <c r="AF18" s="2"/>
      <c r="AG18" s="2"/>
      <c r="AH18" s="2"/>
      <c r="AI18" s="2"/>
    </row>
    <row r="19" spans="1:35" ht="14.25" x14ac:dyDescent="0.25">
      <c r="B19" s="344"/>
      <c r="C19" s="331"/>
      <c r="D19" s="430" t="s">
        <v>90</v>
      </c>
      <c r="E19" s="351"/>
      <c r="F19" s="122" t="s">
        <v>49</v>
      </c>
      <c r="G19" s="352" t="s">
        <v>104</v>
      </c>
      <c r="H19" s="397"/>
      <c r="I19" s="126"/>
      <c r="J19" s="126"/>
      <c r="K19" s="126"/>
      <c r="L19" s="126"/>
      <c r="M19" s="126"/>
      <c r="N19" s="126"/>
      <c r="O19" s="126"/>
      <c r="P19" s="141"/>
      <c r="Q19" s="109" t="s">
        <v>93</v>
      </c>
      <c r="R19" s="109"/>
      <c r="S19" s="70"/>
      <c r="T19" s="238" t="s">
        <v>94</v>
      </c>
      <c r="V19" s="175"/>
      <c r="W19" s="175"/>
      <c r="X19" s="175"/>
      <c r="Y19" s="175"/>
      <c r="Z19" s="175"/>
      <c r="AA19" s="175"/>
      <c r="AB19" s="175"/>
      <c r="AC19" s="175"/>
      <c r="AD19" s="2"/>
      <c r="AE19" s="2"/>
      <c r="AF19" s="2"/>
      <c r="AG19" s="2"/>
      <c r="AH19" s="2"/>
      <c r="AI19" s="2"/>
    </row>
    <row r="20" spans="1:35" ht="15" thickBot="1" x14ac:dyDescent="0.25">
      <c r="A20" s="2"/>
      <c r="B20" s="345" t="s">
        <v>28</v>
      </c>
      <c r="C20" s="332" t="s">
        <v>27</v>
      </c>
      <c r="D20" s="431" t="s">
        <v>28</v>
      </c>
      <c r="E20" s="353"/>
      <c r="F20" s="135" t="s">
        <v>102</v>
      </c>
      <c r="G20" s="354" t="s">
        <v>105</v>
      </c>
      <c r="H20" s="94" t="s">
        <v>106</v>
      </c>
      <c r="I20" s="127"/>
      <c r="J20" s="127"/>
      <c r="K20" s="127"/>
      <c r="L20" s="52"/>
      <c r="M20" s="127"/>
      <c r="N20" s="127"/>
      <c r="O20" s="127"/>
      <c r="P20" s="142"/>
      <c r="Q20" s="58" t="s">
        <v>15</v>
      </c>
      <c r="R20" s="111" t="s">
        <v>95</v>
      </c>
      <c r="S20" s="112" t="s">
        <v>66</v>
      </c>
      <c r="T20" s="239" t="s">
        <v>117</v>
      </c>
      <c r="V20" s="175"/>
      <c r="W20" s="175"/>
      <c r="X20" s="175"/>
      <c r="Y20" s="175"/>
      <c r="Z20" s="175"/>
      <c r="AA20" s="175"/>
      <c r="AB20" s="175"/>
      <c r="AC20" s="175"/>
      <c r="AD20" s="2"/>
      <c r="AE20" s="2"/>
      <c r="AF20" s="2"/>
      <c r="AG20" s="2"/>
      <c r="AH20" s="2"/>
      <c r="AI20" s="2"/>
    </row>
    <row r="21" spans="1:35" ht="14.25" thickTop="1" thickBot="1" x14ac:dyDescent="0.25">
      <c r="A21" s="2"/>
      <c r="B21" s="345" t="s">
        <v>22</v>
      </c>
      <c r="C21" s="332" t="s">
        <v>81</v>
      </c>
      <c r="D21" s="431" t="s">
        <v>32</v>
      </c>
      <c r="E21" s="355"/>
      <c r="F21" s="123" t="s">
        <v>103</v>
      </c>
      <c r="G21" s="356">
        <v>4.67</v>
      </c>
      <c r="H21" s="398" t="s">
        <v>7</v>
      </c>
      <c r="I21" s="128" t="s">
        <v>10</v>
      </c>
      <c r="J21" s="128" t="s">
        <v>12</v>
      </c>
      <c r="K21" s="128" t="s">
        <v>3</v>
      </c>
      <c r="L21" s="128" t="s">
        <v>4</v>
      </c>
      <c r="M21" s="128" t="s">
        <v>5</v>
      </c>
      <c r="N21" s="128" t="s">
        <v>6</v>
      </c>
      <c r="O21" s="128" t="s">
        <v>8</v>
      </c>
      <c r="P21" s="143" t="s">
        <v>11</v>
      </c>
      <c r="Q21" s="58" t="s">
        <v>112</v>
      </c>
      <c r="R21" s="58" t="s">
        <v>96</v>
      </c>
      <c r="S21" s="112" t="s">
        <v>97</v>
      </c>
      <c r="T21" s="294" t="s">
        <v>118</v>
      </c>
      <c r="V21" s="175"/>
      <c r="W21" s="175"/>
      <c r="X21" s="175"/>
      <c r="Y21" s="175"/>
      <c r="Z21" s="175"/>
      <c r="AA21" s="175"/>
      <c r="AB21" s="175"/>
      <c r="AC21" s="175"/>
      <c r="AD21" s="2"/>
      <c r="AE21" s="2"/>
      <c r="AF21" s="2"/>
      <c r="AG21" s="2"/>
      <c r="AH21" s="2"/>
      <c r="AI21" s="2"/>
    </row>
    <row r="22" spans="1:35" ht="15.75" thickTop="1" thickBot="1" x14ac:dyDescent="0.25">
      <c r="A22" s="2"/>
      <c r="B22" s="346"/>
      <c r="C22" s="333"/>
      <c r="D22" s="432"/>
      <c r="E22" s="357"/>
      <c r="F22" s="124" t="s">
        <v>101</v>
      </c>
      <c r="G22" s="358" t="s">
        <v>40</v>
      </c>
      <c r="H22" s="399"/>
      <c r="I22" s="129"/>
      <c r="J22" s="130"/>
      <c r="K22" s="130"/>
      <c r="L22" s="130"/>
      <c r="M22" s="130"/>
      <c r="N22" s="130"/>
      <c r="O22" s="130"/>
      <c r="P22" s="144"/>
      <c r="Q22" s="139"/>
      <c r="R22" s="58" t="s">
        <v>98</v>
      </c>
      <c r="S22" s="137"/>
      <c r="T22" s="295" t="s">
        <v>119</v>
      </c>
      <c r="V22" s="175"/>
      <c r="W22" s="175"/>
      <c r="X22" s="175"/>
      <c r="Y22" s="175"/>
      <c r="Z22" s="175"/>
      <c r="AA22" s="175"/>
      <c r="AB22" s="175"/>
      <c r="AC22" s="175"/>
      <c r="AD22" s="2"/>
      <c r="AE22" s="2"/>
      <c r="AF22" s="2"/>
      <c r="AG22" s="2"/>
      <c r="AH22" s="2"/>
      <c r="AI22" s="2"/>
    </row>
    <row r="23" spans="1:35" x14ac:dyDescent="0.2">
      <c r="A23" s="2"/>
      <c r="B23" s="391">
        <f>'Data HS'!B35</f>
        <v>1</v>
      </c>
      <c r="C23" s="392">
        <f>'Data HS'!C35</f>
        <v>42527</v>
      </c>
      <c r="D23" s="434">
        <f>'Data HS'!D35</f>
        <v>0.56944444444444442</v>
      </c>
      <c r="E23" s="353"/>
      <c r="F23" s="360">
        <v>1.9269742553760985</v>
      </c>
      <c r="G23" s="361">
        <f t="shared" ref="G23:G30" si="0">F23*100/G$21</f>
        <v>41.262832020901463</v>
      </c>
      <c r="H23" s="296">
        <f>'Data HS'!AM35</f>
        <v>0.30033355205599299</v>
      </c>
      <c r="I23" s="140">
        <f>'Data HS'!AN35</f>
        <v>0.28878226159230097</v>
      </c>
      <c r="J23" s="140">
        <f>'Data HS'!AO35</f>
        <v>0.40429516622922129</v>
      </c>
      <c r="K23" s="140">
        <f>'Data HS'!AP35</f>
        <v>0</v>
      </c>
      <c r="L23" s="140">
        <f>'Data HS'!AQ35</f>
        <v>0</v>
      </c>
      <c r="M23" s="140">
        <f>'Data HS'!AR35</f>
        <v>0</v>
      </c>
      <c r="N23" s="140">
        <f>'Data HS'!AS35</f>
        <v>0</v>
      </c>
      <c r="O23" s="140">
        <f>'Data HS'!AT35</f>
        <v>0</v>
      </c>
      <c r="P23" s="145">
        <f>'Data HS'!AU35</f>
        <v>0</v>
      </c>
      <c r="Q23" s="81">
        <f>'Data HS'!AV35</f>
        <v>5.2558371609798762</v>
      </c>
      <c r="R23" s="146">
        <f>'Data HS'!AW35</f>
        <v>4.2624261811023612</v>
      </c>
      <c r="S23" s="147">
        <f>'Data HS'!AX35</f>
        <v>0.99341097987751525</v>
      </c>
      <c r="T23" s="396">
        <f>'Data HS'!AY35</f>
        <v>0.11756342957130358</v>
      </c>
      <c r="V23" s="175"/>
      <c r="W23" s="175"/>
      <c r="X23" s="175"/>
      <c r="Y23" s="175"/>
      <c r="Z23" s="175"/>
      <c r="AA23" s="175"/>
      <c r="AB23" s="175"/>
      <c r="AC23" s="175"/>
      <c r="AD23" s="2"/>
      <c r="AE23" s="2"/>
      <c r="AF23" s="2"/>
      <c r="AG23" s="2"/>
      <c r="AH23" s="2"/>
      <c r="AI23" s="2"/>
    </row>
    <row r="24" spans="1:35" x14ac:dyDescent="0.2">
      <c r="A24" s="2"/>
      <c r="B24" s="391">
        <f>'Data HS'!B36</f>
        <v>2</v>
      </c>
      <c r="C24" s="392">
        <f>'Data HS'!C36</f>
        <v>42527</v>
      </c>
      <c r="D24" s="434">
        <f>'Data HS'!D36</f>
        <v>0.69930555555555562</v>
      </c>
      <c r="E24" s="353"/>
      <c r="F24" s="360">
        <v>1.9269742553760985</v>
      </c>
      <c r="G24" s="361">
        <f t="shared" si="0"/>
        <v>41.262832020901463</v>
      </c>
      <c r="H24" s="296">
        <f>'Data HS'!AM36</f>
        <v>0.11551290463692036</v>
      </c>
      <c r="I24" s="140">
        <f>'Data HS'!AN36</f>
        <v>0.10396161417322834</v>
      </c>
      <c r="J24" s="140">
        <f>'Data HS'!AO36</f>
        <v>0</v>
      </c>
      <c r="K24" s="140">
        <f>'Data HS'!AP36</f>
        <v>0</v>
      </c>
      <c r="L24" s="140">
        <f>'Data HS'!AQ36</f>
        <v>0</v>
      </c>
      <c r="M24" s="140">
        <f>'Data HS'!AR36</f>
        <v>0</v>
      </c>
      <c r="N24" s="140">
        <f>'Data HS'!AS36</f>
        <v>0</v>
      </c>
      <c r="O24" s="140">
        <f>'Data HS'!AT36</f>
        <v>0</v>
      </c>
      <c r="P24" s="145">
        <f>'Data HS'!AU36</f>
        <v>0</v>
      </c>
      <c r="Q24" s="82">
        <f>'Data HS'!AV36</f>
        <v>2.9571303587051618</v>
      </c>
      <c r="R24" s="138">
        <f>'Data HS'!AW36</f>
        <v>2.7376558398950133</v>
      </c>
      <c r="S24" s="148">
        <f>'Data HS'!AX36</f>
        <v>0.21947451881014871</v>
      </c>
      <c r="T24" s="396">
        <f>'Data HS'!AY36</f>
        <v>2.5973315835520559E-2</v>
      </c>
      <c r="V24" s="175"/>
      <c r="W24" s="175"/>
      <c r="X24" s="175"/>
      <c r="Y24" s="175"/>
      <c r="Z24" s="175"/>
      <c r="AA24" s="175"/>
      <c r="AB24" s="175"/>
      <c r="AC24" s="175"/>
      <c r="AD24" s="2"/>
      <c r="AE24" s="2"/>
      <c r="AF24" s="2"/>
      <c r="AG24" s="2"/>
      <c r="AH24" s="2"/>
      <c r="AI24" s="2"/>
    </row>
    <row r="25" spans="1:35" x14ac:dyDescent="0.2">
      <c r="A25" s="2"/>
      <c r="B25" s="391">
        <f>'Data HS'!B37</f>
        <v>3</v>
      </c>
      <c r="C25" s="392">
        <f>'Data HS'!C37</f>
        <v>42529</v>
      </c>
      <c r="D25" s="434">
        <f>'Data HS'!D37</f>
        <v>0.5083333333333333</v>
      </c>
      <c r="E25" s="353"/>
      <c r="F25" s="360">
        <v>1.6980551237131558</v>
      </c>
      <c r="G25" s="361">
        <f t="shared" si="0"/>
        <v>36.360923419981923</v>
      </c>
      <c r="H25" s="296">
        <f>'Data HS'!AM37</f>
        <v>0.25874890638670167</v>
      </c>
      <c r="I25" s="140">
        <f>'Data HS'!AN37</f>
        <v>0.32035578885972582</v>
      </c>
      <c r="J25" s="140">
        <f>'Data HS'!AO37</f>
        <v>0.24642752989209679</v>
      </c>
      <c r="K25" s="140">
        <f>'Data HS'!AP37</f>
        <v>0.11089238845144357</v>
      </c>
      <c r="L25" s="140">
        <f>'Data HS'!AQ37</f>
        <v>0</v>
      </c>
      <c r="M25" s="140">
        <f>'Data HS'!AR37</f>
        <v>0</v>
      </c>
      <c r="N25" s="140">
        <f>'Data HS'!AS37</f>
        <v>0</v>
      </c>
      <c r="O25" s="140">
        <f>'Data HS'!AT37</f>
        <v>0</v>
      </c>
      <c r="P25" s="145">
        <f>'Data HS'!AU37</f>
        <v>0</v>
      </c>
      <c r="Q25" s="82">
        <f>'Data HS'!AV37</f>
        <v>1.7557961504811896</v>
      </c>
      <c r="R25" s="138">
        <f>'Data HS'!AW37</f>
        <v>0.81937153689122177</v>
      </c>
      <c r="S25" s="148">
        <f>'Data HS'!AX37</f>
        <v>0.93642461358996787</v>
      </c>
      <c r="T25" s="396">
        <f>'Data HS'!AY37</f>
        <v>0.11081948089822106</v>
      </c>
      <c r="V25" s="175"/>
      <c r="W25" s="175"/>
      <c r="X25" s="175"/>
      <c r="Y25" s="175"/>
      <c r="Z25" s="175"/>
      <c r="AA25" s="175"/>
      <c r="AB25" s="175"/>
      <c r="AC25" s="175"/>
      <c r="AD25" s="14"/>
      <c r="AE25" s="14"/>
      <c r="AF25" s="14"/>
      <c r="AG25" s="14"/>
      <c r="AH25" s="14"/>
      <c r="AI25" s="14"/>
    </row>
    <row r="26" spans="1:35" x14ac:dyDescent="0.2">
      <c r="A26" s="2"/>
      <c r="B26" s="391">
        <f>'Data HS'!B38</f>
        <v>4</v>
      </c>
      <c r="C26" s="392">
        <f>'Data HS'!C38</f>
        <v>42530</v>
      </c>
      <c r="D26" s="434">
        <f>'Data HS'!D38</f>
        <v>0.51041666666666663</v>
      </c>
      <c r="E26" s="353"/>
      <c r="F26" s="360">
        <v>1.6980551237131558</v>
      </c>
      <c r="G26" s="361">
        <f t="shared" si="0"/>
        <v>36.360923419981923</v>
      </c>
      <c r="H26" s="296">
        <f>'Data HS'!AM38</f>
        <v>6.1606882473024198E-2</v>
      </c>
      <c r="I26" s="140">
        <f>'Data HS'!AN38</f>
        <v>0</v>
      </c>
      <c r="J26" s="140">
        <f>'Data HS'!AO38</f>
        <v>0</v>
      </c>
      <c r="K26" s="140">
        <f>'Data HS'!AP38</f>
        <v>0</v>
      </c>
      <c r="L26" s="140">
        <f>'Data HS'!AQ38</f>
        <v>0</v>
      </c>
      <c r="M26" s="140">
        <f>'Data HS'!AR38</f>
        <v>0</v>
      </c>
      <c r="N26" s="140">
        <f>'Data HS'!AS38</f>
        <v>0</v>
      </c>
      <c r="O26" s="140">
        <f>'Data HS'!AT38</f>
        <v>0</v>
      </c>
      <c r="P26" s="145">
        <f>'Data HS'!AU38</f>
        <v>0</v>
      </c>
      <c r="Q26" s="82">
        <f>'Data HS'!AV38</f>
        <v>0.67151501895596377</v>
      </c>
      <c r="R26" s="138">
        <f>'Data HS'!AW38</f>
        <v>0.60990813648293962</v>
      </c>
      <c r="S26" s="148">
        <f>'Data HS'!AX38</f>
        <v>6.1606882473024198E-2</v>
      </c>
      <c r="T26" s="396">
        <f>'Data HS'!AY38</f>
        <v>7.2907553222513848E-3</v>
      </c>
      <c r="V26" s="175"/>
      <c r="W26" s="175"/>
      <c r="X26" s="175"/>
      <c r="Y26" s="175"/>
      <c r="Z26" s="175"/>
      <c r="AA26" s="175"/>
      <c r="AB26" s="175"/>
      <c r="AC26" s="175"/>
    </row>
    <row r="27" spans="1:35" x14ac:dyDescent="0.2">
      <c r="A27" s="2"/>
      <c r="B27" s="391">
        <f>'Data HS'!B39</f>
        <v>5</v>
      </c>
      <c r="C27" s="392">
        <f>'Data HS'!C39</f>
        <v>42540</v>
      </c>
      <c r="D27" s="434">
        <f>'Data HS'!D39</f>
        <v>0.61458333333333337</v>
      </c>
      <c r="E27" s="353"/>
      <c r="F27" s="360">
        <v>1.0778258139183132</v>
      </c>
      <c r="G27" s="361">
        <f t="shared" si="0"/>
        <v>23.079781882619127</v>
      </c>
      <c r="H27" s="296">
        <f>'Data HS'!AM39</f>
        <v>0.59142607174103234</v>
      </c>
      <c r="I27" s="140">
        <f>'Data HS'!AN39</f>
        <v>0.69615777194517336</v>
      </c>
      <c r="J27" s="140">
        <f>'Data HS'!AO39</f>
        <v>0.53597987751531051</v>
      </c>
      <c r="K27" s="140">
        <f>'Data HS'!AP39</f>
        <v>0.35731991834354027</v>
      </c>
      <c r="L27" s="140">
        <f>'Data HS'!AQ39</f>
        <v>0</v>
      </c>
      <c r="M27" s="140">
        <f>'Data HS'!AR39</f>
        <v>0</v>
      </c>
      <c r="N27" s="140">
        <f>'Data HS'!AS39</f>
        <v>0</v>
      </c>
      <c r="O27" s="140">
        <f>'Data HS'!AT39</f>
        <v>0</v>
      </c>
      <c r="P27" s="145">
        <f>'Data HS'!AU39</f>
        <v>0</v>
      </c>
      <c r="Q27" s="82">
        <f>'Data HS'!AV39</f>
        <v>5.8957786526684144</v>
      </c>
      <c r="R27" s="138">
        <f>'Data HS'!AW39</f>
        <v>3.7148950131233587</v>
      </c>
      <c r="S27" s="148">
        <f>'Data HS'!AX39</f>
        <v>2.1808836395450566</v>
      </c>
      <c r="T27" s="396">
        <f>'Data HS'!AY39</f>
        <v>0.25809273840769903</v>
      </c>
      <c r="V27" s="175"/>
      <c r="W27" s="175"/>
      <c r="X27" s="175"/>
      <c r="Y27" s="175"/>
      <c r="Z27" s="175"/>
      <c r="AA27" s="175"/>
      <c r="AB27" s="175"/>
      <c r="AC27" s="175"/>
    </row>
    <row r="28" spans="1:35" x14ac:dyDescent="0.2">
      <c r="A28" s="2"/>
      <c r="B28" s="391">
        <f>'Data HS'!B40</f>
        <v>6</v>
      </c>
      <c r="C28" s="392">
        <f>'Data HS'!C40</f>
        <v>42546</v>
      </c>
      <c r="D28" s="434">
        <f>'Data HS'!D40</f>
        <v>0.59027777777777779</v>
      </c>
      <c r="E28" s="353"/>
      <c r="F28" s="360">
        <v>1.3750690539635786</v>
      </c>
      <c r="G28" s="361">
        <f t="shared" si="0"/>
        <v>29.444733489584127</v>
      </c>
      <c r="H28" s="296">
        <f>'Data HS'!AM40</f>
        <v>9.7846225104214909E-2</v>
      </c>
      <c r="I28" s="140">
        <f>'Data HS'!AN40</f>
        <v>8.1538520920179089E-2</v>
      </c>
      <c r="J28" s="140">
        <f>'Data HS'!AO40</f>
        <v>3.8051309762750229E-2</v>
      </c>
      <c r="K28" s="140">
        <f>'Data HS'!AP40</f>
        <v>0</v>
      </c>
      <c r="L28" s="140">
        <f>'Data HS'!AQ40</f>
        <v>0</v>
      </c>
      <c r="M28" s="140">
        <f>'Data HS'!AR40</f>
        <v>0</v>
      </c>
      <c r="N28" s="140">
        <f>'Data HS'!AS40</f>
        <v>0</v>
      </c>
      <c r="O28" s="140">
        <f>'Data HS'!AT40</f>
        <v>0</v>
      </c>
      <c r="P28" s="145">
        <f>'Data HS'!AU40</f>
        <v>0</v>
      </c>
      <c r="Q28" s="82">
        <f>'Data HS'!AV40</f>
        <v>1.1687187998559003</v>
      </c>
      <c r="R28" s="138">
        <f>'Data HS'!AW40</f>
        <v>0.95128274406875613</v>
      </c>
      <c r="S28" s="148">
        <f>'Data HS'!AX40</f>
        <v>0.21743605578714423</v>
      </c>
      <c r="T28" s="396">
        <f>'Data HS'!AY40</f>
        <v>2.5732077607946064E-2</v>
      </c>
      <c r="V28" s="175"/>
      <c r="W28" s="175"/>
      <c r="X28" s="175"/>
      <c r="Y28" s="175"/>
      <c r="Z28" s="175"/>
      <c r="AA28" s="175"/>
      <c r="AB28" s="175"/>
      <c r="AC28" s="175"/>
    </row>
    <row r="29" spans="1:35" x14ac:dyDescent="0.2">
      <c r="A29" s="2"/>
      <c r="B29" s="391">
        <f>'Data HS'!B41</f>
        <v>7</v>
      </c>
      <c r="C29" s="392">
        <f>'Data HS'!C41</f>
        <v>42546</v>
      </c>
      <c r="D29" s="434">
        <f>'Data HS'!D41</f>
        <v>0.77916666666666667</v>
      </c>
      <c r="E29" s="353"/>
      <c r="F29" s="360">
        <v>2.0453741835658836</v>
      </c>
      <c r="G29" s="361">
        <f t="shared" si="0"/>
        <v>43.798162388991088</v>
      </c>
      <c r="H29" s="296">
        <f>'Data HS'!AM41</f>
        <v>0.34789768925943076</v>
      </c>
      <c r="I29" s="140">
        <f>'Data HS'!AN41</f>
        <v>0.5164106324944675</v>
      </c>
      <c r="J29" s="140">
        <f>'Data HS'!AO41</f>
        <v>0.43487211157428846</v>
      </c>
      <c r="K29" s="140">
        <f>'Data HS'!AP41</f>
        <v>0.18482064741907256</v>
      </c>
      <c r="L29" s="140">
        <f>'Data HS'!AQ41</f>
        <v>1.0980520817250783</v>
      </c>
      <c r="M29" s="140">
        <f>'Data HS'!AR41</f>
        <v>1.1958983068292934</v>
      </c>
      <c r="N29" s="140">
        <f>'Data HS'!AS41</f>
        <v>0</v>
      </c>
      <c r="O29" s="140">
        <f>'Data HS'!AT41</f>
        <v>0</v>
      </c>
      <c r="P29" s="145">
        <f>'Data HS'!AU41</f>
        <v>0</v>
      </c>
      <c r="Q29" s="82">
        <f>'Data HS'!AV41</f>
        <v>6.4578508568781832</v>
      </c>
      <c r="R29" s="138">
        <f>'Data HS'!AW41</f>
        <v>2.6798993875765529</v>
      </c>
      <c r="S29" s="148">
        <f>'Data HS'!AX41</f>
        <v>3.7779514693016312</v>
      </c>
      <c r="T29" s="396">
        <f>'Data HS'!AY41</f>
        <v>0.44709484843806291</v>
      </c>
      <c r="V29" s="175"/>
      <c r="W29" s="175"/>
      <c r="X29" s="175"/>
      <c r="Y29" s="175"/>
      <c r="Z29" s="175"/>
      <c r="AA29" s="175"/>
      <c r="AB29" s="175"/>
      <c r="AC29" s="175"/>
    </row>
    <row r="30" spans="1:35" ht="13.5" thickBot="1" x14ac:dyDescent="0.25">
      <c r="A30" s="2"/>
      <c r="B30" s="393">
        <f>'Data HS'!B42</f>
        <v>8</v>
      </c>
      <c r="C30" s="394">
        <f>'Data HS'!C42</f>
        <v>42547</v>
      </c>
      <c r="D30" s="435">
        <f>'Data HS'!D42</f>
        <v>0.45833333333333331</v>
      </c>
      <c r="E30" s="364"/>
      <c r="F30" s="389">
        <v>1.7542861552874207</v>
      </c>
      <c r="G30" s="390">
        <f t="shared" si="0"/>
        <v>37.565014031850545</v>
      </c>
      <c r="H30" s="299">
        <f>'Data HS'!AM42</f>
        <v>4.8923112552107455E-2</v>
      </c>
      <c r="I30" s="300">
        <f>'Data HS'!AN42</f>
        <v>0</v>
      </c>
      <c r="J30" s="300">
        <f>'Data HS'!AO42</f>
        <v>0</v>
      </c>
      <c r="K30" s="300">
        <f>'Data HS'!AP42</f>
        <v>0.14676933765632239</v>
      </c>
      <c r="L30" s="300">
        <f>'Data HS'!AQ42</f>
        <v>0</v>
      </c>
      <c r="M30" s="300">
        <f>'Data HS'!AR42</f>
        <v>0</v>
      </c>
      <c r="N30" s="300">
        <f>'Data HS'!AS42</f>
        <v>0</v>
      </c>
      <c r="O30" s="300">
        <f>'Data HS'!AT42</f>
        <v>0</v>
      </c>
      <c r="P30" s="400">
        <f>'Data HS'!AU42</f>
        <v>0</v>
      </c>
      <c r="Q30" s="401">
        <f>'Data HS'!AV42</f>
        <v>0.85343651896454109</v>
      </c>
      <c r="R30" s="302">
        <f>'Data HS'!AW42</f>
        <v>0.65774406875611124</v>
      </c>
      <c r="S30" s="402">
        <f>'Data HS'!AX42</f>
        <v>0.19569245020842985</v>
      </c>
      <c r="T30" s="403">
        <f>'Data HS'!AY42</f>
        <v>2.3158869847151462E-2</v>
      </c>
      <c r="V30" s="175"/>
      <c r="W30" s="175"/>
      <c r="X30" s="175"/>
      <c r="Y30" s="175"/>
      <c r="Z30" s="175"/>
      <c r="AA30" s="175"/>
      <c r="AB30" s="175"/>
      <c r="AC30" s="175"/>
    </row>
    <row r="31" spans="1:35" x14ac:dyDescent="0.2">
      <c r="A31" s="2"/>
      <c r="B31" s="2"/>
      <c r="C31" s="2"/>
      <c r="D31" s="6"/>
      <c r="E31" s="6"/>
      <c r="F31" s="6"/>
      <c r="G31" s="6"/>
      <c r="H31" s="16"/>
      <c r="I31" s="16"/>
      <c r="J31" s="16"/>
      <c r="K31" s="16"/>
      <c r="L31" s="16"/>
      <c r="M31" s="16"/>
      <c r="N31" s="16"/>
      <c r="O31" s="16"/>
      <c r="P31" s="16"/>
      <c r="Q31" s="16"/>
      <c r="R31" s="16"/>
      <c r="S31" s="16"/>
      <c r="T31" s="2"/>
      <c r="U31" s="2"/>
      <c r="V31" s="175"/>
      <c r="W31" s="175"/>
      <c r="X31" s="175"/>
      <c r="Y31" s="175"/>
      <c r="Z31" s="175"/>
      <c r="AA31" s="175"/>
      <c r="AB31" s="175"/>
      <c r="AC31" s="175"/>
    </row>
    <row r="32" spans="1:35" x14ac:dyDescent="0.2">
      <c r="A32" s="2"/>
      <c r="B32" s="2"/>
      <c r="C32" s="2"/>
      <c r="D32" s="6"/>
      <c r="E32" s="6"/>
      <c r="F32" s="6"/>
      <c r="G32" s="6"/>
      <c r="H32" s="16"/>
      <c r="I32" s="16"/>
      <c r="J32" s="16"/>
      <c r="K32" s="16"/>
      <c r="L32" s="16"/>
      <c r="M32" s="16"/>
      <c r="N32" s="16"/>
      <c r="O32" s="16"/>
      <c r="P32" s="16"/>
      <c r="Q32" s="16"/>
      <c r="R32" s="16"/>
      <c r="S32" s="16"/>
      <c r="T32" s="2"/>
      <c r="U32" s="2"/>
      <c r="V32" s="175"/>
      <c r="W32" s="175"/>
      <c r="X32" s="175"/>
      <c r="Y32" s="175"/>
      <c r="Z32" s="175"/>
      <c r="AA32" s="175"/>
      <c r="AB32" s="175"/>
      <c r="AC32" s="175"/>
    </row>
    <row r="33" spans="1:29" x14ac:dyDescent="0.2">
      <c r="A33" s="2"/>
      <c r="B33" s="2"/>
      <c r="C33" s="2"/>
      <c r="D33" s="6"/>
      <c r="E33" s="6"/>
      <c r="F33" s="149" t="s">
        <v>139</v>
      </c>
      <c r="G33" s="6"/>
      <c r="H33" s="2"/>
      <c r="I33" s="2"/>
      <c r="J33" s="2"/>
      <c r="K33" s="2"/>
      <c r="L33" s="2"/>
      <c r="M33" s="2"/>
      <c r="N33" s="2"/>
      <c r="O33" s="2"/>
      <c r="P33" s="2"/>
      <c r="Q33" s="2"/>
      <c r="R33" s="2"/>
      <c r="S33" s="149" t="s">
        <v>139</v>
      </c>
      <c r="T33" s="2"/>
      <c r="U33" s="2"/>
      <c r="V33" s="175"/>
      <c r="W33" s="175"/>
      <c r="X33" s="175"/>
      <c r="Y33" s="175"/>
      <c r="Z33" s="175"/>
      <c r="AA33" s="175"/>
      <c r="AB33" s="175"/>
      <c r="AC33" s="175"/>
    </row>
    <row r="34" spans="1:29" x14ac:dyDescent="0.2">
      <c r="A34" s="2"/>
      <c r="B34" s="2"/>
      <c r="C34" s="2"/>
      <c r="D34" s="6"/>
      <c r="E34" s="6"/>
      <c r="F34" s="5" t="s">
        <v>70</v>
      </c>
      <c r="G34" s="5"/>
      <c r="H34" s="2"/>
      <c r="I34" s="2"/>
      <c r="J34" s="2"/>
      <c r="K34" s="2"/>
      <c r="L34" s="2"/>
      <c r="M34" s="2"/>
      <c r="N34" s="2"/>
      <c r="O34" s="2"/>
      <c r="P34" s="2"/>
      <c r="Q34" s="2"/>
      <c r="R34" s="2"/>
      <c r="S34" s="5" t="s">
        <v>70</v>
      </c>
      <c r="T34" s="2"/>
      <c r="U34" s="2"/>
      <c r="V34" s="175"/>
      <c r="W34" s="175"/>
      <c r="X34" s="175"/>
      <c r="Y34" s="175"/>
      <c r="Z34" s="175"/>
      <c r="AA34" s="175"/>
      <c r="AB34" s="175"/>
      <c r="AC34" s="175"/>
    </row>
    <row r="35" spans="1:29" x14ac:dyDescent="0.2">
      <c r="A35" s="2"/>
      <c r="B35" s="2"/>
      <c r="C35" s="2"/>
      <c r="D35" s="6"/>
      <c r="E35" s="6"/>
      <c r="F35" s="5" t="s">
        <v>48</v>
      </c>
      <c r="G35" s="5"/>
      <c r="H35" s="2"/>
      <c r="I35" s="2"/>
      <c r="J35" s="2"/>
      <c r="K35" s="2"/>
      <c r="L35" s="2"/>
      <c r="M35" s="2"/>
      <c r="N35" s="2"/>
      <c r="O35" s="2"/>
      <c r="P35" s="2"/>
      <c r="Q35" s="2"/>
      <c r="R35" s="2"/>
      <c r="S35" s="5" t="s">
        <v>48</v>
      </c>
      <c r="T35" s="2"/>
      <c r="U35" s="2"/>
      <c r="V35" s="175"/>
      <c r="W35" s="175"/>
      <c r="X35" s="175"/>
      <c r="Y35" s="175"/>
      <c r="Z35" s="175"/>
      <c r="AA35" s="175"/>
      <c r="AB35" s="175"/>
      <c r="AC35" s="175"/>
    </row>
    <row r="36" spans="1:29" x14ac:dyDescent="0.2">
      <c r="A36" s="2"/>
      <c r="B36" s="2"/>
      <c r="C36" s="2"/>
      <c r="D36" s="2"/>
      <c r="E36" s="2"/>
      <c r="F36" s="10" t="s">
        <v>26</v>
      </c>
      <c r="G36" s="10"/>
      <c r="H36" s="2"/>
      <c r="I36" s="2"/>
      <c r="J36" s="2"/>
      <c r="K36" s="2"/>
      <c r="L36" s="2"/>
      <c r="M36" s="2"/>
      <c r="N36" s="2"/>
      <c r="O36" s="2"/>
      <c r="P36" s="2"/>
      <c r="Q36" s="2"/>
      <c r="R36" s="2"/>
      <c r="S36" s="10" t="s">
        <v>50</v>
      </c>
      <c r="T36" s="10"/>
      <c r="U36" s="2"/>
      <c r="V36" s="175"/>
      <c r="W36" s="175"/>
      <c r="X36" s="175"/>
      <c r="Y36" s="175"/>
      <c r="Z36" s="175"/>
      <c r="AA36" s="175"/>
      <c r="AB36" s="175"/>
      <c r="AC36" s="175"/>
    </row>
    <row r="37" spans="1:29" x14ac:dyDescent="0.2">
      <c r="A37" s="2"/>
      <c r="B37" s="2"/>
      <c r="C37" s="2"/>
      <c r="D37" s="2"/>
      <c r="E37" s="2"/>
      <c r="F37" s="10" t="s">
        <v>54</v>
      </c>
      <c r="G37" s="10"/>
      <c r="H37" s="2"/>
      <c r="I37" s="2"/>
      <c r="J37" s="2"/>
      <c r="K37" s="2"/>
      <c r="L37" s="2"/>
      <c r="M37" s="2"/>
      <c r="N37" s="2"/>
      <c r="O37" s="2"/>
      <c r="P37" s="2"/>
      <c r="Q37" s="2"/>
      <c r="R37" s="2"/>
      <c r="S37" s="10" t="s">
        <v>71</v>
      </c>
      <c r="T37" s="10"/>
      <c r="U37" s="2"/>
      <c r="V37" s="175"/>
      <c r="W37" s="175"/>
      <c r="X37" s="175"/>
      <c r="Y37" s="175"/>
      <c r="Z37" s="175"/>
      <c r="AA37" s="175"/>
      <c r="AB37" s="175"/>
      <c r="AC37" s="175"/>
    </row>
    <row r="38" spans="1:29" x14ac:dyDescent="0.2">
      <c r="A38" s="2"/>
      <c r="B38" s="2"/>
      <c r="C38" s="2"/>
      <c r="D38" s="2"/>
      <c r="E38" s="2"/>
      <c r="F38" s="2">
        <v>1.0732540257483747</v>
      </c>
      <c r="G38" s="2"/>
      <c r="H38" s="2"/>
      <c r="I38" s="2"/>
      <c r="J38" s="2"/>
      <c r="K38" s="2"/>
      <c r="L38" s="2"/>
      <c r="M38" s="2"/>
      <c r="N38" s="2"/>
      <c r="O38" s="2"/>
      <c r="P38" s="2"/>
      <c r="Q38" s="2"/>
      <c r="R38" s="2"/>
      <c r="S38" s="2">
        <v>0.88035870516185455</v>
      </c>
      <c r="T38" s="2"/>
      <c r="U38" s="2"/>
      <c r="V38" s="175"/>
      <c r="W38" s="175"/>
      <c r="X38" s="175"/>
      <c r="Y38" s="175"/>
      <c r="Z38" s="175"/>
      <c r="AA38" s="175"/>
      <c r="AB38" s="175"/>
      <c r="AC38" s="175"/>
    </row>
    <row r="39" spans="1:29" x14ac:dyDescent="0.2">
      <c r="A39" s="2"/>
      <c r="B39" s="2"/>
      <c r="C39" s="2"/>
      <c r="D39" s="2"/>
      <c r="E39" s="2"/>
      <c r="F39" s="2">
        <v>1.6272170316546124</v>
      </c>
      <c r="G39" s="2"/>
      <c r="H39" s="2"/>
      <c r="I39" s="2"/>
      <c r="J39" s="2"/>
      <c r="K39" s="2"/>
      <c r="L39" s="2"/>
      <c r="M39" s="2"/>
      <c r="N39" s="2"/>
      <c r="O39" s="2"/>
      <c r="P39" s="2"/>
      <c r="Q39" s="2"/>
      <c r="R39" s="2"/>
      <c r="S39" s="2">
        <v>4.8050634295713026</v>
      </c>
      <c r="T39" s="2"/>
      <c r="U39" s="2"/>
      <c r="V39" s="175"/>
      <c r="W39" s="175"/>
      <c r="X39" s="175"/>
      <c r="Y39" s="175"/>
      <c r="Z39" s="175"/>
      <c r="AA39" s="175"/>
      <c r="AB39" s="175"/>
      <c r="AC39" s="175"/>
    </row>
    <row r="40" spans="1:29" x14ac:dyDescent="0.2">
      <c r="A40" s="2"/>
      <c r="B40" s="2"/>
      <c r="C40" s="2"/>
      <c r="D40" s="2"/>
      <c r="E40" s="2"/>
      <c r="F40" s="2">
        <v>2.0378909667965046</v>
      </c>
      <c r="G40" s="2"/>
      <c r="H40" s="2"/>
      <c r="I40" s="2"/>
      <c r="J40" s="2"/>
      <c r="K40" s="2"/>
      <c r="L40" s="2"/>
      <c r="M40" s="2"/>
      <c r="N40" s="2"/>
      <c r="O40" s="2"/>
      <c r="P40" s="2"/>
      <c r="Q40" s="2"/>
      <c r="R40" s="2"/>
      <c r="S40" s="2">
        <v>3.4243766404199469</v>
      </c>
      <c r="T40" s="2"/>
      <c r="U40" s="2"/>
      <c r="V40" s="175"/>
      <c r="W40" s="175"/>
      <c r="X40" s="175"/>
      <c r="Y40" s="175"/>
      <c r="Z40" s="175"/>
      <c r="AA40" s="175"/>
      <c r="AB40" s="175"/>
      <c r="AC40" s="175"/>
    </row>
    <row r="41" spans="1:29" x14ac:dyDescent="0.2">
      <c r="A41" s="2"/>
      <c r="B41" s="2"/>
      <c r="C41" s="2"/>
      <c r="D41" s="2"/>
      <c r="E41" s="2"/>
      <c r="F41" s="2">
        <v>2.108672895550515</v>
      </c>
      <c r="G41" s="2"/>
      <c r="H41" s="2"/>
      <c r="I41" s="2"/>
      <c r="J41" s="2"/>
      <c r="K41" s="2"/>
      <c r="L41" s="2"/>
      <c r="M41" s="2"/>
      <c r="N41" s="2"/>
      <c r="O41" s="2"/>
      <c r="P41" s="2"/>
      <c r="Q41" s="2"/>
      <c r="R41" s="2"/>
      <c r="S41" s="2">
        <v>4.7503827646544181</v>
      </c>
      <c r="T41" s="2"/>
      <c r="U41" s="2"/>
      <c r="V41" s="175"/>
      <c r="W41" s="175"/>
      <c r="X41" s="175"/>
      <c r="Y41" s="175"/>
      <c r="Z41" s="175"/>
      <c r="AA41" s="175"/>
      <c r="AB41" s="175"/>
      <c r="AC41" s="175"/>
    </row>
    <row r="42" spans="1:29" x14ac:dyDescent="0.2">
      <c r="A42" s="2"/>
      <c r="B42" s="2"/>
      <c r="C42" s="2"/>
      <c r="D42" s="2"/>
      <c r="E42" s="2"/>
      <c r="F42" s="2">
        <v>1.743264624082449</v>
      </c>
      <c r="G42" s="2"/>
      <c r="H42" s="2"/>
      <c r="I42" s="2"/>
      <c r="J42" s="2"/>
      <c r="K42" s="2"/>
      <c r="L42" s="2"/>
      <c r="M42" s="2"/>
      <c r="N42" s="2"/>
      <c r="O42" s="2"/>
      <c r="P42" s="2"/>
      <c r="Q42" s="2"/>
      <c r="R42" s="2"/>
      <c r="S42" s="2">
        <v>0.18137155932431526</v>
      </c>
      <c r="T42" s="2"/>
      <c r="U42" s="2"/>
      <c r="V42" s="175"/>
      <c r="W42" s="175"/>
      <c r="X42" s="175"/>
      <c r="Y42" s="175"/>
      <c r="Z42" s="175"/>
      <c r="AA42" s="175"/>
      <c r="AB42" s="175"/>
      <c r="AC42" s="175"/>
    </row>
    <row r="43" spans="1:29" x14ac:dyDescent="0.2">
      <c r="A43" s="2"/>
      <c r="B43" s="2"/>
      <c r="C43" s="2"/>
      <c r="D43" s="2"/>
      <c r="E43" s="2"/>
      <c r="F43" s="2">
        <v>2.1436831167096737</v>
      </c>
      <c r="G43" s="2"/>
      <c r="H43" s="2"/>
      <c r="I43" s="2"/>
      <c r="J43" s="2"/>
      <c r="K43" s="2"/>
      <c r="L43" s="2"/>
      <c r="M43" s="2"/>
      <c r="N43" s="2"/>
      <c r="O43" s="2"/>
      <c r="P43" s="2"/>
      <c r="Q43" s="2"/>
      <c r="R43" s="2"/>
      <c r="S43" s="2">
        <v>0.89895013123359591</v>
      </c>
      <c r="T43" s="2"/>
      <c r="U43" s="2"/>
      <c r="V43" s="175"/>
      <c r="W43" s="175"/>
      <c r="X43" s="175"/>
      <c r="Y43" s="175"/>
      <c r="Z43" s="175"/>
      <c r="AA43" s="175"/>
      <c r="AB43" s="175"/>
      <c r="AC43" s="175"/>
    </row>
    <row r="44" spans="1:29" x14ac:dyDescent="0.2">
      <c r="A44" s="2"/>
      <c r="B44" s="2"/>
      <c r="C44" s="2"/>
      <c r="D44" s="2"/>
      <c r="E44" s="2"/>
      <c r="F44" s="2">
        <v>2.3152184795807011</v>
      </c>
      <c r="G44" s="2"/>
      <c r="H44" s="2"/>
      <c r="I44" s="2"/>
      <c r="J44" s="2"/>
      <c r="K44" s="2"/>
      <c r="L44" s="2"/>
      <c r="M44" s="2"/>
      <c r="N44" s="2"/>
      <c r="O44" s="2"/>
      <c r="P44" s="2"/>
      <c r="Q44" s="2"/>
      <c r="R44" s="2"/>
      <c r="S44" s="2">
        <v>1.3670166229221348</v>
      </c>
      <c r="T44" s="2"/>
      <c r="U44" s="2"/>
      <c r="V44" s="2"/>
      <c r="W44" s="2"/>
      <c r="X44" s="2"/>
    </row>
    <row r="45" spans="1:29" x14ac:dyDescent="0.2">
      <c r="A45" s="2"/>
      <c r="B45" s="2"/>
      <c r="C45" s="2"/>
      <c r="D45" s="2"/>
      <c r="E45" s="2"/>
      <c r="F45" s="2">
        <v>1.893040268674445</v>
      </c>
      <c r="G45" s="2"/>
      <c r="H45" s="2"/>
      <c r="I45" s="2"/>
      <c r="J45" s="2"/>
      <c r="K45" s="2"/>
      <c r="L45" s="2"/>
      <c r="M45" s="2"/>
      <c r="N45" s="2"/>
      <c r="O45" s="2"/>
      <c r="P45" s="2"/>
      <c r="Q45" s="2"/>
      <c r="R45" s="2"/>
      <c r="S45" s="2">
        <v>0.37224914193418129</v>
      </c>
      <c r="T45" s="2"/>
      <c r="U45" s="2"/>
      <c r="V45" s="2"/>
      <c r="W45" s="2"/>
      <c r="X45" s="2"/>
    </row>
    <row r="46" spans="1:29" x14ac:dyDescent="0.2">
      <c r="A46" s="2"/>
      <c r="B46" s="2"/>
      <c r="C46" s="2"/>
      <c r="D46" s="2"/>
      <c r="E46" s="2"/>
      <c r="F46" s="2">
        <v>1.8188140838199989</v>
      </c>
      <c r="G46" s="2"/>
      <c r="H46" s="2"/>
      <c r="I46" s="2"/>
      <c r="J46" s="2"/>
      <c r="K46" s="2"/>
      <c r="L46" s="2"/>
      <c r="M46" s="2"/>
      <c r="N46" s="2"/>
      <c r="O46" s="2"/>
      <c r="P46" s="2"/>
      <c r="Q46" s="2"/>
      <c r="R46" s="2"/>
      <c r="S46" s="2">
        <v>0.52630139982502189</v>
      </c>
      <c r="T46" s="2"/>
      <c r="U46" s="2"/>
      <c r="V46" s="2"/>
      <c r="W46" s="2"/>
      <c r="X46" s="2"/>
    </row>
    <row r="47" spans="1:29" x14ac:dyDescent="0.2">
      <c r="A47" s="2"/>
      <c r="B47" s="2"/>
      <c r="C47" s="2"/>
      <c r="D47" s="2"/>
      <c r="E47" s="2"/>
      <c r="F47" s="2">
        <v>2.108672895550515</v>
      </c>
      <c r="G47" s="2"/>
      <c r="H47" s="2"/>
      <c r="I47" s="2"/>
      <c r="J47" s="2"/>
      <c r="K47" s="2"/>
      <c r="L47" s="2"/>
      <c r="M47" s="2"/>
      <c r="N47" s="2"/>
      <c r="O47" s="2"/>
      <c r="P47" s="2"/>
      <c r="Q47" s="2"/>
      <c r="R47" s="2"/>
      <c r="S47" s="2">
        <v>0.19138232720909887</v>
      </c>
      <c r="T47" s="2"/>
      <c r="U47" s="2"/>
      <c r="V47" s="2"/>
      <c r="W47" s="2"/>
      <c r="X47" s="2"/>
    </row>
    <row r="48" spans="1:29" x14ac:dyDescent="0.2">
      <c r="A48" s="2"/>
      <c r="B48" s="2"/>
      <c r="C48" s="2"/>
      <c r="D48" s="2"/>
      <c r="E48" s="2"/>
      <c r="F48" s="2">
        <v>2.3152184795807011</v>
      </c>
      <c r="G48" s="2"/>
      <c r="H48" s="2"/>
      <c r="I48" s="2"/>
      <c r="J48" s="2"/>
      <c r="K48" s="2"/>
      <c r="L48" s="2"/>
      <c r="M48" s="2"/>
      <c r="N48" s="2"/>
      <c r="O48" s="2"/>
      <c r="P48" s="2"/>
      <c r="Q48" s="2"/>
      <c r="R48" s="2"/>
      <c r="S48" s="2">
        <v>2.9212093680597615</v>
      </c>
      <c r="T48" s="2"/>
      <c r="U48" s="2"/>
      <c r="V48" s="2"/>
      <c r="W48" s="2"/>
      <c r="X48" s="2"/>
    </row>
    <row r="49" spans="1:24" x14ac:dyDescent="0.2">
      <c r="A49" s="2"/>
      <c r="B49" s="2"/>
      <c r="C49" s="2"/>
      <c r="D49" s="2"/>
      <c r="E49" s="2"/>
      <c r="F49" s="2">
        <v>2.0378909667965046</v>
      </c>
      <c r="G49" s="2"/>
      <c r="H49" s="2"/>
      <c r="I49" s="2"/>
      <c r="J49" s="2"/>
      <c r="K49" s="2"/>
      <c r="L49" s="2"/>
      <c r="M49" s="2"/>
      <c r="N49" s="2"/>
      <c r="O49" s="2"/>
      <c r="P49" s="2"/>
      <c r="Q49" s="2"/>
      <c r="R49" s="2"/>
      <c r="S49" s="2">
        <v>1.2618614980819707E-2</v>
      </c>
      <c r="T49" s="2"/>
      <c r="U49" s="2"/>
      <c r="V49" s="2"/>
      <c r="W49" s="2"/>
      <c r="X49" s="2"/>
    </row>
    <row r="50" spans="1:24" x14ac:dyDescent="0.2">
      <c r="A50" s="2"/>
      <c r="B50" s="2"/>
      <c r="C50" s="2"/>
      <c r="D50" s="2"/>
      <c r="E50" s="2"/>
      <c r="F50" s="2">
        <v>2.5466260216713259</v>
      </c>
      <c r="G50" s="2"/>
      <c r="H50" s="2"/>
      <c r="I50" s="2"/>
      <c r="J50" s="2"/>
      <c r="K50" s="2"/>
      <c r="L50" s="2"/>
      <c r="M50" s="2"/>
      <c r="N50" s="2"/>
      <c r="O50" s="2"/>
      <c r="P50" s="2"/>
      <c r="Q50" s="2"/>
      <c r="R50" s="2"/>
      <c r="S50" s="2">
        <v>0.18296991722188571</v>
      </c>
      <c r="T50" s="2"/>
      <c r="U50" s="2"/>
      <c r="V50" s="2"/>
      <c r="W50" s="2"/>
      <c r="X50" s="2"/>
    </row>
    <row r="51" spans="1:24" x14ac:dyDescent="0.2">
      <c r="A51" s="2"/>
      <c r="B51" s="2"/>
      <c r="C51" s="2"/>
      <c r="D51" s="2"/>
      <c r="E51" s="2"/>
      <c r="F51" s="2">
        <v>2.5789406258050844</v>
      </c>
      <c r="G51" s="2"/>
      <c r="H51" s="2"/>
      <c r="I51" s="2"/>
      <c r="J51" s="2"/>
      <c r="K51" s="2"/>
      <c r="L51" s="2"/>
      <c r="M51" s="2"/>
      <c r="N51" s="2"/>
      <c r="O51" s="2"/>
      <c r="P51" s="2"/>
      <c r="Q51" s="2"/>
      <c r="R51" s="2"/>
      <c r="S51" s="2">
        <v>1.3628104179285283</v>
      </c>
      <c r="T51" s="2"/>
      <c r="U51" s="2"/>
      <c r="V51" s="2"/>
      <c r="W51" s="2"/>
      <c r="X51" s="2"/>
    </row>
    <row r="52" spans="1:24" x14ac:dyDescent="0.2">
      <c r="A52" s="2"/>
      <c r="B52" s="2"/>
      <c r="C52" s="2"/>
      <c r="D52" s="2"/>
      <c r="E52" s="2"/>
      <c r="F52" s="2">
        <v>2.5789406258050844</v>
      </c>
      <c r="G52" s="2"/>
      <c r="H52" s="2"/>
      <c r="I52" s="2"/>
      <c r="J52" s="2"/>
      <c r="K52" s="2"/>
      <c r="L52" s="2"/>
      <c r="M52" s="2"/>
      <c r="N52" s="2"/>
      <c r="O52" s="2"/>
      <c r="P52" s="2"/>
      <c r="Q52" s="2"/>
      <c r="R52" s="2"/>
      <c r="S52" s="2">
        <v>0.58550373511003428</v>
      </c>
      <c r="T52" s="2"/>
      <c r="U52" s="2"/>
      <c r="V52" s="2"/>
      <c r="W52" s="2"/>
      <c r="X52" s="2"/>
    </row>
    <row r="53" spans="1:24" x14ac:dyDescent="0.2">
      <c r="A53" s="2"/>
      <c r="B53" s="2"/>
      <c r="C53" s="2"/>
      <c r="D53" s="2"/>
      <c r="E53" s="2"/>
      <c r="F53" s="2">
        <v>2.4486037044558859</v>
      </c>
      <c r="G53" s="2"/>
      <c r="H53" s="2"/>
      <c r="I53" s="2"/>
      <c r="J53" s="2"/>
      <c r="K53" s="2"/>
      <c r="L53" s="2"/>
      <c r="M53" s="2"/>
      <c r="N53" s="2"/>
      <c r="O53" s="2"/>
      <c r="P53" s="2"/>
      <c r="Q53" s="2"/>
      <c r="R53" s="2"/>
      <c r="S53" s="2">
        <v>0.41473181236960754</v>
      </c>
      <c r="T53" s="2"/>
      <c r="U53" s="2"/>
      <c r="V53" s="2"/>
      <c r="W53" s="2"/>
      <c r="X53" s="2"/>
    </row>
    <row r="54" spans="1:24" x14ac:dyDescent="0.2">
      <c r="A54" s="2"/>
      <c r="B54" s="2"/>
      <c r="C54" s="2"/>
      <c r="D54" s="2"/>
      <c r="E54" s="2"/>
      <c r="F54" s="2">
        <v>2.5789406258050844</v>
      </c>
      <c r="G54" s="2"/>
      <c r="H54" s="2"/>
      <c r="I54" s="2"/>
      <c r="J54" s="2"/>
      <c r="K54" s="2"/>
      <c r="L54" s="2"/>
      <c r="M54" s="2"/>
      <c r="N54" s="2"/>
      <c r="O54" s="2"/>
      <c r="P54" s="2"/>
      <c r="Q54" s="2"/>
      <c r="R54" s="2"/>
      <c r="S54" s="2">
        <v>0.34764284272158297</v>
      </c>
      <c r="T54" s="2"/>
      <c r="U54" s="2"/>
      <c r="V54" s="2"/>
      <c r="W54" s="2"/>
      <c r="X54" s="2"/>
    </row>
    <row r="55" spans="1:24" x14ac:dyDescent="0.2">
      <c r="A55" s="2"/>
      <c r="B55" s="2"/>
      <c r="C55" s="2"/>
      <c r="D55" s="2"/>
      <c r="E55" s="2"/>
      <c r="F55" s="2">
        <v>2.5141345450822397</v>
      </c>
      <c r="G55" s="2"/>
      <c r="H55" s="2"/>
      <c r="I55" s="2"/>
      <c r="J55" s="2"/>
      <c r="K55" s="2"/>
      <c r="L55" s="2"/>
      <c r="M55" s="2"/>
      <c r="N55" s="2"/>
      <c r="O55" s="2"/>
      <c r="P55" s="2"/>
      <c r="Q55" s="2"/>
      <c r="R55" s="2"/>
      <c r="S55" s="2">
        <v>0.25615788411064</v>
      </c>
      <c r="T55" s="2"/>
      <c r="U55" s="2"/>
      <c r="V55" s="2"/>
      <c r="W55" s="2"/>
      <c r="X55" s="2"/>
    </row>
    <row r="56" spans="1:24" x14ac:dyDescent="0.2">
      <c r="A56" s="2"/>
      <c r="B56" s="2"/>
      <c r="C56" s="2"/>
      <c r="D56" s="2"/>
      <c r="E56" s="2"/>
      <c r="F56" s="2"/>
      <c r="G56" s="2"/>
      <c r="H56" s="2"/>
      <c r="I56" s="2"/>
      <c r="J56" s="2"/>
      <c r="K56" s="2"/>
      <c r="L56" s="2"/>
      <c r="M56" s="2"/>
      <c r="N56" s="2"/>
      <c r="O56" s="2"/>
      <c r="P56" s="2"/>
      <c r="Q56" s="2"/>
      <c r="R56" s="2"/>
      <c r="S56" s="2"/>
      <c r="T56" s="2"/>
      <c r="U56" s="2"/>
      <c r="V56" s="2"/>
      <c r="W56" s="2"/>
      <c r="X56" s="2"/>
    </row>
    <row r="57" spans="1:24" x14ac:dyDescent="0.2">
      <c r="A57" s="2"/>
      <c r="B57" s="2"/>
      <c r="C57" s="2"/>
      <c r="D57" s="2"/>
      <c r="E57" s="2"/>
      <c r="F57" s="2"/>
      <c r="G57" s="2"/>
      <c r="H57" s="2"/>
      <c r="I57" s="2"/>
      <c r="J57" s="2"/>
      <c r="K57" s="2"/>
      <c r="L57" s="2"/>
      <c r="M57" s="2"/>
      <c r="N57" s="2"/>
      <c r="O57" s="2"/>
      <c r="P57" s="2"/>
      <c r="Q57" s="2"/>
      <c r="R57" s="2"/>
      <c r="S57" s="2"/>
      <c r="T57" s="2"/>
      <c r="U57" s="2"/>
      <c r="V57" s="2"/>
      <c r="W57" s="2"/>
      <c r="X57" s="2"/>
    </row>
    <row r="58" spans="1:24" x14ac:dyDescent="0.2">
      <c r="A58" s="2"/>
      <c r="B58" s="2"/>
      <c r="C58" s="2"/>
      <c r="D58" s="2"/>
      <c r="E58" s="2"/>
      <c r="F58" s="2"/>
      <c r="G58" s="2"/>
      <c r="H58" s="2"/>
      <c r="I58" s="2"/>
      <c r="J58" s="2"/>
      <c r="K58" s="2"/>
      <c r="L58" s="2"/>
      <c r="M58" s="2"/>
      <c r="N58" s="2"/>
      <c r="O58" s="2"/>
      <c r="P58" s="2"/>
      <c r="Q58" s="2"/>
      <c r="R58" s="2"/>
      <c r="S58" s="2"/>
      <c r="T58" s="2"/>
      <c r="U58" s="2"/>
      <c r="V58" s="2"/>
      <c r="W58" s="2"/>
      <c r="X58" s="2"/>
    </row>
    <row r="59" spans="1:24" x14ac:dyDescent="0.2">
      <c r="A59" s="2"/>
      <c r="B59" s="2"/>
      <c r="C59" s="2"/>
      <c r="D59" s="2"/>
      <c r="E59" s="2"/>
      <c r="F59" s="2"/>
      <c r="G59" s="2"/>
      <c r="H59" s="2"/>
      <c r="I59" s="2"/>
      <c r="J59" s="2"/>
      <c r="K59" s="2"/>
      <c r="L59" s="2"/>
      <c r="M59" s="2"/>
      <c r="N59" s="2"/>
      <c r="O59" s="2"/>
      <c r="P59" s="2"/>
      <c r="Q59" s="2"/>
      <c r="R59" s="2"/>
      <c r="S59" s="2"/>
      <c r="T59" s="2"/>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27"/>
  <sheetViews>
    <sheetView topLeftCell="A13" zoomScale="80" zoomScaleNormal="80" workbookViewId="0">
      <selection activeCell="G29" sqref="G29"/>
    </sheetView>
  </sheetViews>
  <sheetFormatPr defaultRowHeight="12.75" x14ac:dyDescent="0.2"/>
  <cols>
    <col min="2" max="9" width="10.7109375" customWidth="1"/>
  </cols>
  <sheetData>
    <row r="1" spans="1:19" ht="18" x14ac:dyDescent="0.25">
      <c r="B1" s="37" t="s">
        <v>55</v>
      </c>
    </row>
    <row r="2" spans="1:19" x14ac:dyDescent="0.2">
      <c r="B2" s="149" t="s">
        <v>113</v>
      </c>
    </row>
    <row r="3" spans="1:19" ht="15.75" x14ac:dyDescent="0.25">
      <c r="B3" s="96" t="s">
        <v>88</v>
      </c>
    </row>
    <row r="6" spans="1:19" ht="13.5" thickBot="1" x14ac:dyDescent="0.25"/>
    <row r="7" spans="1:19" ht="15.75" x14ac:dyDescent="0.25">
      <c r="G7" s="334" t="s">
        <v>136</v>
      </c>
      <c r="H7" s="184"/>
    </row>
    <row r="8" spans="1:19" ht="15.75" x14ac:dyDescent="0.25">
      <c r="G8" s="411" t="s">
        <v>137</v>
      </c>
      <c r="H8" s="273"/>
    </row>
    <row r="9" spans="1:19" ht="15.75" x14ac:dyDescent="0.25">
      <c r="G9" s="185" t="s">
        <v>138</v>
      </c>
      <c r="H9" s="187"/>
    </row>
    <row r="10" spans="1:19" x14ac:dyDescent="0.2">
      <c r="G10" s="189"/>
      <c r="H10" s="187"/>
    </row>
    <row r="11" spans="1:19" ht="13.5" thickBot="1" x14ac:dyDescent="0.25">
      <c r="A11" s="152"/>
      <c r="B11" s="151"/>
      <c r="C11" s="152"/>
      <c r="D11" s="16"/>
      <c r="E11" s="136"/>
      <c r="F11" s="136"/>
      <c r="G11" s="189"/>
      <c r="H11" s="187"/>
    </row>
    <row r="12" spans="1:19" ht="15.75" x14ac:dyDescent="0.25">
      <c r="A12" s="154"/>
      <c r="B12" s="334" t="s">
        <v>132</v>
      </c>
      <c r="C12" s="335"/>
      <c r="D12" s="182"/>
      <c r="E12" s="334" t="s">
        <v>133</v>
      </c>
      <c r="F12" s="184"/>
      <c r="G12" s="189"/>
      <c r="H12" s="187"/>
    </row>
    <row r="13" spans="1:19" ht="16.5" thickBot="1" x14ac:dyDescent="0.3">
      <c r="A13" s="154"/>
      <c r="B13" s="196"/>
      <c r="C13" s="198"/>
      <c r="D13" s="198"/>
      <c r="E13" s="196"/>
      <c r="F13" s="200"/>
      <c r="G13" s="196"/>
      <c r="H13" s="200"/>
      <c r="J13" s="404" t="s">
        <v>147</v>
      </c>
      <c r="K13" s="175"/>
      <c r="L13" s="175"/>
      <c r="M13" s="175"/>
      <c r="N13" s="175"/>
      <c r="O13" s="175"/>
      <c r="P13" s="175"/>
      <c r="Q13" s="175"/>
      <c r="R13" s="175"/>
    </row>
    <row r="14" spans="1:19" ht="15" x14ac:dyDescent="0.25">
      <c r="A14" s="150"/>
      <c r="B14" s="344"/>
      <c r="C14" s="331"/>
      <c r="D14" s="430" t="s">
        <v>90</v>
      </c>
      <c r="E14" s="405" t="s">
        <v>49</v>
      </c>
      <c r="F14" s="352" t="s">
        <v>104</v>
      </c>
      <c r="G14" s="412"/>
      <c r="H14" s="83"/>
      <c r="J14" s="175"/>
      <c r="K14" s="175"/>
      <c r="L14" s="175"/>
      <c r="M14" s="175"/>
      <c r="N14" s="175"/>
      <c r="O14" s="175"/>
      <c r="P14" s="175"/>
      <c r="Q14" s="175"/>
      <c r="R14" s="175"/>
      <c r="S14" s="2"/>
    </row>
    <row r="15" spans="1:19" ht="15.75" thickBot="1" x14ac:dyDescent="0.3">
      <c r="A15" s="16"/>
      <c r="B15" s="345" t="s">
        <v>28</v>
      </c>
      <c r="C15" s="332" t="s">
        <v>27</v>
      </c>
      <c r="D15" s="431" t="s">
        <v>28</v>
      </c>
      <c r="E15" s="355" t="s">
        <v>102</v>
      </c>
      <c r="F15" s="354" t="s">
        <v>105</v>
      </c>
      <c r="G15" s="413" t="s">
        <v>86</v>
      </c>
      <c r="H15" s="88" t="s">
        <v>51</v>
      </c>
      <c r="J15" s="175"/>
      <c r="K15" s="175"/>
      <c r="L15" s="175"/>
      <c r="M15" s="175"/>
      <c r="N15" s="175"/>
      <c r="O15" s="175"/>
      <c r="P15" s="175"/>
      <c r="Q15" s="175"/>
      <c r="R15" s="175"/>
      <c r="S15" s="2"/>
    </row>
    <row r="16" spans="1:19" ht="19.5" thickTop="1" thickBot="1" x14ac:dyDescent="0.4">
      <c r="A16" s="16"/>
      <c r="B16" s="345" t="s">
        <v>22</v>
      </c>
      <c r="C16" s="332" t="s">
        <v>81</v>
      </c>
      <c r="D16" s="431" t="s">
        <v>32</v>
      </c>
      <c r="E16" s="406" t="s">
        <v>103</v>
      </c>
      <c r="F16" s="356">
        <v>4.67</v>
      </c>
      <c r="G16" s="413" t="s">
        <v>114</v>
      </c>
      <c r="H16" s="88" t="s">
        <v>47</v>
      </c>
      <c r="J16" s="175"/>
      <c r="K16" s="175"/>
      <c r="L16" s="175"/>
      <c r="M16" s="175"/>
      <c r="N16" s="175"/>
      <c r="O16" s="175"/>
      <c r="P16" s="175"/>
      <c r="Q16" s="175"/>
      <c r="R16" s="175"/>
      <c r="S16" s="2"/>
    </row>
    <row r="17" spans="1:19" ht="16.5" thickTop="1" thickBot="1" x14ac:dyDescent="0.3">
      <c r="A17" s="16"/>
      <c r="B17" s="346"/>
      <c r="C17" s="333"/>
      <c r="D17" s="432"/>
      <c r="E17" s="407" t="s">
        <v>101</v>
      </c>
      <c r="F17" s="358" t="s">
        <v>40</v>
      </c>
      <c r="G17" s="414" t="s">
        <v>65</v>
      </c>
      <c r="H17" s="304"/>
      <c r="J17" s="175"/>
      <c r="K17" s="175"/>
      <c r="L17" s="175"/>
      <c r="M17" s="175"/>
      <c r="N17" s="175"/>
      <c r="O17" s="175"/>
      <c r="P17" s="175"/>
      <c r="Q17" s="175"/>
      <c r="R17" s="175"/>
      <c r="S17" s="2"/>
    </row>
    <row r="18" spans="1:19" x14ac:dyDescent="0.2">
      <c r="A18" s="16"/>
      <c r="B18" s="391">
        <f>'QB traps'!B24</f>
        <v>3</v>
      </c>
      <c r="C18" s="348">
        <f>'QB traps'!C24</f>
        <v>42540</v>
      </c>
      <c r="D18" s="433">
        <f>'QB traps'!D24</f>
        <v>0.84548611111111116</v>
      </c>
      <c r="E18" s="408">
        <f>'QB traps'!F24</f>
        <v>1.1739475996747368</v>
      </c>
      <c r="F18" s="361">
        <f>'QB traps'!G24</f>
        <v>25.138064232863744</v>
      </c>
      <c r="G18" s="415">
        <f>'Data traps'!BD57</f>
        <v>8</v>
      </c>
      <c r="H18" s="416"/>
      <c r="J18" s="175"/>
      <c r="K18" s="175"/>
      <c r="L18" s="175"/>
      <c r="M18" s="175"/>
      <c r="N18" s="175"/>
      <c r="O18" s="175"/>
      <c r="P18" s="175"/>
      <c r="Q18" s="175"/>
      <c r="R18" s="175"/>
      <c r="S18" s="2"/>
    </row>
    <row r="19" spans="1:19" x14ac:dyDescent="0.2">
      <c r="A19" s="16"/>
      <c r="B19" s="391">
        <f>'QB traps'!B25</f>
        <v>4</v>
      </c>
      <c r="C19" s="348">
        <f>'QB traps'!C25</f>
        <v>42546</v>
      </c>
      <c r="D19" s="433">
        <f>'QB traps'!D25</f>
        <v>0.45104166666666667</v>
      </c>
      <c r="E19" s="408">
        <f>'QB traps'!F25</f>
        <v>1.4799459630030702</v>
      </c>
      <c r="F19" s="361">
        <f>'QB traps'!G25</f>
        <v>31.690491713127841</v>
      </c>
      <c r="G19" s="415">
        <f>'Data traps'!BD64</f>
        <v>8</v>
      </c>
      <c r="H19" s="416"/>
      <c r="J19" s="175"/>
      <c r="K19" s="175"/>
      <c r="L19" s="175"/>
      <c r="M19" s="175"/>
      <c r="N19" s="175"/>
      <c r="O19" s="175"/>
      <c r="P19" s="175"/>
      <c r="Q19" s="175"/>
      <c r="R19" s="175"/>
      <c r="S19" s="2"/>
    </row>
    <row r="20" spans="1:19" x14ac:dyDescent="0.2">
      <c r="A20" s="16"/>
      <c r="B20" s="391">
        <f>'QB traps'!B26</f>
        <v>5</v>
      </c>
      <c r="C20" s="348">
        <f>'QB traps'!C26</f>
        <v>42546</v>
      </c>
      <c r="D20" s="433">
        <f>'QB traps'!D26</f>
        <v>0.55347222222222225</v>
      </c>
      <c r="E20" s="408">
        <f>'QB traps'!F26</f>
        <v>1.3750690539635786</v>
      </c>
      <c r="F20" s="361">
        <f>'QB traps'!G26</f>
        <v>29.444733489584127</v>
      </c>
      <c r="G20" s="415">
        <f>'Data traps'!BD71</f>
        <v>5.6</v>
      </c>
      <c r="H20" s="416"/>
      <c r="J20" s="175"/>
      <c r="K20" s="175"/>
      <c r="L20" s="175"/>
      <c r="M20" s="175"/>
      <c r="N20" s="175"/>
      <c r="O20" s="175"/>
      <c r="P20" s="175"/>
      <c r="Q20" s="175"/>
      <c r="R20" s="175"/>
      <c r="S20" s="2"/>
    </row>
    <row r="21" spans="1:19" x14ac:dyDescent="0.2">
      <c r="A21" s="16"/>
      <c r="B21" s="391">
        <f>'QB traps'!B27</f>
        <v>6</v>
      </c>
      <c r="C21" s="348">
        <f>'QB traps'!C27</f>
        <v>42546</v>
      </c>
      <c r="D21" s="433">
        <f>'QB traps'!D27</f>
        <v>0.78506944444444449</v>
      </c>
      <c r="E21" s="408">
        <f>'QB traps'!F27</f>
        <v>2.1663454543307274</v>
      </c>
      <c r="F21" s="361">
        <f>'QB traps'!G27</f>
        <v>46.388553625925638</v>
      </c>
      <c r="G21" s="415">
        <f>'Data traps'!BD78</f>
        <v>11.3</v>
      </c>
      <c r="H21" s="416"/>
      <c r="J21" s="175"/>
      <c r="K21" s="175"/>
      <c r="L21" s="175"/>
      <c r="M21" s="175"/>
      <c r="N21" s="175"/>
      <c r="O21" s="175"/>
      <c r="P21" s="175"/>
      <c r="Q21" s="175"/>
      <c r="R21" s="175"/>
      <c r="S21" s="2"/>
    </row>
    <row r="22" spans="1:19" x14ac:dyDescent="0.2">
      <c r="A22" s="16"/>
      <c r="B22" s="391">
        <f>'QB traps'!B28</f>
        <v>7</v>
      </c>
      <c r="C22" s="348">
        <f>'QB traps'!C28</f>
        <v>42547</v>
      </c>
      <c r="D22" s="433">
        <f>'QB traps'!D28</f>
        <v>0.47430555555555554</v>
      </c>
      <c r="E22" s="408">
        <f>'QB traps'!F28</f>
        <v>1.7542861552874207</v>
      </c>
      <c r="F22" s="361">
        <f>'QB traps'!G28</f>
        <v>37.565014031850545</v>
      </c>
      <c r="G22" s="415">
        <f>'Data traps'!BD85</f>
        <v>5.6</v>
      </c>
      <c r="H22" s="416"/>
      <c r="J22" s="175"/>
      <c r="K22" s="175"/>
      <c r="L22" s="175"/>
      <c r="M22" s="175"/>
      <c r="N22" s="175"/>
      <c r="O22" s="175"/>
      <c r="P22" s="175"/>
      <c r="Q22" s="175"/>
      <c r="R22" s="175"/>
      <c r="S22" s="2"/>
    </row>
    <row r="23" spans="1:19" x14ac:dyDescent="0.2">
      <c r="A23" s="16"/>
      <c r="B23" s="391">
        <f>'QB traps'!B29</f>
        <v>8</v>
      </c>
      <c r="C23" s="348">
        <f>'QB traps'!C29</f>
        <v>42547</v>
      </c>
      <c r="D23" s="433">
        <f>'QB traps'!D29</f>
        <v>0.54305555555555551</v>
      </c>
      <c r="E23" s="408">
        <f>'QB traps'!F29</f>
        <v>1.6980551237131558</v>
      </c>
      <c r="F23" s="361">
        <f>'QB traps'!G29</f>
        <v>36.360923419981923</v>
      </c>
      <c r="G23" s="415">
        <f>'Data traps'!BD92</f>
        <v>4</v>
      </c>
      <c r="H23" s="416"/>
      <c r="J23" s="175"/>
      <c r="K23" s="175"/>
      <c r="L23" s="175"/>
      <c r="M23" s="175"/>
      <c r="N23" s="175"/>
      <c r="O23" s="175"/>
      <c r="P23" s="175"/>
      <c r="Q23" s="175"/>
      <c r="R23" s="175"/>
      <c r="S23" s="2"/>
    </row>
    <row r="24" spans="1:19" x14ac:dyDescent="0.2">
      <c r="A24" s="16"/>
      <c r="B24" s="391">
        <f>'QB traps'!B30</f>
        <v>9</v>
      </c>
      <c r="C24" s="348">
        <f>'QB traps'!C30</f>
        <v>42547</v>
      </c>
      <c r="D24" s="433">
        <f>'QB traps'!D30</f>
        <v>0.86284722222222221</v>
      </c>
      <c r="E24" s="408">
        <f>'QB traps'!F30</f>
        <v>1.9269742553760985</v>
      </c>
      <c r="F24" s="361">
        <f>'QB traps'!G30</f>
        <v>41.262832020901463</v>
      </c>
      <c r="G24" s="415">
        <f>'Data traps'!BD99</f>
        <v>5.6</v>
      </c>
      <c r="H24" s="416"/>
      <c r="J24" s="175"/>
      <c r="K24" s="175"/>
      <c r="L24" s="175"/>
      <c r="M24" s="175"/>
      <c r="N24" s="175"/>
      <c r="O24" s="175"/>
      <c r="P24" s="175"/>
      <c r="Q24" s="175"/>
      <c r="R24" s="175"/>
      <c r="S24" s="2"/>
    </row>
    <row r="25" spans="1:19" x14ac:dyDescent="0.2">
      <c r="A25" s="16"/>
      <c r="B25" s="391">
        <f>'QB traps'!B31</f>
        <v>10</v>
      </c>
      <c r="C25" s="348">
        <f>'QB traps'!C31</f>
        <v>42550</v>
      </c>
      <c r="D25" s="433">
        <f>'QB traps'!D31</f>
        <v>0.88298611111111103</v>
      </c>
      <c r="E25" s="408">
        <f>'QB traps'!F31</f>
        <v>1.8987330581449158</v>
      </c>
      <c r="F25" s="361">
        <f>'QB traps'!G31</f>
        <v>40.658095463488557</v>
      </c>
      <c r="G25" s="415">
        <f>'Data traps'!BD106</f>
        <v>8</v>
      </c>
      <c r="H25" s="416"/>
      <c r="J25" s="175"/>
      <c r="K25" s="175"/>
      <c r="L25" s="175"/>
      <c r="M25" s="175"/>
      <c r="N25" s="175"/>
      <c r="O25" s="175"/>
      <c r="P25" s="175"/>
      <c r="Q25" s="175"/>
      <c r="R25" s="175"/>
      <c r="S25" s="2"/>
    </row>
    <row r="26" spans="1:19" x14ac:dyDescent="0.2">
      <c r="A26" s="152"/>
      <c r="B26" s="347"/>
      <c r="C26" s="349"/>
      <c r="D26" s="433"/>
      <c r="E26" s="408"/>
      <c r="F26" s="363"/>
      <c r="G26" s="417"/>
      <c r="H26" s="416"/>
      <c r="J26" s="175"/>
      <c r="K26" s="175"/>
      <c r="L26" s="175"/>
      <c r="M26" s="175"/>
      <c r="N26" s="175"/>
      <c r="O26" s="175"/>
      <c r="P26" s="175"/>
      <c r="Q26" s="175"/>
      <c r="R26" s="175"/>
      <c r="S26" s="2"/>
    </row>
    <row r="27" spans="1:19" x14ac:dyDescent="0.2">
      <c r="A27" s="152"/>
      <c r="B27" s="347"/>
      <c r="C27" s="349"/>
      <c r="D27" s="268"/>
      <c r="E27" s="409">
        <f>'QB traps'!F33</f>
        <v>1</v>
      </c>
      <c r="F27" s="363"/>
      <c r="G27" s="417"/>
      <c r="H27" s="425">
        <v>2</v>
      </c>
      <c r="J27" s="175"/>
      <c r="K27" s="175"/>
      <c r="L27" s="175"/>
      <c r="M27" s="175"/>
      <c r="N27" s="175"/>
      <c r="O27" s="175"/>
      <c r="P27" s="175"/>
      <c r="Q27" s="175"/>
      <c r="R27" s="175"/>
      <c r="S27" s="2"/>
    </row>
    <row r="28" spans="1:19" ht="13.5" thickBot="1" x14ac:dyDescent="0.25">
      <c r="A28" s="152"/>
      <c r="B28" s="264"/>
      <c r="C28" s="350"/>
      <c r="D28" s="265"/>
      <c r="E28" s="410">
        <f>'QB traps'!F34</f>
        <v>4.67</v>
      </c>
      <c r="F28" s="358"/>
      <c r="G28" s="418"/>
      <c r="H28" s="426">
        <v>50</v>
      </c>
      <c r="J28" s="175"/>
      <c r="K28" s="175"/>
      <c r="L28" s="175"/>
      <c r="M28" s="175"/>
      <c r="N28" s="175"/>
      <c r="O28" s="175"/>
      <c r="P28" s="175"/>
      <c r="Q28" s="175"/>
      <c r="R28" s="175"/>
      <c r="S28" s="2"/>
    </row>
    <row r="29" spans="1:19" x14ac:dyDescent="0.2">
      <c r="A29" s="152"/>
      <c r="B29" s="152"/>
      <c r="C29" s="153"/>
      <c r="D29" s="16"/>
      <c r="G29" s="2"/>
      <c r="J29" s="175"/>
      <c r="K29" s="175"/>
      <c r="L29" s="175"/>
      <c r="M29" s="175"/>
      <c r="N29" s="175"/>
      <c r="O29" s="175"/>
      <c r="P29" s="175"/>
      <c r="Q29" s="175"/>
      <c r="R29" s="175"/>
      <c r="S29" s="2"/>
    </row>
    <row r="30" spans="1:19" x14ac:dyDescent="0.2">
      <c r="A30" s="152"/>
      <c r="B30" s="152"/>
      <c r="C30" s="153"/>
      <c r="D30" s="16"/>
      <c r="J30" s="175"/>
      <c r="K30" s="175"/>
      <c r="L30" s="175"/>
      <c r="M30" s="175"/>
      <c r="N30" s="175"/>
      <c r="O30" s="175"/>
      <c r="P30" s="175"/>
      <c r="Q30" s="175"/>
      <c r="R30" s="175"/>
      <c r="S30" s="2"/>
    </row>
    <row r="31" spans="1:19" x14ac:dyDescent="0.2">
      <c r="A31" s="152"/>
      <c r="B31" s="152"/>
      <c r="C31" s="153"/>
      <c r="D31" s="16"/>
      <c r="J31" s="175"/>
      <c r="K31" s="175"/>
      <c r="L31" s="175"/>
      <c r="M31" s="175"/>
      <c r="N31" s="175"/>
      <c r="O31" s="175"/>
      <c r="P31" s="175"/>
      <c r="Q31" s="175"/>
      <c r="R31" s="175"/>
      <c r="S31" s="2"/>
    </row>
    <row r="32" spans="1:19" x14ac:dyDescent="0.2">
      <c r="A32" s="152"/>
      <c r="B32" s="152"/>
      <c r="C32" s="153"/>
      <c r="D32" s="16"/>
      <c r="E32" s="149" t="s">
        <v>139</v>
      </c>
      <c r="J32" s="175"/>
      <c r="K32" s="175"/>
      <c r="L32" s="175"/>
      <c r="M32" s="175"/>
      <c r="N32" s="175"/>
      <c r="O32" s="175"/>
      <c r="P32" s="175"/>
      <c r="Q32" s="175"/>
      <c r="R32" s="175"/>
      <c r="S32" s="2"/>
    </row>
    <row r="33" spans="1:19" x14ac:dyDescent="0.2">
      <c r="A33" s="152"/>
      <c r="B33" s="152"/>
      <c r="C33" s="153"/>
      <c r="D33" s="16"/>
      <c r="E33" s="10" t="s">
        <v>57</v>
      </c>
      <c r="J33" s="175"/>
      <c r="K33" s="175"/>
      <c r="L33" s="175"/>
      <c r="M33" s="175"/>
      <c r="N33" s="175"/>
      <c r="O33" s="175"/>
      <c r="P33" s="175"/>
      <c r="Q33" s="175"/>
      <c r="R33" s="175"/>
      <c r="S33" s="2"/>
    </row>
    <row r="34" spans="1:19" ht="15" x14ac:dyDescent="0.25">
      <c r="A34" s="152"/>
      <c r="B34" s="152"/>
      <c r="C34" s="153"/>
      <c r="D34" s="16"/>
      <c r="E34" s="162" t="s">
        <v>115</v>
      </c>
      <c r="G34" s="155" t="s">
        <v>86</v>
      </c>
      <c r="J34" s="175"/>
      <c r="K34" s="175"/>
      <c r="L34" s="175"/>
      <c r="M34" s="175"/>
      <c r="N34" s="175"/>
      <c r="O34" s="175"/>
      <c r="P34" s="175"/>
      <c r="Q34" s="175"/>
      <c r="R34" s="175"/>
      <c r="S34" s="2"/>
    </row>
    <row r="35" spans="1:19" ht="18" x14ac:dyDescent="0.35">
      <c r="A35" s="152"/>
      <c r="B35" s="152"/>
      <c r="C35" s="153"/>
      <c r="D35" s="16"/>
      <c r="E35" s="161" t="s">
        <v>116</v>
      </c>
      <c r="G35" s="155" t="s">
        <v>114</v>
      </c>
      <c r="J35" s="175"/>
      <c r="K35" s="175"/>
      <c r="L35" s="175"/>
      <c r="M35" s="175"/>
      <c r="N35" s="175"/>
      <c r="O35" s="175"/>
      <c r="P35" s="175"/>
      <c r="Q35" s="175"/>
      <c r="R35" s="175"/>
      <c r="S35" s="2"/>
    </row>
    <row r="36" spans="1:19" ht="15.75" thickBot="1" x14ac:dyDescent="0.3">
      <c r="A36" s="152"/>
      <c r="B36" s="152"/>
      <c r="C36" s="153"/>
      <c r="D36" s="16"/>
      <c r="E36" s="124" t="s">
        <v>101</v>
      </c>
      <c r="G36" s="156" t="s">
        <v>65</v>
      </c>
      <c r="J36" s="175"/>
      <c r="K36" s="175"/>
      <c r="L36" s="175"/>
      <c r="M36" s="175"/>
      <c r="N36" s="175"/>
      <c r="O36" s="175"/>
      <c r="P36" s="175"/>
      <c r="Q36" s="175"/>
      <c r="R36" s="175"/>
      <c r="S36" s="2"/>
    </row>
    <row r="37" spans="1:19" x14ac:dyDescent="0.2">
      <c r="A37" s="152"/>
      <c r="B37" s="152"/>
      <c r="C37" s="153"/>
      <c r="D37" s="16"/>
      <c r="E37" s="134">
        <v>1.7169067349053504</v>
      </c>
      <c r="G37" s="121">
        <v>0</v>
      </c>
      <c r="J37" s="175"/>
      <c r="K37" s="175"/>
      <c r="L37" s="175"/>
      <c r="M37" s="175"/>
      <c r="N37" s="175"/>
      <c r="O37" s="175"/>
      <c r="P37" s="175"/>
      <c r="Q37" s="175"/>
      <c r="R37" s="175"/>
      <c r="S37" s="2"/>
    </row>
    <row r="38" spans="1:19" x14ac:dyDescent="0.2">
      <c r="A38" s="152"/>
      <c r="B38" s="152"/>
      <c r="C38" s="153"/>
      <c r="D38" s="16"/>
      <c r="E38" s="134">
        <v>2.0214064744043401</v>
      </c>
      <c r="G38" s="157">
        <v>5.6</v>
      </c>
      <c r="J38" s="175"/>
      <c r="K38" s="175"/>
      <c r="L38" s="175"/>
      <c r="M38" s="175"/>
      <c r="N38" s="175"/>
      <c r="O38" s="175"/>
      <c r="P38" s="175"/>
      <c r="Q38" s="175"/>
      <c r="R38" s="175"/>
      <c r="S38" s="2"/>
    </row>
    <row r="39" spans="1:19" x14ac:dyDescent="0.2">
      <c r="A39" s="152"/>
      <c r="B39" s="152"/>
      <c r="C39" s="153"/>
      <c r="D39" s="16"/>
      <c r="E39" s="134">
        <v>2.1480360578058399</v>
      </c>
      <c r="G39" s="121">
        <v>11.3</v>
      </c>
      <c r="J39" s="175"/>
      <c r="K39" s="175"/>
      <c r="L39" s="175"/>
      <c r="M39" s="175"/>
      <c r="N39" s="175"/>
      <c r="O39" s="175"/>
      <c r="P39" s="175"/>
      <c r="Q39" s="175"/>
      <c r="R39" s="175"/>
      <c r="S39" s="2"/>
    </row>
    <row r="40" spans="1:19" x14ac:dyDescent="0.2">
      <c r="A40" s="152"/>
      <c r="B40" s="152"/>
      <c r="C40" s="153"/>
      <c r="D40" s="16"/>
      <c r="E40" s="134">
        <v>1.7872651163475322</v>
      </c>
      <c r="G40" s="121">
        <v>5.6</v>
      </c>
      <c r="J40" s="175"/>
      <c r="K40" s="175"/>
      <c r="L40" s="175"/>
      <c r="M40" s="175"/>
      <c r="N40" s="175"/>
      <c r="O40" s="175"/>
      <c r="P40" s="175"/>
      <c r="Q40" s="175"/>
      <c r="R40" s="175"/>
      <c r="S40" s="2"/>
    </row>
    <row r="41" spans="1:19" x14ac:dyDescent="0.2">
      <c r="A41" s="152"/>
      <c r="B41" s="152"/>
      <c r="C41" s="153"/>
      <c r="D41" s="16"/>
      <c r="E41" s="134">
        <v>1.7872651163475322</v>
      </c>
      <c r="G41" s="121">
        <v>5.6</v>
      </c>
      <c r="J41" s="175"/>
      <c r="K41" s="175"/>
      <c r="L41" s="175"/>
      <c r="M41" s="175"/>
      <c r="N41" s="175"/>
      <c r="O41" s="175"/>
      <c r="P41" s="175"/>
      <c r="Q41" s="175"/>
      <c r="R41" s="175"/>
      <c r="S41" s="2"/>
    </row>
    <row r="42" spans="1:19" x14ac:dyDescent="0.2">
      <c r="A42" s="152"/>
      <c r="B42" s="152"/>
      <c r="C42" s="153"/>
      <c r="D42" s="16"/>
      <c r="E42" s="134">
        <v>1.8897645221653543</v>
      </c>
      <c r="G42" s="121">
        <v>5.6</v>
      </c>
      <c r="J42" s="2"/>
      <c r="K42" s="2"/>
      <c r="L42" s="2"/>
      <c r="M42" s="2"/>
      <c r="N42" s="2"/>
      <c r="O42" s="2"/>
      <c r="P42" s="2"/>
      <c r="Q42" s="2"/>
      <c r="R42" s="2"/>
      <c r="S42" s="2"/>
    </row>
    <row r="43" spans="1:19" x14ac:dyDescent="0.2">
      <c r="A43" s="152"/>
      <c r="B43" s="152"/>
      <c r="C43" s="153"/>
      <c r="D43" s="16"/>
      <c r="E43" s="134">
        <v>2.1949772372080827</v>
      </c>
      <c r="G43" s="121">
        <v>5.6</v>
      </c>
      <c r="J43" s="2"/>
      <c r="K43" s="2"/>
      <c r="L43" s="2"/>
      <c r="M43" s="2"/>
      <c r="N43" s="2"/>
      <c r="O43" s="2"/>
      <c r="P43" s="2"/>
      <c r="Q43" s="2"/>
      <c r="R43" s="2"/>
      <c r="S43" s="2"/>
    </row>
    <row r="44" spans="1:19" x14ac:dyDescent="0.2">
      <c r="A44" s="152"/>
      <c r="B44" s="152"/>
      <c r="C44" s="153"/>
      <c r="D44" s="16"/>
      <c r="E44" s="134">
        <v>2.2702863836676537</v>
      </c>
      <c r="G44" s="121">
        <v>16</v>
      </c>
      <c r="J44" s="2"/>
      <c r="K44" s="2"/>
      <c r="L44" s="2"/>
      <c r="M44" s="2"/>
      <c r="N44" s="2"/>
      <c r="O44" s="2"/>
      <c r="P44" s="2"/>
      <c r="Q44" s="2"/>
      <c r="R44" s="2"/>
      <c r="S44" s="2"/>
    </row>
    <row r="45" spans="1:19" x14ac:dyDescent="0.2">
      <c r="A45" s="152"/>
      <c r="B45" s="152"/>
      <c r="C45" s="153"/>
      <c r="D45" s="16"/>
      <c r="E45" s="134">
        <v>2.3002263250408679</v>
      </c>
      <c r="G45" s="121">
        <v>11.3</v>
      </c>
      <c r="J45" s="2"/>
      <c r="K45" s="2"/>
      <c r="L45" s="2"/>
      <c r="M45" s="2"/>
      <c r="N45" s="2"/>
      <c r="O45" s="2"/>
      <c r="P45" s="2"/>
      <c r="Q45" s="2"/>
      <c r="R45" s="2"/>
      <c r="S45" s="2"/>
    </row>
    <row r="46" spans="1:19" x14ac:dyDescent="0.2">
      <c r="A46" s="152"/>
      <c r="B46" s="152"/>
      <c r="C46" s="153"/>
      <c r="D46" s="16"/>
      <c r="E46" s="134">
        <v>2.3002263250408679</v>
      </c>
      <c r="G46" s="121">
        <v>11.3</v>
      </c>
      <c r="J46" s="2"/>
      <c r="K46" s="2"/>
      <c r="L46" s="2"/>
      <c r="M46" s="2"/>
      <c r="N46" s="2"/>
      <c r="O46" s="2"/>
      <c r="P46" s="2"/>
      <c r="Q46" s="2"/>
      <c r="R46" s="2"/>
      <c r="S46" s="2"/>
    </row>
    <row r="47" spans="1:19" x14ac:dyDescent="0.2">
      <c r="A47" s="152"/>
      <c r="B47" s="152"/>
      <c r="C47" s="153"/>
      <c r="D47" s="16"/>
      <c r="E47" s="134">
        <v>2.3002263250408679</v>
      </c>
      <c r="G47" s="121">
        <v>11.3</v>
      </c>
      <c r="J47" s="2"/>
      <c r="K47" s="2"/>
      <c r="L47" s="2"/>
      <c r="M47" s="2"/>
      <c r="N47" s="2"/>
      <c r="O47" s="2"/>
      <c r="P47" s="2"/>
      <c r="Q47" s="2"/>
      <c r="R47" s="2"/>
      <c r="S47" s="2"/>
    </row>
    <row r="48" spans="1:19" x14ac:dyDescent="0.2">
      <c r="A48" s="152"/>
      <c r="B48" s="152"/>
      <c r="C48" s="153"/>
      <c r="D48" s="16"/>
      <c r="E48" s="134">
        <v>1.9058510188372908</v>
      </c>
      <c r="G48" s="121">
        <v>5.6</v>
      </c>
      <c r="J48" s="2"/>
      <c r="K48" s="2"/>
      <c r="L48" s="2"/>
      <c r="M48" s="2"/>
      <c r="N48" s="2"/>
      <c r="O48" s="2"/>
      <c r="P48" s="2"/>
      <c r="Q48" s="2"/>
      <c r="R48" s="2"/>
      <c r="S48" s="2"/>
    </row>
    <row r="49" spans="1:19" x14ac:dyDescent="0.2">
      <c r="A49" s="152"/>
      <c r="B49" s="152"/>
      <c r="C49" s="153"/>
      <c r="D49" s="16"/>
      <c r="E49" s="134">
        <v>1.8897645221653543</v>
      </c>
      <c r="G49" s="121">
        <v>8</v>
      </c>
      <c r="J49" s="2"/>
      <c r="K49" s="2"/>
      <c r="L49" s="2"/>
      <c r="M49" s="2"/>
      <c r="N49" s="2"/>
      <c r="O49" s="2"/>
      <c r="P49" s="2"/>
      <c r="Q49" s="2"/>
      <c r="R49" s="2"/>
      <c r="S49" s="2"/>
    </row>
    <row r="50" spans="1:19" x14ac:dyDescent="0.2">
      <c r="A50" s="152"/>
      <c r="B50" s="152"/>
      <c r="C50" s="153"/>
      <c r="D50" s="16"/>
      <c r="E50" s="134">
        <v>1.9404258200800746</v>
      </c>
      <c r="G50" s="121">
        <v>4</v>
      </c>
      <c r="J50" s="2"/>
      <c r="K50" s="2"/>
      <c r="L50" s="2"/>
      <c r="M50" s="2"/>
      <c r="N50" s="2"/>
      <c r="O50" s="2"/>
      <c r="P50" s="2"/>
      <c r="Q50" s="2"/>
      <c r="R50" s="2"/>
      <c r="S50" s="2"/>
    </row>
    <row r="51" spans="1:19" x14ac:dyDescent="0.2">
      <c r="A51" s="152"/>
      <c r="B51" s="152"/>
      <c r="C51" s="153"/>
      <c r="D51" s="16"/>
      <c r="E51" s="134">
        <v>2.0853047930994739</v>
      </c>
      <c r="G51" s="121">
        <v>4</v>
      </c>
      <c r="J51" s="2"/>
      <c r="K51" s="2"/>
      <c r="L51" s="2"/>
      <c r="M51" s="2"/>
      <c r="N51" s="2"/>
      <c r="O51" s="2"/>
      <c r="P51" s="2"/>
      <c r="Q51" s="2"/>
      <c r="R51" s="2"/>
      <c r="S51" s="2"/>
    </row>
    <row r="52" spans="1:19" x14ac:dyDescent="0.2">
      <c r="A52" s="152"/>
      <c r="B52" s="152"/>
      <c r="C52" s="153"/>
      <c r="D52" s="16"/>
      <c r="E52" s="134">
        <v>2.1330828821730639</v>
      </c>
      <c r="G52" s="121">
        <v>5.6</v>
      </c>
      <c r="J52" s="2"/>
      <c r="K52" s="2"/>
      <c r="L52" s="2"/>
      <c r="M52" s="2"/>
      <c r="N52" s="2"/>
      <c r="O52" s="2"/>
      <c r="P52" s="2"/>
      <c r="Q52" s="2"/>
      <c r="R52" s="2"/>
      <c r="S52" s="2"/>
    </row>
    <row r="53" spans="1:19" x14ac:dyDescent="0.2">
      <c r="A53" s="152"/>
      <c r="B53" s="152"/>
      <c r="C53" s="153"/>
      <c r="D53" s="16"/>
      <c r="E53" s="134">
        <v>2.1330828821730639</v>
      </c>
      <c r="G53" s="121">
        <v>5.6</v>
      </c>
      <c r="J53" s="2"/>
      <c r="K53" s="2"/>
      <c r="L53" s="2"/>
      <c r="M53" s="2"/>
      <c r="N53" s="2"/>
      <c r="O53" s="2"/>
      <c r="P53" s="2"/>
      <c r="Q53" s="2"/>
      <c r="R53" s="2"/>
      <c r="S53" s="2"/>
    </row>
    <row r="54" spans="1:19" x14ac:dyDescent="0.2">
      <c r="A54" s="152"/>
      <c r="B54" s="152"/>
      <c r="C54" s="153"/>
      <c r="D54" s="16"/>
      <c r="E54" s="134">
        <v>2.1168114736730534</v>
      </c>
      <c r="G54" s="121">
        <v>8</v>
      </c>
      <c r="J54" s="2"/>
      <c r="K54" s="2"/>
      <c r="L54" s="2"/>
      <c r="M54" s="2"/>
      <c r="N54" s="2"/>
      <c r="O54" s="2"/>
      <c r="P54" s="2"/>
      <c r="Q54" s="2"/>
      <c r="R54" s="2"/>
      <c r="S54" s="2"/>
    </row>
    <row r="55" spans="1:19" x14ac:dyDescent="0.2">
      <c r="A55" s="152"/>
      <c r="B55" s="152"/>
      <c r="C55" s="153"/>
      <c r="D55" s="16"/>
      <c r="E55" s="134">
        <v>2.0853047930994739</v>
      </c>
      <c r="G55" s="121">
        <v>8</v>
      </c>
      <c r="J55" s="2"/>
      <c r="K55" s="2"/>
      <c r="L55" s="2"/>
      <c r="M55" s="2"/>
      <c r="N55" s="2"/>
      <c r="O55" s="2"/>
      <c r="P55" s="2"/>
      <c r="Q55" s="2"/>
      <c r="R55" s="2"/>
      <c r="S55" s="2"/>
    </row>
    <row r="56" spans="1:19" x14ac:dyDescent="0.2">
      <c r="A56" s="152"/>
      <c r="B56" s="152"/>
      <c r="C56" s="153"/>
      <c r="D56" s="16"/>
      <c r="E56" s="134">
        <v>2.2846872729985881</v>
      </c>
      <c r="G56" s="121">
        <v>8</v>
      </c>
      <c r="J56" s="2"/>
      <c r="K56" s="2"/>
      <c r="L56" s="2"/>
      <c r="M56" s="2"/>
      <c r="N56" s="2"/>
      <c r="O56" s="2"/>
      <c r="P56" s="2"/>
      <c r="Q56" s="2"/>
      <c r="R56" s="2"/>
      <c r="S56" s="2"/>
    </row>
    <row r="57" spans="1:19" x14ac:dyDescent="0.2">
      <c r="A57" s="152"/>
      <c r="B57" s="152"/>
      <c r="C57" s="153"/>
      <c r="D57" s="16"/>
      <c r="E57" s="134">
        <v>2.3299315808673922</v>
      </c>
      <c r="G57" s="121">
        <v>5.6</v>
      </c>
      <c r="J57" s="2"/>
      <c r="K57" s="2"/>
      <c r="L57" s="2"/>
      <c r="M57" s="2"/>
      <c r="N57" s="2"/>
      <c r="O57" s="2"/>
      <c r="P57" s="2"/>
      <c r="Q57" s="2"/>
      <c r="R57" s="2"/>
      <c r="S57" s="2"/>
    </row>
    <row r="58" spans="1:19" x14ac:dyDescent="0.2">
      <c r="A58" s="152"/>
      <c r="B58" s="152"/>
      <c r="C58" s="153"/>
      <c r="D58" s="16"/>
      <c r="E58" s="134">
        <v>2.3746487813657837</v>
      </c>
      <c r="G58" s="121">
        <v>11.3</v>
      </c>
      <c r="J58" s="2"/>
      <c r="K58" s="2"/>
      <c r="L58" s="2"/>
      <c r="M58" s="2"/>
      <c r="N58" s="2"/>
      <c r="O58" s="2"/>
      <c r="P58" s="2"/>
      <c r="Q58" s="2"/>
      <c r="R58" s="2"/>
      <c r="S58" s="2"/>
    </row>
    <row r="59" spans="1:19" x14ac:dyDescent="0.2">
      <c r="A59" s="152"/>
      <c r="B59" s="152"/>
      <c r="C59" s="153"/>
      <c r="D59" s="16"/>
      <c r="E59" s="134">
        <v>2.3594087251952027</v>
      </c>
      <c r="G59" s="121">
        <v>16</v>
      </c>
      <c r="J59" s="2"/>
      <c r="K59" s="2"/>
      <c r="L59" s="2"/>
      <c r="M59" s="2"/>
      <c r="N59" s="2"/>
      <c r="O59" s="2"/>
      <c r="P59" s="2"/>
      <c r="Q59" s="2"/>
      <c r="R59" s="2"/>
      <c r="S59" s="2"/>
    </row>
    <row r="60" spans="1:19" x14ac:dyDescent="0.2">
      <c r="A60" s="152"/>
      <c r="B60" s="152"/>
      <c r="C60" s="153"/>
      <c r="D60" s="16"/>
      <c r="E60" s="134">
        <v>2.3002263250408679</v>
      </c>
      <c r="G60" s="121">
        <v>11.3</v>
      </c>
      <c r="J60" s="2"/>
      <c r="K60" s="2"/>
      <c r="L60" s="2"/>
      <c r="M60" s="2"/>
      <c r="N60" s="2"/>
      <c r="O60" s="2"/>
      <c r="P60" s="2"/>
      <c r="Q60" s="2"/>
      <c r="R60" s="2"/>
      <c r="S60" s="2"/>
    </row>
    <row r="61" spans="1:19" x14ac:dyDescent="0.2">
      <c r="A61" s="152"/>
      <c r="B61" s="152"/>
      <c r="C61" s="153"/>
      <c r="D61" s="16"/>
      <c r="E61" s="134">
        <v>2.0535064912844541</v>
      </c>
      <c r="G61" s="121">
        <v>5.6</v>
      </c>
      <c r="J61" s="2"/>
      <c r="K61" s="2"/>
      <c r="L61" s="2"/>
      <c r="M61" s="2"/>
      <c r="N61" s="2"/>
      <c r="O61" s="2"/>
      <c r="P61" s="2"/>
      <c r="Q61" s="2"/>
      <c r="R61" s="2"/>
      <c r="S61" s="2"/>
    </row>
    <row r="62" spans="1:19" x14ac:dyDescent="0.2">
      <c r="A62" s="152"/>
      <c r="B62" s="152"/>
      <c r="C62" s="153"/>
      <c r="D62" s="16"/>
      <c r="E62" s="134">
        <v>2.1789875457921717</v>
      </c>
      <c r="G62" s="121">
        <v>5.6</v>
      </c>
      <c r="J62" s="2"/>
      <c r="K62" s="2"/>
      <c r="L62" s="2"/>
      <c r="M62" s="2"/>
      <c r="N62" s="2"/>
      <c r="O62" s="2"/>
      <c r="P62" s="2"/>
      <c r="Q62" s="2"/>
      <c r="R62" s="2"/>
      <c r="S62" s="2"/>
    </row>
    <row r="63" spans="1:19" x14ac:dyDescent="0.2">
      <c r="A63" s="152"/>
      <c r="B63" s="152"/>
      <c r="C63" s="153"/>
      <c r="D63" s="16"/>
      <c r="E63" s="134">
        <v>2.3594087251952027</v>
      </c>
      <c r="G63" s="121">
        <v>8</v>
      </c>
      <c r="J63" s="2"/>
      <c r="K63" s="2"/>
      <c r="L63" s="2"/>
      <c r="M63" s="2"/>
      <c r="N63" s="2"/>
      <c r="O63" s="2"/>
      <c r="P63" s="2"/>
      <c r="Q63" s="2"/>
      <c r="R63" s="2"/>
      <c r="S63" s="2"/>
    </row>
    <row r="64" spans="1:19" x14ac:dyDescent="0.2">
      <c r="A64" s="152"/>
      <c r="B64" s="152"/>
      <c r="C64" s="153"/>
      <c r="D64" s="16"/>
      <c r="E64" s="134">
        <v>2.3441086858470124</v>
      </c>
      <c r="G64" s="121">
        <v>5.6</v>
      </c>
      <c r="J64" s="2"/>
      <c r="K64" s="2"/>
      <c r="L64" s="2"/>
      <c r="M64" s="2"/>
      <c r="N64" s="2"/>
      <c r="O64" s="2"/>
      <c r="P64" s="2"/>
      <c r="Q64" s="2"/>
      <c r="R64" s="2"/>
      <c r="S64" s="2"/>
    </row>
    <row r="65" spans="1:7" x14ac:dyDescent="0.2">
      <c r="A65" s="152"/>
      <c r="B65" s="152"/>
      <c r="C65" s="153"/>
      <c r="D65" s="16"/>
      <c r="E65" s="134">
        <v>2.5171567540534339</v>
      </c>
      <c r="G65" s="121">
        <v>11.3</v>
      </c>
    </row>
    <row r="66" spans="1:7" x14ac:dyDescent="0.2">
      <c r="A66" s="152"/>
      <c r="B66" s="152"/>
      <c r="C66" s="153"/>
      <c r="D66" s="16"/>
      <c r="E66" s="134">
        <v>2.5318125985758093</v>
      </c>
      <c r="G66" s="121">
        <v>11.3</v>
      </c>
    </row>
    <row r="67" spans="1:7" x14ac:dyDescent="0.2">
      <c r="A67" s="152"/>
      <c r="B67" s="152"/>
      <c r="C67" s="153"/>
      <c r="D67" s="16"/>
      <c r="E67" s="134">
        <v>2.5171567540534339</v>
      </c>
      <c r="G67" s="121">
        <v>16</v>
      </c>
    </row>
    <row r="68" spans="1:7" x14ac:dyDescent="0.2">
      <c r="A68" s="152"/>
      <c r="B68" s="152"/>
      <c r="C68" s="153"/>
      <c r="D68" s="16"/>
      <c r="E68" s="134">
        <v>2.5318125985758093</v>
      </c>
      <c r="G68" s="121">
        <v>11.3</v>
      </c>
    </row>
    <row r="69" spans="1:7" x14ac:dyDescent="0.2">
      <c r="A69" s="152"/>
      <c r="B69" s="152"/>
      <c r="C69" s="153"/>
      <c r="D69" s="16"/>
      <c r="E69" s="134">
        <v>2.5318125985758093</v>
      </c>
      <c r="G69" s="121">
        <v>11.3</v>
      </c>
    </row>
    <row r="70" spans="1:7" x14ac:dyDescent="0.2">
      <c r="A70" s="152"/>
      <c r="B70" s="152"/>
      <c r="C70" s="153"/>
      <c r="D70" s="16"/>
      <c r="E70" s="134">
        <v>2.3299315808673922</v>
      </c>
      <c r="G70" s="121">
        <v>16</v>
      </c>
    </row>
    <row r="71" spans="1:7" x14ac:dyDescent="0.2">
      <c r="A71" s="152"/>
      <c r="B71" s="152"/>
      <c r="C71" s="153"/>
      <c r="D71" s="16"/>
      <c r="E71" s="134">
        <v>2.3886640205684646</v>
      </c>
      <c r="G71" s="121">
        <v>11.3</v>
      </c>
    </row>
    <row r="72" spans="1:7" x14ac:dyDescent="0.2">
      <c r="A72" s="152"/>
      <c r="B72" s="152"/>
      <c r="C72" s="153"/>
      <c r="D72" s="16"/>
      <c r="E72" s="134">
        <v>2.3157019235977852</v>
      </c>
      <c r="G72" s="121">
        <v>11.3</v>
      </c>
    </row>
    <row r="73" spans="1:7" x14ac:dyDescent="0.2">
      <c r="A73" s="152"/>
      <c r="B73" s="152"/>
      <c r="C73" s="153"/>
      <c r="D73" s="16"/>
      <c r="E73" s="134">
        <v>2.4602976668601046</v>
      </c>
      <c r="G73" s="121">
        <v>11.3</v>
      </c>
    </row>
    <row r="74" spans="1:7" x14ac:dyDescent="0.2">
      <c r="A74" s="152"/>
      <c r="B74" s="152"/>
      <c r="C74" s="153"/>
      <c r="D74" s="16"/>
      <c r="E74" s="134">
        <v>2.5035821651666641</v>
      </c>
      <c r="G74" s="121">
        <v>16</v>
      </c>
    </row>
    <row r="75" spans="1:7" x14ac:dyDescent="0.2">
      <c r="A75" s="152"/>
      <c r="B75" s="152"/>
      <c r="C75" s="153"/>
      <c r="D75" s="16"/>
      <c r="E75" s="134">
        <v>2.5318125985758093</v>
      </c>
      <c r="G75" s="121">
        <v>8</v>
      </c>
    </row>
    <row r="76" spans="1:7" x14ac:dyDescent="0.2">
      <c r="A76" s="152"/>
      <c r="B76" s="152"/>
      <c r="C76" s="153"/>
      <c r="D76" s="16"/>
      <c r="E76" s="134">
        <v>2.5171567540534339</v>
      </c>
      <c r="G76" s="121">
        <v>11.3</v>
      </c>
    </row>
    <row r="77" spans="1:7" x14ac:dyDescent="0.2">
      <c r="A77" s="152"/>
      <c r="B77" s="152"/>
      <c r="C77" s="153"/>
      <c r="D77" s="16"/>
      <c r="E77" s="134">
        <v>2.4899627559797417</v>
      </c>
      <c r="G77" s="121">
        <v>11.3</v>
      </c>
    </row>
    <row r="78" spans="1:7" x14ac:dyDescent="0.2">
      <c r="A78" s="152"/>
      <c r="B78" s="152"/>
      <c r="C78" s="153"/>
      <c r="D78" s="16"/>
    </row>
    <row r="79" spans="1:7" x14ac:dyDescent="0.2">
      <c r="A79" s="152"/>
      <c r="B79" s="152"/>
      <c r="C79" s="153"/>
      <c r="D79" s="16"/>
    </row>
    <row r="80" spans="1:7" x14ac:dyDescent="0.2">
      <c r="A80" s="152"/>
      <c r="B80" s="152"/>
      <c r="C80" s="153"/>
      <c r="D80" s="16"/>
    </row>
    <row r="81" spans="1:4" x14ac:dyDescent="0.2">
      <c r="A81" s="152"/>
      <c r="B81" s="152"/>
      <c r="C81" s="153"/>
      <c r="D81" s="16"/>
    </row>
    <row r="82" spans="1:4" x14ac:dyDescent="0.2">
      <c r="A82" s="152"/>
      <c r="B82" s="152"/>
      <c r="C82" s="153"/>
      <c r="D82" s="16"/>
    </row>
    <row r="83" spans="1:4" x14ac:dyDescent="0.2">
      <c r="A83" s="152"/>
      <c r="B83" s="152"/>
      <c r="C83" s="153"/>
      <c r="D83" s="16"/>
    </row>
    <row r="84" spans="1:4" x14ac:dyDescent="0.2">
      <c r="A84" s="152"/>
      <c r="B84" s="152"/>
      <c r="C84" s="153"/>
      <c r="D84" s="16"/>
    </row>
    <row r="85" spans="1:4" x14ac:dyDescent="0.2">
      <c r="A85" s="152"/>
      <c r="B85" s="152"/>
      <c r="C85" s="153"/>
      <c r="D85" s="16"/>
    </row>
    <row r="86" spans="1:4" x14ac:dyDescent="0.2">
      <c r="A86" s="152"/>
      <c r="B86" s="152"/>
      <c r="C86" s="153"/>
      <c r="D86" s="16"/>
    </row>
    <row r="87" spans="1:4" x14ac:dyDescent="0.2">
      <c r="A87" s="152"/>
      <c r="B87" s="152"/>
      <c r="C87" s="153"/>
      <c r="D87" s="16"/>
    </row>
    <row r="88" spans="1:4" x14ac:dyDescent="0.2">
      <c r="A88" s="152"/>
      <c r="B88" s="152"/>
      <c r="C88" s="153"/>
      <c r="D88" s="16"/>
    </row>
    <row r="89" spans="1:4" x14ac:dyDescent="0.2">
      <c r="A89" s="152"/>
      <c r="B89" s="152"/>
      <c r="C89" s="153"/>
      <c r="D89" s="16"/>
    </row>
    <row r="90" spans="1:4" x14ac:dyDescent="0.2">
      <c r="A90" s="152"/>
      <c r="B90" s="152"/>
      <c r="C90" s="153"/>
      <c r="D90" s="16"/>
    </row>
    <row r="91" spans="1:4" x14ac:dyDescent="0.2">
      <c r="A91" s="152"/>
      <c r="B91" s="152"/>
      <c r="C91" s="153"/>
      <c r="D91" s="16"/>
    </row>
    <row r="92" spans="1:4" x14ac:dyDescent="0.2">
      <c r="A92" s="152"/>
      <c r="B92" s="152"/>
      <c r="C92" s="153"/>
      <c r="D92" s="16"/>
    </row>
    <row r="93" spans="1:4" x14ac:dyDescent="0.2">
      <c r="A93" s="152"/>
      <c r="B93" s="152"/>
      <c r="C93" s="153"/>
      <c r="D93" s="16"/>
    </row>
    <row r="94" spans="1:4" x14ac:dyDescent="0.2">
      <c r="A94" s="152"/>
      <c r="B94" s="152"/>
      <c r="C94" s="153"/>
      <c r="D94" s="16"/>
    </row>
    <row r="95" spans="1:4" x14ac:dyDescent="0.2">
      <c r="A95" s="152"/>
      <c r="B95" s="152"/>
      <c r="C95" s="153"/>
      <c r="D95" s="16"/>
    </row>
    <row r="96" spans="1:4" x14ac:dyDescent="0.2">
      <c r="A96" s="152"/>
      <c r="B96" s="152"/>
      <c r="C96" s="153"/>
      <c r="D96" s="16"/>
    </row>
    <row r="97" spans="1:4" x14ac:dyDescent="0.2">
      <c r="A97" s="152"/>
      <c r="B97" s="152"/>
      <c r="C97" s="153"/>
      <c r="D97" s="16"/>
    </row>
    <row r="98" spans="1:4" x14ac:dyDescent="0.2">
      <c r="A98" s="152"/>
      <c r="B98" s="152"/>
      <c r="C98" s="153"/>
      <c r="D98" s="16"/>
    </row>
    <row r="99" spans="1:4" x14ac:dyDescent="0.2">
      <c r="A99" s="152"/>
      <c r="B99" s="152"/>
      <c r="C99" s="153"/>
      <c r="D99" s="16"/>
    </row>
    <row r="100" spans="1:4" x14ac:dyDescent="0.2">
      <c r="A100" s="152"/>
      <c r="B100" s="152"/>
      <c r="C100" s="153"/>
      <c r="D100" s="16"/>
    </row>
    <row r="101" spans="1:4" x14ac:dyDescent="0.2">
      <c r="A101" s="152"/>
      <c r="B101" s="152"/>
      <c r="C101" s="153"/>
      <c r="D101" s="16"/>
    </row>
    <row r="102" spans="1:4" x14ac:dyDescent="0.2">
      <c r="A102" s="152"/>
      <c r="B102" s="152"/>
      <c r="C102" s="153"/>
      <c r="D102" s="16"/>
    </row>
    <row r="103" spans="1:4" x14ac:dyDescent="0.2">
      <c r="A103" s="152"/>
      <c r="B103" s="152"/>
      <c r="C103" s="153"/>
      <c r="D103" s="16"/>
    </row>
    <row r="104" spans="1:4" x14ac:dyDescent="0.2">
      <c r="A104" s="152"/>
      <c r="B104" s="152"/>
      <c r="C104" s="153"/>
      <c r="D104" s="16"/>
    </row>
    <row r="105" spans="1:4" x14ac:dyDescent="0.2">
      <c r="A105" s="152"/>
      <c r="B105" s="152"/>
      <c r="C105" s="153"/>
      <c r="D105" s="16"/>
    </row>
    <row r="106" spans="1:4" x14ac:dyDescent="0.2">
      <c r="A106" s="152"/>
      <c r="B106" s="152"/>
      <c r="C106" s="153"/>
      <c r="D106" s="16"/>
    </row>
    <row r="107" spans="1:4" x14ac:dyDescent="0.2">
      <c r="A107" s="152"/>
      <c r="B107" s="152"/>
      <c r="C107" s="153"/>
      <c r="D107" s="16"/>
    </row>
    <row r="108" spans="1:4" x14ac:dyDescent="0.2">
      <c r="A108" s="152"/>
      <c r="B108" s="152"/>
      <c r="C108" s="153"/>
      <c r="D108" s="16"/>
    </row>
    <row r="109" spans="1:4" x14ac:dyDescent="0.2">
      <c r="A109" s="152"/>
      <c r="B109" s="152"/>
      <c r="C109" s="153"/>
      <c r="D109" s="16"/>
    </row>
    <row r="110" spans="1:4" x14ac:dyDescent="0.2">
      <c r="A110" s="152"/>
      <c r="B110" s="152"/>
      <c r="C110" s="153"/>
      <c r="D110" s="16"/>
    </row>
    <row r="111" spans="1:4" x14ac:dyDescent="0.2">
      <c r="A111" s="152"/>
      <c r="B111" s="152"/>
      <c r="C111" s="153"/>
      <c r="D111" s="16"/>
    </row>
    <row r="112" spans="1:4" x14ac:dyDescent="0.2">
      <c r="A112" s="152"/>
      <c r="B112" s="152"/>
      <c r="C112" s="153"/>
      <c r="D112" s="16"/>
    </row>
    <row r="113" spans="1:4" x14ac:dyDescent="0.2">
      <c r="A113" s="152"/>
      <c r="B113" s="152"/>
      <c r="C113" s="153"/>
      <c r="D113" s="16"/>
    </row>
    <row r="114" spans="1:4" x14ac:dyDescent="0.2">
      <c r="A114" s="152"/>
      <c r="B114" s="152"/>
      <c r="C114" s="153"/>
      <c r="D114" s="16"/>
    </row>
    <row r="115" spans="1:4" x14ac:dyDescent="0.2">
      <c r="A115" s="152"/>
      <c r="B115" s="152"/>
      <c r="C115" s="153"/>
      <c r="D115" s="16"/>
    </row>
    <row r="116" spans="1:4" x14ac:dyDescent="0.2">
      <c r="A116" s="152"/>
      <c r="B116" s="152"/>
      <c r="C116" s="153"/>
      <c r="D116" s="16"/>
    </row>
    <row r="117" spans="1:4" x14ac:dyDescent="0.2">
      <c r="A117" s="152"/>
      <c r="B117" s="152"/>
      <c r="C117" s="153"/>
      <c r="D117" s="16"/>
    </row>
    <row r="118" spans="1:4" x14ac:dyDescent="0.2">
      <c r="A118" s="152"/>
      <c r="B118" s="152"/>
      <c r="C118" s="153"/>
      <c r="D118" s="16"/>
    </row>
    <row r="119" spans="1:4" x14ac:dyDescent="0.2">
      <c r="A119" s="152"/>
      <c r="B119" s="152"/>
      <c r="C119" s="153"/>
      <c r="D119" s="16"/>
    </row>
    <row r="120" spans="1:4" x14ac:dyDescent="0.2">
      <c r="A120" s="152"/>
      <c r="B120" s="152"/>
      <c r="C120" s="153"/>
      <c r="D120" s="16"/>
    </row>
    <row r="121" spans="1:4" x14ac:dyDescent="0.2">
      <c r="A121" s="152"/>
      <c r="B121" s="152"/>
      <c r="C121" s="153"/>
      <c r="D121" s="16"/>
    </row>
    <row r="122" spans="1:4" x14ac:dyDescent="0.2">
      <c r="A122" s="152"/>
      <c r="B122" s="152"/>
      <c r="C122" s="153"/>
      <c r="D122" s="16"/>
    </row>
    <row r="123" spans="1:4" x14ac:dyDescent="0.2">
      <c r="A123" s="152"/>
      <c r="B123" s="152"/>
      <c r="C123" s="153"/>
      <c r="D123" s="16"/>
    </row>
    <row r="124" spans="1:4" x14ac:dyDescent="0.2">
      <c r="A124" s="152"/>
      <c r="B124" s="152"/>
      <c r="C124" s="153"/>
      <c r="D124" s="16"/>
    </row>
    <row r="125" spans="1:4" x14ac:dyDescent="0.2">
      <c r="A125" s="152"/>
      <c r="B125" s="152"/>
      <c r="C125" s="153"/>
      <c r="D125" s="16"/>
    </row>
    <row r="126" spans="1:4" x14ac:dyDescent="0.2">
      <c r="A126" s="152"/>
      <c r="B126" s="152"/>
      <c r="C126" s="153"/>
      <c r="D126" s="16"/>
    </row>
    <row r="127" spans="1:4" x14ac:dyDescent="0.2">
      <c r="A127" s="152"/>
      <c r="B127" s="152"/>
      <c r="C127" s="153"/>
      <c r="D127" s="16"/>
    </row>
    <row r="128" spans="1:4" x14ac:dyDescent="0.2">
      <c r="A128" s="152"/>
      <c r="B128" s="152"/>
      <c r="C128" s="153"/>
      <c r="D128" s="16"/>
    </row>
    <row r="129" spans="1:4" x14ac:dyDescent="0.2">
      <c r="A129" s="152"/>
      <c r="B129" s="152"/>
      <c r="C129" s="153"/>
      <c r="D129" s="16"/>
    </row>
    <row r="130" spans="1:4" x14ac:dyDescent="0.2">
      <c r="A130" s="152"/>
      <c r="B130" s="152"/>
      <c r="C130" s="153"/>
      <c r="D130" s="16"/>
    </row>
    <row r="131" spans="1:4" x14ac:dyDescent="0.2">
      <c r="A131" s="152"/>
      <c r="B131" s="152"/>
      <c r="C131" s="153"/>
      <c r="D131" s="16"/>
    </row>
    <row r="132" spans="1:4" x14ac:dyDescent="0.2">
      <c r="A132" s="152"/>
      <c r="B132" s="152"/>
      <c r="C132" s="153"/>
      <c r="D132" s="16"/>
    </row>
    <row r="133" spans="1:4" x14ac:dyDescent="0.2">
      <c r="A133" s="152"/>
      <c r="B133" s="152"/>
      <c r="C133" s="153"/>
      <c r="D133" s="16"/>
    </row>
    <row r="134" spans="1:4" x14ac:dyDescent="0.2">
      <c r="A134" s="152"/>
      <c r="B134" s="152"/>
      <c r="C134" s="153"/>
      <c r="D134" s="16"/>
    </row>
    <row r="135" spans="1:4" x14ac:dyDescent="0.2">
      <c r="A135" s="152"/>
      <c r="B135" s="152"/>
      <c r="C135" s="153"/>
      <c r="D135" s="16"/>
    </row>
    <row r="136" spans="1:4" x14ac:dyDescent="0.2">
      <c r="A136" s="152"/>
      <c r="B136" s="152"/>
      <c r="C136" s="153"/>
      <c r="D136" s="16"/>
    </row>
    <row r="137" spans="1:4" x14ac:dyDescent="0.2">
      <c r="A137" s="152"/>
      <c r="B137" s="152"/>
      <c r="C137" s="153"/>
      <c r="D137" s="16"/>
    </row>
    <row r="138" spans="1:4" x14ac:dyDescent="0.2">
      <c r="A138" s="152"/>
      <c r="B138" s="152"/>
      <c r="C138" s="153"/>
      <c r="D138" s="16"/>
    </row>
    <row r="139" spans="1:4" x14ac:dyDescent="0.2">
      <c r="A139" s="152"/>
      <c r="B139" s="152"/>
      <c r="C139" s="153"/>
      <c r="D139" s="16"/>
    </row>
    <row r="140" spans="1:4" x14ac:dyDescent="0.2">
      <c r="A140" s="152"/>
      <c r="B140" s="152"/>
      <c r="C140" s="153"/>
      <c r="D140" s="16"/>
    </row>
    <row r="141" spans="1:4" x14ac:dyDescent="0.2">
      <c r="A141" s="152"/>
      <c r="B141" s="152"/>
      <c r="C141" s="153"/>
      <c r="D141" s="16"/>
    </row>
    <row r="142" spans="1:4" x14ac:dyDescent="0.2">
      <c r="A142" s="152"/>
      <c r="B142" s="152"/>
      <c r="C142" s="153"/>
      <c r="D142" s="16"/>
    </row>
    <row r="143" spans="1:4" x14ac:dyDescent="0.2">
      <c r="A143" s="152"/>
      <c r="B143" s="152"/>
      <c r="C143" s="153"/>
      <c r="D143" s="16"/>
    </row>
    <row r="144" spans="1:4" x14ac:dyDescent="0.2">
      <c r="A144" s="152"/>
      <c r="B144" s="152"/>
      <c r="C144" s="153"/>
      <c r="D144" s="16"/>
    </row>
    <row r="145" spans="1:4" x14ac:dyDescent="0.2">
      <c r="A145" s="152"/>
      <c r="B145" s="152"/>
      <c r="C145" s="153"/>
      <c r="D145" s="16"/>
    </row>
    <row r="146" spans="1:4" x14ac:dyDescent="0.2">
      <c r="A146" s="152"/>
      <c r="B146" s="152"/>
      <c r="C146" s="153"/>
      <c r="D146" s="16"/>
    </row>
    <row r="147" spans="1:4" x14ac:dyDescent="0.2">
      <c r="A147" s="152"/>
      <c r="B147" s="152"/>
      <c r="C147" s="153"/>
      <c r="D147" s="16"/>
    </row>
    <row r="148" spans="1:4" x14ac:dyDescent="0.2">
      <c r="A148" s="152"/>
      <c r="B148" s="152"/>
      <c r="C148" s="153"/>
      <c r="D148" s="16"/>
    </row>
    <row r="149" spans="1:4" x14ac:dyDescent="0.2">
      <c r="A149" s="152"/>
      <c r="B149" s="152"/>
      <c r="C149" s="153"/>
      <c r="D149" s="16"/>
    </row>
    <row r="150" spans="1:4" x14ac:dyDescent="0.2">
      <c r="A150" s="152"/>
      <c r="B150" s="152"/>
      <c r="C150" s="153"/>
      <c r="D150" s="16"/>
    </row>
    <row r="151" spans="1:4" x14ac:dyDescent="0.2">
      <c r="A151" s="152"/>
      <c r="B151" s="152"/>
      <c r="C151" s="153"/>
      <c r="D151" s="16"/>
    </row>
    <row r="152" spans="1:4" x14ac:dyDescent="0.2">
      <c r="A152" s="152"/>
      <c r="B152" s="152"/>
      <c r="C152" s="153"/>
      <c r="D152" s="16"/>
    </row>
    <row r="153" spans="1:4" x14ac:dyDescent="0.2">
      <c r="A153" s="152"/>
      <c r="B153" s="152"/>
      <c r="C153" s="153"/>
      <c r="D153" s="16"/>
    </row>
    <row r="154" spans="1:4" x14ac:dyDescent="0.2">
      <c r="A154" s="152"/>
      <c r="B154" s="152"/>
      <c r="C154" s="153"/>
      <c r="D154" s="16"/>
    </row>
    <row r="155" spans="1:4" x14ac:dyDescent="0.2">
      <c r="A155" s="152"/>
      <c r="B155" s="152"/>
      <c r="C155" s="153"/>
      <c r="D155" s="16"/>
    </row>
    <row r="156" spans="1:4" x14ac:dyDescent="0.2">
      <c r="A156" s="152"/>
      <c r="B156" s="152"/>
      <c r="C156" s="153"/>
      <c r="D156" s="16"/>
    </row>
    <row r="157" spans="1:4" x14ac:dyDescent="0.2">
      <c r="A157" s="152"/>
      <c r="B157" s="152"/>
      <c r="C157" s="153"/>
      <c r="D157" s="16"/>
    </row>
    <row r="158" spans="1:4" x14ac:dyDescent="0.2">
      <c r="A158" s="152"/>
      <c r="B158" s="152"/>
      <c r="C158" s="153"/>
      <c r="D158" s="16"/>
    </row>
    <row r="159" spans="1:4" x14ac:dyDescent="0.2">
      <c r="A159" s="152"/>
      <c r="B159" s="152"/>
      <c r="C159" s="153"/>
      <c r="D159" s="16"/>
    </row>
    <row r="160" spans="1:4" x14ac:dyDescent="0.2">
      <c r="A160" s="152"/>
      <c r="B160" s="152"/>
      <c r="C160" s="153"/>
      <c r="D160" s="16"/>
    </row>
    <row r="161" spans="1:4" x14ac:dyDescent="0.2">
      <c r="A161" s="152"/>
      <c r="B161" s="152"/>
      <c r="C161" s="153"/>
      <c r="D161" s="16"/>
    </row>
    <row r="162" spans="1:4" x14ac:dyDescent="0.2">
      <c r="A162" s="152"/>
      <c r="B162" s="152"/>
      <c r="C162" s="153"/>
      <c r="D162" s="16"/>
    </row>
    <row r="163" spans="1:4" x14ac:dyDescent="0.2">
      <c r="A163" s="152"/>
      <c r="B163" s="152"/>
      <c r="C163" s="153"/>
      <c r="D163" s="16"/>
    </row>
    <row r="164" spans="1:4" x14ac:dyDescent="0.2">
      <c r="A164" s="152"/>
      <c r="B164" s="152"/>
      <c r="C164" s="153"/>
      <c r="D164" s="16"/>
    </row>
    <row r="165" spans="1:4" x14ac:dyDescent="0.2">
      <c r="A165" s="152"/>
      <c r="B165" s="152"/>
      <c r="C165" s="153"/>
      <c r="D165" s="16"/>
    </row>
    <row r="166" spans="1:4" x14ac:dyDescent="0.2">
      <c r="A166" s="152"/>
      <c r="B166" s="152"/>
      <c r="C166" s="153"/>
      <c r="D166" s="16"/>
    </row>
    <row r="167" spans="1:4" x14ac:dyDescent="0.2">
      <c r="A167" s="152"/>
      <c r="B167" s="152"/>
      <c r="C167" s="153"/>
      <c r="D167" s="16"/>
    </row>
    <row r="168" spans="1:4" x14ac:dyDescent="0.2">
      <c r="A168" s="152"/>
      <c r="B168" s="152"/>
      <c r="C168" s="153"/>
      <c r="D168" s="16"/>
    </row>
    <row r="169" spans="1:4" x14ac:dyDescent="0.2">
      <c r="A169" s="152"/>
      <c r="B169" s="152"/>
      <c r="C169" s="153"/>
      <c r="D169" s="16"/>
    </row>
    <row r="170" spans="1:4" x14ac:dyDescent="0.2">
      <c r="A170" s="152"/>
      <c r="B170" s="152"/>
      <c r="C170" s="153"/>
      <c r="D170" s="16"/>
    </row>
    <row r="171" spans="1:4" x14ac:dyDescent="0.2">
      <c r="A171" s="152"/>
      <c r="B171" s="152"/>
      <c r="C171" s="153"/>
      <c r="D171" s="16"/>
    </row>
    <row r="172" spans="1:4" x14ac:dyDescent="0.2">
      <c r="A172" s="152"/>
      <c r="B172" s="152"/>
      <c r="C172" s="153"/>
      <c r="D172" s="16"/>
    </row>
    <row r="173" spans="1:4" x14ac:dyDescent="0.2">
      <c r="A173" s="152"/>
      <c r="B173" s="152"/>
      <c r="C173" s="153"/>
      <c r="D173" s="16"/>
    </row>
    <row r="174" spans="1:4" x14ac:dyDescent="0.2">
      <c r="A174" s="152"/>
      <c r="B174" s="152"/>
      <c r="C174" s="153"/>
      <c r="D174" s="16"/>
    </row>
    <row r="175" spans="1:4" x14ac:dyDescent="0.2">
      <c r="A175" s="152"/>
      <c r="B175" s="152"/>
      <c r="C175" s="153"/>
      <c r="D175" s="16"/>
    </row>
    <row r="176" spans="1:4" x14ac:dyDescent="0.2">
      <c r="A176" s="152"/>
      <c r="B176" s="152"/>
      <c r="C176" s="153"/>
      <c r="D176" s="16"/>
    </row>
    <row r="177" spans="1:4" x14ac:dyDescent="0.2">
      <c r="A177" s="152"/>
      <c r="B177" s="152"/>
      <c r="C177" s="153"/>
      <c r="D177" s="16"/>
    </row>
    <row r="178" spans="1:4" x14ac:dyDescent="0.2">
      <c r="A178" s="152"/>
      <c r="B178" s="152"/>
      <c r="C178" s="153"/>
      <c r="D178" s="16"/>
    </row>
    <row r="179" spans="1:4" x14ac:dyDescent="0.2">
      <c r="A179" s="152"/>
      <c r="B179" s="152"/>
      <c r="C179" s="153"/>
      <c r="D179" s="16"/>
    </row>
    <row r="180" spans="1:4" x14ac:dyDescent="0.2">
      <c r="A180" s="152"/>
      <c r="B180" s="152"/>
      <c r="C180" s="153"/>
      <c r="D180" s="16"/>
    </row>
    <row r="181" spans="1:4" x14ac:dyDescent="0.2">
      <c r="A181" s="152"/>
      <c r="B181" s="152"/>
      <c r="C181" s="153"/>
      <c r="D181" s="16"/>
    </row>
    <row r="182" spans="1:4" x14ac:dyDescent="0.2">
      <c r="A182" s="152"/>
      <c r="B182" s="152"/>
      <c r="C182" s="153"/>
      <c r="D182" s="16"/>
    </row>
    <row r="183" spans="1:4" x14ac:dyDescent="0.2">
      <c r="A183" s="152"/>
      <c r="B183" s="152"/>
      <c r="C183" s="153"/>
      <c r="D183" s="16"/>
    </row>
    <row r="184" spans="1:4" x14ac:dyDescent="0.2">
      <c r="A184" s="152"/>
      <c r="B184" s="152"/>
      <c r="C184" s="153"/>
      <c r="D184" s="16"/>
    </row>
    <row r="185" spans="1:4" x14ac:dyDescent="0.2">
      <c r="A185" s="152"/>
      <c r="B185" s="152"/>
      <c r="C185" s="153"/>
      <c r="D185" s="16"/>
    </row>
    <row r="186" spans="1:4" x14ac:dyDescent="0.2">
      <c r="A186" s="152"/>
      <c r="B186" s="152"/>
      <c r="C186" s="153"/>
      <c r="D186" s="16"/>
    </row>
    <row r="187" spans="1:4" x14ac:dyDescent="0.2">
      <c r="A187" s="152"/>
      <c r="B187" s="152"/>
      <c r="C187" s="153"/>
      <c r="D187" s="16"/>
    </row>
    <row r="188" spans="1:4" x14ac:dyDescent="0.2">
      <c r="A188" s="152"/>
      <c r="B188" s="152"/>
      <c r="C188" s="153"/>
      <c r="D188" s="16"/>
    </row>
    <row r="189" spans="1:4" x14ac:dyDescent="0.2">
      <c r="A189" s="152"/>
      <c r="B189" s="152"/>
      <c r="C189" s="153"/>
      <c r="D189" s="16"/>
    </row>
    <row r="190" spans="1:4" x14ac:dyDescent="0.2">
      <c r="A190" s="152"/>
      <c r="B190" s="152"/>
      <c r="C190" s="153"/>
      <c r="D190" s="16"/>
    </row>
    <row r="191" spans="1:4" x14ac:dyDescent="0.2">
      <c r="A191" s="152"/>
      <c r="B191" s="152"/>
      <c r="C191" s="153"/>
      <c r="D191" s="16"/>
    </row>
    <row r="192" spans="1:4" x14ac:dyDescent="0.2">
      <c r="A192" s="152"/>
      <c r="B192" s="152"/>
      <c r="C192" s="153"/>
      <c r="D192" s="16"/>
    </row>
    <row r="193" spans="1:4" x14ac:dyDescent="0.2">
      <c r="A193" s="152"/>
      <c r="B193" s="152"/>
      <c r="C193" s="153"/>
      <c r="D193" s="16"/>
    </row>
    <row r="194" spans="1:4" x14ac:dyDescent="0.2">
      <c r="A194" s="152"/>
      <c r="B194" s="152"/>
      <c r="C194" s="153"/>
      <c r="D194" s="16"/>
    </row>
    <row r="195" spans="1:4" x14ac:dyDescent="0.2">
      <c r="A195" s="152"/>
      <c r="B195" s="152"/>
      <c r="C195" s="153"/>
      <c r="D195" s="16"/>
    </row>
    <row r="196" spans="1:4" x14ac:dyDescent="0.2">
      <c r="A196" s="152"/>
      <c r="B196" s="152"/>
      <c r="C196" s="153"/>
      <c r="D196" s="16"/>
    </row>
    <row r="197" spans="1:4" x14ac:dyDescent="0.2">
      <c r="A197" s="152"/>
      <c r="B197" s="152"/>
      <c r="C197" s="153"/>
      <c r="D197" s="16"/>
    </row>
    <row r="198" spans="1:4" x14ac:dyDescent="0.2">
      <c r="A198" s="152"/>
      <c r="B198" s="152"/>
      <c r="C198" s="153"/>
      <c r="D198" s="16"/>
    </row>
    <row r="199" spans="1:4" x14ac:dyDescent="0.2">
      <c r="A199" s="152"/>
      <c r="B199" s="152"/>
      <c r="C199" s="153"/>
      <c r="D199" s="16"/>
    </row>
    <row r="200" spans="1:4" x14ac:dyDescent="0.2">
      <c r="A200" s="152"/>
      <c r="B200" s="152"/>
      <c r="C200" s="153"/>
      <c r="D200" s="16"/>
    </row>
    <row r="201" spans="1:4" x14ac:dyDescent="0.2">
      <c r="A201" s="152"/>
      <c r="B201" s="152"/>
      <c r="C201" s="153"/>
      <c r="D201" s="16"/>
    </row>
    <row r="202" spans="1:4" x14ac:dyDescent="0.2">
      <c r="A202" s="152"/>
      <c r="B202" s="152"/>
      <c r="C202" s="153"/>
      <c r="D202" s="16"/>
    </row>
    <row r="203" spans="1:4" x14ac:dyDescent="0.2">
      <c r="A203" s="152"/>
      <c r="B203" s="152"/>
      <c r="C203" s="153"/>
      <c r="D203" s="16"/>
    </row>
    <row r="204" spans="1:4" x14ac:dyDescent="0.2">
      <c r="A204" s="152"/>
      <c r="B204" s="152"/>
      <c r="C204" s="153"/>
      <c r="D204" s="16"/>
    </row>
    <row r="205" spans="1:4" x14ac:dyDescent="0.2">
      <c r="A205" s="152"/>
      <c r="B205" s="152"/>
      <c r="C205" s="153"/>
      <c r="D205" s="16"/>
    </row>
    <row r="206" spans="1:4" x14ac:dyDescent="0.2">
      <c r="A206" s="152"/>
      <c r="B206" s="152"/>
      <c r="C206" s="153"/>
      <c r="D206" s="16"/>
    </row>
    <row r="207" spans="1:4" x14ac:dyDescent="0.2">
      <c r="A207" s="152"/>
      <c r="B207" s="152"/>
      <c r="C207" s="153"/>
      <c r="D207" s="16"/>
    </row>
    <row r="208" spans="1:4" x14ac:dyDescent="0.2">
      <c r="A208" s="152"/>
      <c r="B208" s="152"/>
      <c r="C208" s="153"/>
      <c r="D208" s="16"/>
    </row>
    <row r="209" spans="1:4" x14ac:dyDescent="0.2">
      <c r="A209" s="152"/>
      <c r="B209" s="152"/>
      <c r="C209" s="153"/>
      <c r="D209" s="16"/>
    </row>
    <row r="210" spans="1:4" x14ac:dyDescent="0.2">
      <c r="A210" s="152"/>
      <c r="B210" s="152"/>
      <c r="C210" s="153"/>
      <c r="D210" s="16"/>
    </row>
    <row r="211" spans="1:4" x14ac:dyDescent="0.2">
      <c r="A211" s="152"/>
      <c r="B211" s="152"/>
      <c r="C211" s="153"/>
      <c r="D211" s="16"/>
    </row>
    <row r="212" spans="1:4" x14ac:dyDescent="0.2">
      <c r="A212" s="152"/>
      <c r="B212" s="152"/>
      <c r="C212" s="153"/>
      <c r="D212" s="16"/>
    </row>
    <row r="213" spans="1:4" x14ac:dyDescent="0.2">
      <c r="A213" s="152"/>
      <c r="B213" s="152"/>
      <c r="C213" s="153"/>
      <c r="D213" s="16"/>
    </row>
    <row r="214" spans="1:4" x14ac:dyDescent="0.2">
      <c r="A214" s="152"/>
      <c r="B214" s="152"/>
      <c r="C214" s="153"/>
      <c r="D214" s="16"/>
    </row>
    <row r="215" spans="1:4" x14ac:dyDescent="0.2">
      <c r="A215" s="152"/>
      <c r="B215" s="152"/>
      <c r="C215" s="153"/>
      <c r="D215" s="16"/>
    </row>
    <row r="216" spans="1:4" x14ac:dyDescent="0.2">
      <c r="A216" s="152"/>
      <c r="B216" s="152"/>
      <c r="C216" s="153"/>
      <c r="D216" s="16"/>
    </row>
    <row r="217" spans="1:4" x14ac:dyDescent="0.2">
      <c r="A217" s="152"/>
      <c r="B217" s="152"/>
      <c r="C217" s="153"/>
      <c r="D217" s="16"/>
    </row>
    <row r="218" spans="1:4" x14ac:dyDescent="0.2">
      <c r="A218" s="152"/>
      <c r="B218" s="152"/>
      <c r="C218" s="153"/>
      <c r="D218" s="16"/>
    </row>
    <row r="219" spans="1:4" x14ac:dyDescent="0.2">
      <c r="A219" s="152"/>
      <c r="B219" s="152"/>
      <c r="C219" s="153"/>
      <c r="D219" s="16"/>
    </row>
    <row r="220" spans="1:4" x14ac:dyDescent="0.2">
      <c r="A220" s="152"/>
      <c r="B220" s="152"/>
      <c r="C220" s="153"/>
      <c r="D220" s="16"/>
    </row>
    <row r="221" spans="1:4" x14ac:dyDescent="0.2">
      <c r="A221" s="152"/>
      <c r="B221" s="152"/>
      <c r="C221" s="153"/>
      <c r="D221" s="16"/>
    </row>
    <row r="222" spans="1:4" x14ac:dyDescent="0.2">
      <c r="A222" s="152"/>
      <c r="B222" s="152"/>
      <c r="C222" s="153"/>
      <c r="D222" s="16"/>
    </row>
    <row r="223" spans="1:4" x14ac:dyDescent="0.2">
      <c r="A223" s="152"/>
      <c r="B223" s="152"/>
      <c r="C223" s="153"/>
      <c r="D223" s="16"/>
    </row>
    <row r="224" spans="1:4" x14ac:dyDescent="0.2">
      <c r="A224" s="152"/>
      <c r="B224" s="152"/>
      <c r="C224" s="153"/>
      <c r="D224" s="16"/>
    </row>
    <row r="225" spans="1:4" x14ac:dyDescent="0.2">
      <c r="A225" s="152"/>
      <c r="B225" s="152"/>
      <c r="C225" s="153"/>
      <c r="D225" s="16"/>
    </row>
    <row r="226" spans="1:4" x14ac:dyDescent="0.2">
      <c r="A226" s="152"/>
      <c r="B226" s="152"/>
      <c r="C226" s="153"/>
      <c r="D226" s="16"/>
    </row>
    <row r="227" spans="1:4" x14ac:dyDescent="0.2">
      <c r="A227" s="152"/>
      <c r="B227" s="152"/>
      <c r="C227" s="153"/>
      <c r="D227" s="16"/>
    </row>
  </sheetData>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1"/>
  <sheetViews>
    <sheetView topLeftCell="A16" zoomScale="80" zoomScaleNormal="80" workbookViewId="0">
      <selection activeCell="T27" sqref="T27"/>
    </sheetView>
  </sheetViews>
  <sheetFormatPr defaultRowHeight="12.75" x14ac:dyDescent="0.2"/>
  <cols>
    <col min="2" max="9" width="11.7109375" customWidth="1"/>
  </cols>
  <sheetData>
    <row r="1" spans="2:18" ht="18" x14ac:dyDescent="0.25">
      <c r="B1" s="37" t="s">
        <v>55</v>
      </c>
    </row>
    <row r="2" spans="2:18" x14ac:dyDescent="0.2">
      <c r="B2" s="149" t="s">
        <v>113</v>
      </c>
    </row>
    <row r="3" spans="2:18" ht="15.75" x14ac:dyDescent="0.25">
      <c r="B3" s="96" t="s">
        <v>89</v>
      </c>
    </row>
    <row r="4" spans="2:18" ht="13.5" thickBot="1" x14ac:dyDescent="0.25"/>
    <row r="5" spans="2:18" ht="15.75" x14ac:dyDescent="0.25">
      <c r="G5" s="334" t="s">
        <v>136</v>
      </c>
      <c r="H5" s="184"/>
    </row>
    <row r="6" spans="2:18" ht="15.75" x14ac:dyDescent="0.25">
      <c r="G6" s="411" t="s">
        <v>137</v>
      </c>
      <c r="H6" s="273"/>
    </row>
    <row r="7" spans="2:18" ht="15.75" x14ac:dyDescent="0.25">
      <c r="G7" s="185" t="s">
        <v>138</v>
      </c>
      <c r="H7" s="187"/>
    </row>
    <row r="8" spans="2:18" x14ac:dyDescent="0.2">
      <c r="G8" s="189"/>
      <c r="H8" s="187"/>
    </row>
    <row r="9" spans="2:18" x14ac:dyDescent="0.2">
      <c r="G9" s="189"/>
      <c r="H9" s="187"/>
    </row>
    <row r="10" spans="2:18" ht="13.5" thickBot="1" x14ac:dyDescent="0.25">
      <c r="G10" s="189"/>
      <c r="H10" s="187"/>
    </row>
    <row r="11" spans="2:18" ht="15.75" x14ac:dyDescent="0.25">
      <c r="B11" s="334" t="s">
        <v>132</v>
      </c>
      <c r="C11" s="335"/>
      <c r="D11" s="182"/>
      <c r="E11" s="334" t="s">
        <v>133</v>
      </c>
      <c r="F11" s="184"/>
      <c r="G11" s="189"/>
      <c r="H11" s="187"/>
    </row>
    <row r="12" spans="2:18" ht="13.5" thickBot="1" x14ac:dyDescent="0.25">
      <c r="B12" s="196"/>
      <c r="C12" s="198"/>
      <c r="D12" s="198"/>
      <c r="E12" s="196"/>
      <c r="F12" s="200"/>
      <c r="G12" s="196"/>
      <c r="H12" s="200"/>
    </row>
    <row r="13" spans="2:18" ht="15.75" x14ac:dyDescent="0.25">
      <c r="B13" s="344"/>
      <c r="C13" s="331"/>
      <c r="D13" s="430" t="s">
        <v>90</v>
      </c>
      <c r="E13" s="405" t="s">
        <v>49</v>
      </c>
      <c r="F13" s="352" t="s">
        <v>104</v>
      </c>
      <c r="G13" s="424"/>
      <c r="H13" s="83"/>
      <c r="J13" s="404" t="s">
        <v>147</v>
      </c>
      <c r="K13" s="175"/>
      <c r="L13" s="175"/>
      <c r="M13" s="175"/>
      <c r="N13" s="175"/>
      <c r="O13" s="175"/>
      <c r="P13" s="175"/>
      <c r="Q13" s="175"/>
      <c r="R13" s="175"/>
    </row>
    <row r="14" spans="2:18" ht="15.75" thickBot="1" x14ac:dyDescent="0.3">
      <c r="B14" s="345" t="s">
        <v>28</v>
      </c>
      <c r="C14" s="332" t="s">
        <v>27</v>
      </c>
      <c r="D14" s="431" t="s">
        <v>28</v>
      </c>
      <c r="E14" s="421" t="s">
        <v>102</v>
      </c>
      <c r="F14" s="354" t="s">
        <v>105</v>
      </c>
      <c r="G14" s="413" t="s">
        <v>86</v>
      </c>
      <c r="H14" s="84"/>
      <c r="J14" s="175"/>
      <c r="K14" s="175"/>
      <c r="L14" s="175"/>
      <c r="M14" s="175"/>
      <c r="N14" s="175"/>
      <c r="O14" s="175"/>
      <c r="P14" s="175"/>
      <c r="Q14" s="175"/>
      <c r="R14" s="175"/>
    </row>
    <row r="15" spans="2:18" ht="19.5" thickTop="1" thickBot="1" x14ac:dyDescent="0.4">
      <c r="B15" s="345" t="s">
        <v>22</v>
      </c>
      <c r="C15" s="332" t="s">
        <v>81</v>
      </c>
      <c r="D15" s="431" t="s">
        <v>32</v>
      </c>
      <c r="E15" s="406" t="s">
        <v>103</v>
      </c>
      <c r="F15" s="356">
        <v>4.67</v>
      </c>
      <c r="G15" s="413" t="s">
        <v>114</v>
      </c>
      <c r="H15" s="84"/>
      <c r="J15" s="175"/>
      <c r="K15" s="175"/>
      <c r="L15" s="175"/>
      <c r="M15" s="175"/>
      <c r="N15" s="175"/>
      <c r="O15" s="175"/>
      <c r="P15" s="175"/>
      <c r="Q15" s="175"/>
      <c r="R15" s="175"/>
    </row>
    <row r="16" spans="2:18" ht="16.5" thickTop="1" thickBot="1" x14ac:dyDescent="0.3">
      <c r="B16" s="346"/>
      <c r="C16" s="333"/>
      <c r="D16" s="432"/>
      <c r="E16" s="407" t="s">
        <v>101</v>
      </c>
      <c r="F16" s="358" t="s">
        <v>40</v>
      </c>
      <c r="G16" s="414" t="s">
        <v>65</v>
      </c>
      <c r="H16" s="304"/>
      <c r="J16" s="175"/>
      <c r="K16" s="175"/>
      <c r="L16" s="175"/>
      <c r="M16" s="175"/>
      <c r="N16" s="175"/>
      <c r="O16" s="175"/>
      <c r="P16" s="175"/>
      <c r="Q16" s="175"/>
      <c r="R16" s="175"/>
    </row>
    <row r="17" spans="2:18" x14ac:dyDescent="0.2">
      <c r="B17" s="391">
        <f>'QB HS'!B23</f>
        <v>1</v>
      </c>
      <c r="C17" s="419">
        <f>'QB HS'!C23</f>
        <v>42527</v>
      </c>
      <c r="D17" s="434">
        <f>'QB HS'!D23</f>
        <v>0.56944444444444442</v>
      </c>
      <c r="E17" s="422">
        <f>'QB HS'!F23</f>
        <v>1.9269742553760985</v>
      </c>
      <c r="F17" s="361">
        <f>'QB HS'!G23</f>
        <v>41.262832020901463</v>
      </c>
      <c r="G17" s="121">
        <f>'Data HS'!AZ35</f>
        <v>8</v>
      </c>
      <c r="H17" s="121"/>
      <c r="J17" s="175"/>
      <c r="K17" s="175"/>
      <c r="L17" s="175"/>
      <c r="M17" s="175"/>
      <c r="N17" s="175"/>
      <c r="O17" s="175"/>
      <c r="P17" s="175"/>
      <c r="Q17" s="175"/>
      <c r="R17" s="175"/>
    </row>
    <row r="18" spans="2:18" x14ac:dyDescent="0.2">
      <c r="B18" s="391">
        <f>'QB HS'!B24</f>
        <v>2</v>
      </c>
      <c r="C18" s="419">
        <f>'QB HS'!C24</f>
        <v>42527</v>
      </c>
      <c r="D18" s="434">
        <f>'QB HS'!D24</f>
        <v>0.69930555555555562</v>
      </c>
      <c r="E18" s="422">
        <f>'QB HS'!F24</f>
        <v>1.9269742553760985</v>
      </c>
      <c r="F18" s="361">
        <f>'QB HS'!G24</f>
        <v>41.262832020901463</v>
      </c>
      <c r="G18" s="121">
        <f>'Data HS'!AZ36</f>
        <v>5.6</v>
      </c>
      <c r="H18" s="121"/>
      <c r="J18" s="175"/>
      <c r="K18" s="175"/>
      <c r="L18" s="175"/>
      <c r="M18" s="175"/>
      <c r="N18" s="175"/>
      <c r="O18" s="175"/>
      <c r="P18" s="175"/>
      <c r="Q18" s="175"/>
      <c r="R18" s="175"/>
    </row>
    <row r="19" spans="2:18" x14ac:dyDescent="0.2">
      <c r="B19" s="391">
        <f>'QB HS'!B25</f>
        <v>3</v>
      </c>
      <c r="C19" s="419">
        <f>'QB HS'!C25</f>
        <v>42529</v>
      </c>
      <c r="D19" s="434">
        <f>'QB HS'!D25</f>
        <v>0.5083333333333333</v>
      </c>
      <c r="E19" s="422">
        <f>'QB HS'!F25</f>
        <v>1.6980551237131558</v>
      </c>
      <c r="F19" s="361">
        <f>'QB HS'!G25</f>
        <v>36.360923419981923</v>
      </c>
      <c r="G19" s="121">
        <f>'Data HS'!AZ37</f>
        <v>11.3</v>
      </c>
      <c r="H19" s="121"/>
      <c r="J19" s="175"/>
      <c r="K19" s="175"/>
      <c r="L19" s="175"/>
      <c r="M19" s="175"/>
      <c r="N19" s="175"/>
      <c r="O19" s="175"/>
      <c r="P19" s="175"/>
      <c r="Q19" s="175"/>
      <c r="R19" s="175"/>
    </row>
    <row r="20" spans="2:18" x14ac:dyDescent="0.2">
      <c r="B20" s="391">
        <f>'QB HS'!B26</f>
        <v>4</v>
      </c>
      <c r="C20" s="419">
        <f>'QB HS'!C26</f>
        <v>42530</v>
      </c>
      <c r="D20" s="434">
        <f>'QB HS'!D26</f>
        <v>0.51041666666666663</v>
      </c>
      <c r="E20" s="422">
        <f>'QB HS'!F26</f>
        <v>1.6980551237131558</v>
      </c>
      <c r="F20" s="361">
        <f>'QB HS'!G26</f>
        <v>36.360923419981923</v>
      </c>
      <c r="G20" s="121">
        <f>'Data HS'!AZ38</f>
        <v>4</v>
      </c>
      <c r="H20" s="121"/>
      <c r="J20" s="175"/>
      <c r="K20" s="175"/>
      <c r="L20" s="175"/>
      <c r="M20" s="175"/>
      <c r="N20" s="175"/>
      <c r="O20" s="175"/>
      <c r="P20" s="175"/>
      <c r="Q20" s="175"/>
      <c r="R20" s="175"/>
    </row>
    <row r="21" spans="2:18" x14ac:dyDescent="0.2">
      <c r="B21" s="391">
        <f>'QB HS'!B27</f>
        <v>5</v>
      </c>
      <c r="C21" s="419">
        <f>'QB HS'!C27</f>
        <v>42540</v>
      </c>
      <c r="D21" s="434">
        <f>'QB HS'!D27</f>
        <v>0.61458333333333337</v>
      </c>
      <c r="E21" s="422">
        <f>'QB HS'!F27</f>
        <v>1.0778258139183132</v>
      </c>
      <c r="F21" s="361">
        <f>'QB HS'!G27</f>
        <v>23.079781882619127</v>
      </c>
      <c r="G21" s="121">
        <f>'Data HS'!AZ39</f>
        <v>11.3</v>
      </c>
      <c r="H21" s="121"/>
      <c r="J21" s="175"/>
      <c r="K21" s="175"/>
      <c r="L21" s="175"/>
      <c r="M21" s="175"/>
      <c r="N21" s="175"/>
      <c r="O21" s="175"/>
      <c r="P21" s="175"/>
      <c r="Q21" s="175"/>
      <c r="R21" s="175"/>
    </row>
    <row r="22" spans="2:18" x14ac:dyDescent="0.2">
      <c r="B22" s="391">
        <f>'QB HS'!B28</f>
        <v>6</v>
      </c>
      <c r="C22" s="419">
        <f>'QB HS'!C28</f>
        <v>42546</v>
      </c>
      <c r="D22" s="434">
        <f>'QB HS'!D28</f>
        <v>0.59027777777777779</v>
      </c>
      <c r="E22" s="422">
        <f>'QB HS'!F28</f>
        <v>1.3750690539635786</v>
      </c>
      <c r="F22" s="361">
        <f>'QB HS'!G28</f>
        <v>29.444733489584127</v>
      </c>
      <c r="G22" s="121">
        <f>'Data HS'!AZ40</f>
        <v>8</v>
      </c>
      <c r="H22" s="121"/>
      <c r="J22" s="175"/>
      <c r="K22" s="175"/>
      <c r="L22" s="175"/>
      <c r="M22" s="175"/>
      <c r="N22" s="175"/>
      <c r="O22" s="175"/>
      <c r="P22" s="175"/>
      <c r="Q22" s="175"/>
      <c r="R22" s="175"/>
    </row>
    <row r="23" spans="2:18" x14ac:dyDescent="0.2">
      <c r="B23" s="391">
        <f>'QB HS'!B29</f>
        <v>7</v>
      </c>
      <c r="C23" s="419">
        <f>'QB HS'!C29</f>
        <v>42546</v>
      </c>
      <c r="D23" s="434">
        <f>'QB HS'!D29</f>
        <v>0.77916666666666667</v>
      </c>
      <c r="E23" s="422">
        <f>'QB HS'!F29</f>
        <v>2.0453741835658836</v>
      </c>
      <c r="F23" s="361">
        <f>'QB HS'!G29</f>
        <v>43.798162388991088</v>
      </c>
      <c r="G23" s="121">
        <f>'Data HS'!AZ41</f>
        <v>22.6</v>
      </c>
      <c r="H23" s="121"/>
      <c r="J23" s="175"/>
      <c r="K23" s="175"/>
      <c r="L23" s="175"/>
      <c r="M23" s="175"/>
      <c r="N23" s="175"/>
      <c r="O23" s="175"/>
      <c r="P23" s="175"/>
      <c r="Q23" s="175"/>
      <c r="R23" s="175"/>
    </row>
    <row r="24" spans="2:18" ht="13.5" thickBot="1" x14ac:dyDescent="0.25">
      <c r="B24" s="393">
        <f>'QB HS'!B30</f>
        <v>8</v>
      </c>
      <c r="C24" s="420">
        <f>'QB HS'!C30</f>
        <v>42547</v>
      </c>
      <c r="D24" s="435">
        <f>'QB HS'!D30</f>
        <v>0.45833333333333331</v>
      </c>
      <c r="E24" s="423">
        <f>'QB HS'!F30</f>
        <v>1.7542861552874207</v>
      </c>
      <c r="F24" s="390">
        <f>'QB HS'!G30</f>
        <v>37.565014031850545</v>
      </c>
      <c r="G24" s="121">
        <f>'Data HS'!AZ42</f>
        <v>11.3</v>
      </c>
      <c r="H24" s="121"/>
      <c r="J24" s="175"/>
      <c r="K24" s="175"/>
      <c r="L24" s="175"/>
      <c r="M24" s="175"/>
      <c r="N24" s="175"/>
      <c r="O24" s="175"/>
      <c r="P24" s="175"/>
      <c r="Q24" s="175"/>
      <c r="R24" s="175"/>
    </row>
    <row r="25" spans="2:18" x14ac:dyDescent="0.2">
      <c r="C25" s="158"/>
      <c r="D25" s="159"/>
      <c r="E25" s="31"/>
      <c r="F25" s="160"/>
      <c r="G25" s="2"/>
      <c r="J25" s="175"/>
      <c r="K25" s="175"/>
      <c r="L25" s="175"/>
      <c r="M25" s="175"/>
      <c r="N25" s="175"/>
      <c r="O25" s="175"/>
      <c r="P25" s="175"/>
      <c r="Q25" s="175"/>
      <c r="R25" s="175"/>
    </row>
    <row r="26" spans="2:18" x14ac:dyDescent="0.2">
      <c r="C26" s="158"/>
      <c r="D26" s="159"/>
      <c r="E26" s="31"/>
      <c r="F26" s="160"/>
      <c r="J26" s="175"/>
      <c r="K26" s="175"/>
      <c r="L26" s="175"/>
      <c r="M26" s="175"/>
      <c r="N26" s="175"/>
      <c r="O26" s="175"/>
      <c r="P26" s="175"/>
      <c r="Q26" s="175"/>
      <c r="R26" s="175"/>
    </row>
    <row r="27" spans="2:18" x14ac:dyDescent="0.2">
      <c r="J27" s="175"/>
      <c r="K27" s="175"/>
      <c r="L27" s="175"/>
      <c r="M27" s="175"/>
      <c r="N27" s="175"/>
      <c r="O27" s="175"/>
      <c r="P27" s="175"/>
      <c r="Q27" s="175"/>
      <c r="R27" s="175"/>
    </row>
    <row r="28" spans="2:18" x14ac:dyDescent="0.2">
      <c r="J28" s="175"/>
      <c r="K28" s="175"/>
      <c r="L28" s="175"/>
      <c r="M28" s="175"/>
      <c r="N28" s="175"/>
      <c r="O28" s="175"/>
      <c r="P28" s="175"/>
      <c r="Q28" s="175"/>
      <c r="R28" s="175"/>
    </row>
    <row r="29" spans="2:18" x14ac:dyDescent="0.2">
      <c r="E29" s="149" t="s">
        <v>139</v>
      </c>
      <c r="J29" s="175"/>
      <c r="K29" s="175"/>
      <c r="L29" s="175"/>
      <c r="M29" s="175"/>
      <c r="N29" s="175"/>
      <c r="O29" s="175"/>
      <c r="P29" s="175"/>
      <c r="Q29" s="175"/>
      <c r="R29" s="175"/>
    </row>
    <row r="30" spans="2:18" x14ac:dyDescent="0.2">
      <c r="E30" s="5" t="s">
        <v>57</v>
      </c>
      <c r="G30" s="2"/>
      <c r="J30" s="175"/>
      <c r="K30" s="175"/>
      <c r="L30" s="175"/>
      <c r="M30" s="175"/>
      <c r="N30" s="175"/>
      <c r="O30" s="175"/>
      <c r="P30" s="175"/>
      <c r="Q30" s="175"/>
      <c r="R30" s="175"/>
    </row>
    <row r="31" spans="2:18" ht="15" x14ac:dyDescent="0.25">
      <c r="E31" s="162" t="s">
        <v>115</v>
      </c>
      <c r="G31" s="155" t="s">
        <v>86</v>
      </c>
      <c r="J31" s="175"/>
      <c r="K31" s="175"/>
      <c r="L31" s="175"/>
      <c r="M31" s="175"/>
      <c r="N31" s="175"/>
      <c r="O31" s="175"/>
      <c r="P31" s="175"/>
      <c r="Q31" s="175"/>
      <c r="R31" s="175"/>
    </row>
    <row r="32" spans="2:18" ht="18" x14ac:dyDescent="0.35">
      <c r="E32" s="161" t="s">
        <v>116</v>
      </c>
      <c r="G32" s="155" t="s">
        <v>114</v>
      </c>
      <c r="J32" s="175"/>
      <c r="K32" s="175"/>
      <c r="L32" s="175"/>
      <c r="M32" s="175"/>
      <c r="N32" s="175"/>
      <c r="O32" s="175"/>
      <c r="P32" s="175"/>
      <c r="Q32" s="175"/>
      <c r="R32" s="175"/>
    </row>
    <row r="33" spans="5:18" ht="15.75" thickBot="1" x14ac:dyDescent="0.3">
      <c r="E33" s="124" t="s">
        <v>101</v>
      </c>
      <c r="G33" s="156" t="s">
        <v>65</v>
      </c>
      <c r="J33" s="175"/>
      <c r="K33" s="175"/>
      <c r="L33" s="175"/>
      <c r="M33" s="175"/>
      <c r="N33" s="175"/>
      <c r="O33" s="175"/>
      <c r="P33" s="175"/>
      <c r="Q33" s="175"/>
      <c r="R33" s="175"/>
    </row>
    <row r="34" spans="5:18" x14ac:dyDescent="0.2">
      <c r="E34" s="134">
        <v>1.0732540257483747</v>
      </c>
      <c r="G34" s="121">
        <v>8</v>
      </c>
      <c r="J34" s="175"/>
      <c r="K34" s="175"/>
      <c r="L34" s="175"/>
      <c r="M34" s="175"/>
      <c r="N34" s="175"/>
      <c r="O34" s="175"/>
      <c r="P34" s="175"/>
      <c r="Q34" s="175"/>
      <c r="R34" s="175"/>
    </row>
    <row r="35" spans="5:18" x14ac:dyDescent="0.2">
      <c r="E35" s="134">
        <v>1.6272170316546124</v>
      </c>
      <c r="G35" s="121">
        <v>11.3</v>
      </c>
      <c r="J35" s="175"/>
      <c r="K35" s="175"/>
      <c r="L35" s="175"/>
      <c r="M35" s="175"/>
      <c r="N35" s="175"/>
      <c r="O35" s="175"/>
      <c r="P35" s="175"/>
      <c r="Q35" s="175"/>
      <c r="R35" s="175"/>
    </row>
    <row r="36" spans="5:18" x14ac:dyDescent="0.2">
      <c r="E36" s="134">
        <v>2.0378909667965046</v>
      </c>
      <c r="G36" s="121">
        <v>16</v>
      </c>
      <c r="J36" s="175"/>
      <c r="K36" s="175"/>
      <c r="L36" s="175"/>
      <c r="M36" s="175"/>
      <c r="N36" s="175"/>
      <c r="O36" s="175"/>
      <c r="P36" s="175"/>
      <c r="Q36" s="175"/>
      <c r="R36" s="175"/>
    </row>
    <row r="37" spans="5:18" x14ac:dyDescent="0.2">
      <c r="E37" s="134">
        <v>2.108672895550515</v>
      </c>
      <c r="G37" s="121">
        <v>16</v>
      </c>
      <c r="J37" s="175"/>
      <c r="K37" s="175"/>
      <c r="L37" s="175"/>
      <c r="M37" s="175"/>
      <c r="N37" s="175"/>
      <c r="O37" s="175"/>
      <c r="P37" s="175"/>
      <c r="Q37" s="175"/>
      <c r="R37" s="175"/>
    </row>
    <row r="38" spans="5:18" x14ac:dyDescent="0.2">
      <c r="E38" s="134">
        <v>1.743264624082449</v>
      </c>
      <c r="G38" s="121">
        <v>5.6</v>
      </c>
      <c r="J38" s="175"/>
      <c r="K38" s="175"/>
      <c r="L38" s="175"/>
      <c r="M38" s="175"/>
      <c r="N38" s="175"/>
      <c r="O38" s="175"/>
      <c r="P38" s="175"/>
      <c r="Q38" s="175"/>
      <c r="R38" s="175"/>
    </row>
    <row r="39" spans="5:18" x14ac:dyDescent="0.2">
      <c r="E39" s="134">
        <v>2.1436831167096737</v>
      </c>
      <c r="G39" s="121">
        <v>11.3</v>
      </c>
      <c r="J39" s="175"/>
      <c r="K39" s="175"/>
      <c r="L39" s="175"/>
      <c r="M39" s="175"/>
      <c r="N39" s="175"/>
      <c r="O39" s="175"/>
      <c r="P39" s="175"/>
      <c r="Q39" s="175"/>
      <c r="R39" s="175"/>
    </row>
    <row r="40" spans="5:18" x14ac:dyDescent="0.2">
      <c r="E40" s="134">
        <v>2.3152184795807011</v>
      </c>
      <c r="G40" s="121">
        <v>16</v>
      </c>
      <c r="J40" s="175"/>
      <c r="K40" s="175"/>
      <c r="L40" s="175"/>
      <c r="M40" s="175"/>
      <c r="N40" s="175"/>
      <c r="O40" s="175"/>
      <c r="P40" s="175"/>
      <c r="Q40" s="175"/>
      <c r="R40" s="175"/>
    </row>
    <row r="41" spans="5:18" x14ac:dyDescent="0.2">
      <c r="E41" s="134">
        <v>1.893040268674445</v>
      </c>
      <c r="G41" s="121">
        <v>8</v>
      </c>
      <c r="J41" s="175"/>
      <c r="K41" s="175"/>
      <c r="L41" s="175"/>
      <c r="M41" s="175"/>
      <c r="N41" s="175"/>
      <c r="O41" s="175"/>
      <c r="P41" s="175"/>
      <c r="Q41" s="175"/>
      <c r="R41" s="175"/>
    </row>
    <row r="42" spans="5:18" x14ac:dyDescent="0.2">
      <c r="E42" s="134">
        <v>1.8188140838199989</v>
      </c>
      <c r="G42" s="121">
        <v>8</v>
      </c>
    </row>
    <row r="43" spans="5:18" x14ac:dyDescent="0.2">
      <c r="E43" s="134">
        <v>2.108672895550515</v>
      </c>
      <c r="G43" s="121">
        <v>8</v>
      </c>
    </row>
    <row r="44" spans="5:18" x14ac:dyDescent="0.2">
      <c r="E44" s="134">
        <v>2.3152184795807011</v>
      </c>
      <c r="G44" s="121">
        <v>16</v>
      </c>
    </row>
    <row r="45" spans="5:18" x14ac:dyDescent="0.2">
      <c r="E45" s="134">
        <v>2.0378909667965046</v>
      </c>
      <c r="G45" s="121">
        <v>4</v>
      </c>
    </row>
    <row r="46" spans="5:18" x14ac:dyDescent="0.2">
      <c r="E46" s="134">
        <v>2.5466260216713259</v>
      </c>
      <c r="G46" s="121">
        <v>8</v>
      </c>
    </row>
    <row r="47" spans="5:18" x14ac:dyDescent="0.2">
      <c r="E47" s="134">
        <v>2.5789406258050844</v>
      </c>
      <c r="G47" s="121">
        <v>16</v>
      </c>
    </row>
    <row r="48" spans="5:18" x14ac:dyDescent="0.2">
      <c r="E48" s="134">
        <v>2.5789406258050844</v>
      </c>
      <c r="G48" s="121">
        <v>11.3</v>
      </c>
    </row>
    <row r="49" spans="5:7" x14ac:dyDescent="0.2">
      <c r="E49" s="134">
        <v>2.4486037044558859</v>
      </c>
      <c r="G49" s="121">
        <v>11.3</v>
      </c>
    </row>
    <row r="50" spans="5:7" x14ac:dyDescent="0.2">
      <c r="E50" s="134">
        <v>2.5789406258050844</v>
      </c>
      <c r="G50" s="121">
        <v>8</v>
      </c>
    </row>
    <row r="51" spans="5:7" x14ac:dyDescent="0.2">
      <c r="E51" s="134">
        <v>2.5141345450822397</v>
      </c>
      <c r="G51" s="121">
        <v>5.6</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53"/>
  <sheetViews>
    <sheetView zoomScale="70" zoomScaleNormal="70" workbookViewId="0">
      <selection activeCell="M13" sqref="M13"/>
    </sheetView>
  </sheetViews>
  <sheetFormatPr defaultRowHeight="12.75" x14ac:dyDescent="0.2"/>
  <sheetData>
    <row r="3" spans="2:10" ht="15.75" x14ac:dyDescent="0.25">
      <c r="B3" s="404" t="s">
        <v>148</v>
      </c>
      <c r="C3" s="404"/>
      <c r="D3" s="404"/>
      <c r="E3" s="404"/>
      <c r="F3" s="175"/>
      <c r="G3" s="175"/>
      <c r="H3" s="175"/>
      <c r="I3" s="175"/>
      <c r="J3" s="175"/>
    </row>
    <row r="4" spans="2:10" ht="15.75" x14ac:dyDescent="0.25">
      <c r="B4" s="404" t="s">
        <v>140</v>
      </c>
      <c r="C4" s="404"/>
      <c r="D4" s="404"/>
      <c r="E4" s="404"/>
      <c r="F4" s="175"/>
      <c r="G4" s="175"/>
      <c r="H4" s="175"/>
      <c r="I4" s="175"/>
      <c r="J4" s="175"/>
    </row>
    <row r="5" spans="2:10" x14ac:dyDescent="0.2">
      <c r="B5" s="175"/>
      <c r="C5" s="175"/>
      <c r="D5" s="175"/>
      <c r="E5" s="175"/>
      <c r="F5" s="175"/>
      <c r="G5" s="175"/>
      <c r="H5" s="175"/>
      <c r="I5" s="175"/>
      <c r="J5" s="175"/>
    </row>
    <row r="6" spans="2:10" x14ac:dyDescent="0.2">
      <c r="B6" s="175"/>
      <c r="C6" s="175"/>
      <c r="D6" s="175"/>
      <c r="E6" s="175"/>
      <c r="F6" s="175"/>
      <c r="G6" s="175"/>
      <c r="H6" s="175"/>
      <c r="I6" s="175"/>
      <c r="J6" s="175"/>
    </row>
    <row r="7" spans="2:10" x14ac:dyDescent="0.2">
      <c r="B7" s="175"/>
      <c r="C7" s="175"/>
      <c r="D7" s="175"/>
      <c r="E7" s="175"/>
      <c r="F7" s="175"/>
      <c r="G7" s="175"/>
      <c r="H7" s="175"/>
      <c r="I7" s="175"/>
      <c r="J7" s="175"/>
    </row>
    <row r="8" spans="2:10" x14ac:dyDescent="0.2">
      <c r="B8" s="175"/>
      <c r="C8" s="175"/>
      <c r="D8" s="175"/>
      <c r="E8" s="175"/>
      <c r="F8" s="175"/>
      <c r="G8" s="175"/>
      <c r="H8" s="175"/>
      <c r="I8" s="175"/>
      <c r="J8" s="175"/>
    </row>
    <row r="9" spans="2:10" x14ac:dyDescent="0.2">
      <c r="B9" s="175"/>
      <c r="C9" s="175"/>
      <c r="D9" s="175"/>
      <c r="E9" s="175"/>
      <c r="F9" s="175"/>
      <c r="G9" s="175"/>
      <c r="H9" s="175"/>
      <c r="I9" s="175"/>
      <c r="J9" s="175"/>
    </row>
    <row r="10" spans="2:10" x14ac:dyDescent="0.2">
      <c r="B10" s="175"/>
      <c r="C10" s="175"/>
      <c r="D10" s="175"/>
      <c r="E10" s="175"/>
      <c r="F10" s="175"/>
      <c r="G10" s="175"/>
      <c r="H10" s="175"/>
      <c r="I10" s="175"/>
      <c r="J10" s="175"/>
    </row>
    <row r="11" spans="2:10" x14ac:dyDescent="0.2">
      <c r="B11" s="175"/>
      <c r="C11" s="175"/>
      <c r="D11" s="175"/>
      <c r="E11" s="175"/>
      <c r="F11" s="175"/>
      <c r="G11" s="175"/>
      <c r="H11" s="175"/>
      <c r="I11" s="175"/>
      <c r="J11" s="175"/>
    </row>
    <row r="12" spans="2:10" x14ac:dyDescent="0.2">
      <c r="B12" s="175"/>
      <c r="C12" s="175"/>
      <c r="D12" s="175"/>
      <c r="E12" s="175"/>
      <c r="F12" s="175"/>
      <c r="G12" s="175"/>
      <c r="H12" s="175"/>
      <c r="I12" s="175"/>
      <c r="J12" s="175"/>
    </row>
    <row r="13" spans="2:10" x14ac:dyDescent="0.2">
      <c r="B13" s="175"/>
      <c r="C13" s="175"/>
      <c r="D13" s="175"/>
      <c r="E13" s="175"/>
      <c r="F13" s="175"/>
      <c r="G13" s="175"/>
      <c r="H13" s="175"/>
      <c r="I13" s="175"/>
      <c r="J13" s="175"/>
    </row>
    <row r="14" spans="2:10" x14ac:dyDescent="0.2">
      <c r="B14" s="175"/>
      <c r="C14" s="175"/>
      <c r="D14" s="175"/>
      <c r="E14" s="175"/>
      <c r="F14" s="175"/>
      <c r="G14" s="175"/>
      <c r="H14" s="175"/>
      <c r="I14" s="175"/>
      <c r="J14" s="175"/>
    </row>
    <row r="15" spans="2:10" x14ac:dyDescent="0.2">
      <c r="B15" s="175"/>
      <c r="C15" s="175"/>
      <c r="D15" s="175"/>
      <c r="E15" s="175"/>
      <c r="F15" s="175"/>
      <c r="G15" s="175"/>
      <c r="H15" s="175"/>
      <c r="I15" s="175"/>
      <c r="J15" s="175"/>
    </row>
    <row r="16" spans="2:10" x14ac:dyDescent="0.2">
      <c r="B16" s="175"/>
      <c r="C16" s="175"/>
      <c r="D16" s="175"/>
      <c r="E16" s="175"/>
      <c r="F16" s="175"/>
      <c r="G16" s="175"/>
      <c r="H16" s="175"/>
      <c r="I16" s="175"/>
      <c r="J16" s="175"/>
    </row>
    <row r="17" spans="2:10" x14ac:dyDescent="0.2">
      <c r="B17" s="175"/>
      <c r="C17" s="175"/>
      <c r="D17" s="175"/>
      <c r="E17" s="175"/>
      <c r="F17" s="175"/>
      <c r="G17" s="175"/>
      <c r="H17" s="175"/>
      <c r="I17" s="175"/>
      <c r="J17" s="175"/>
    </row>
    <row r="18" spans="2:10" x14ac:dyDescent="0.2">
      <c r="B18" s="175"/>
      <c r="C18" s="175"/>
      <c r="D18" s="175"/>
      <c r="E18" s="175"/>
      <c r="F18" s="175"/>
      <c r="G18" s="175"/>
      <c r="H18" s="175"/>
      <c r="I18" s="175"/>
      <c r="J18" s="175"/>
    </row>
    <row r="19" spans="2:10" x14ac:dyDescent="0.2">
      <c r="B19" s="175"/>
      <c r="C19" s="175"/>
      <c r="D19" s="175"/>
      <c r="E19" s="175"/>
      <c r="F19" s="175"/>
      <c r="G19" s="175"/>
      <c r="H19" s="175"/>
      <c r="I19" s="175"/>
      <c r="J19" s="175"/>
    </row>
    <row r="20" spans="2:10" x14ac:dyDescent="0.2">
      <c r="B20" s="175"/>
      <c r="C20" s="175"/>
      <c r="D20" s="175"/>
      <c r="E20" s="175"/>
      <c r="F20" s="175"/>
      <c r="G20" s="175"/>
      <c r="H20" s="175"/>
      <c r="I20" s="175"/>
      <c r="J20" s="175"/>
    </row>
    <row r="21" spans="2:10" x14ac:dyDescent="0.2">
      <c r="B21" s="175"/>
      <c r="C21" s="175"/>
      <c r="D21" s="175"/>
      <c r="E21" s="175"/>
      <c r="F21" s="175"/>
      <c r="G21" s="175"/>
      <c r="H21" s="175"/>
      <c r="I21" s="175"/>
      <c r="J21" s="175"/>
    </row>
    <row r="22" spans="2:10" x14ac:dyDescent="0.2">
      <c r="B22" s="175"/>
      <c r="C22" s="175"/>
      <c r="D22" s="175"/>
      <c r="E22" s="175"/>
      <c r="F22" s="175"/>
      <c r="G22" s="175"/>
      <c r="H22" s="175"/>
      <c r="I22" s="175"/>
      <c r="J22" s="175"/>
    </row>
    <row r="23" spans="2:10" x14ac:dyDescent="0.2">
      <c r="B23" s="175"/>
      <c r="C23" s="175"/>
      <c r="D23" s="175"/>
      <c r="E23" s="175"/>
      <c r="F23" s="175"/>
      <c r="G23" s="175"/>
      <c r="H23" s="175"/>
      <c r="I23" s="175"/>
      <c r="J23" s="175"/>
    </row>
    <row r="24" spans="2:10" x14ac:dyDescent="0.2">
      <c r="B24" s="175"/>
      <c r="C24" s="175"/>
      <c r="D24" s="175"/>
      <c r="E24" s="175"/>
      <c r="F24" s="175"/>
      <c r="G24" s="175"/>
      <c r="H24" s="175"/>
      <c r="I24" s="175"/>
      <c r="J24" s="175"/>
    </row>
    <row r="25" spans="2:10" x14ac:dyDescent="0.2">
      <c r="B25" s="175"/>
      <c r="C25" s="175"/>
      <c r="D25" s="175"/>
      <c r="E25" s="175"/>
      <c r="F25" s="175"/>
      <c r="G25" s="175"/>
      <c r="H25" s="175"/>
      <c r="I25" s="175"/>
      <c r="J25" s="175"/>
    </row>
    <row r="26" spans="2:10" x14ac:dyDescent="0.2">
      <c r="B26" s="175"/>
      <c r="C26" s="175"/>
      <c r="D26" s="175"/>
      <c r="E26" s="175"/>
      <c r="F26" s="175"/>
      <c r="G26" s="175"/>
      <c r="H26" s="175"/>
      <c r="I26" s="175"/>
      <c r="J26" s="175"/>
    </row>
    <row r="27" spans="2:10" x14ac:dyDescent="0.2">
      <c r="B27" s="175"/>
      <c r="C27" s="175"/>
      <c r="D27" s="175"/>
      <c r="E27" s="175"/>
      <c r="F27" s="175"/>
      <c r="G27" s="175"/>
      <c r="H27" s="175"/>
      <c r="I27" s="175"/>
      <c r="J27" s="175"/>
    </row>
    <row r="28" spans="2:10" x14ac:dyDescent="0.2">
      <c r="B28" s="175"/>
      <c r="C28" s="175"/>
      <c r="D28" s="175"/>
      <c r="E28" s="175"/>
      <c r="F28" s="175"/>
      <c r="G28" s="175"/>
      <c r="H28" s="175"/>
      <c r="I28" s="175"/>
      <c r="J28" s="175"/>
    </row>
    <row r="29" spans="2:10" x14ac:dyDescent="0.2">
      <c r="B29" s="175"/>
      <c r="C29" s="175"/>
      <c r="D29" s="175"/>
      <c r="E29" s="175"/>
      <c r="F29" s="175"/>
      <c r="G29" s="175"/>
      <c r="H29" s="175"/>
      <c r="I29" s="175"/>
      <c r="J29" s="175"/>
    </row>
    <row r="30" spans="2:10" x14ac:dyDescent="0.2">
      <c r="B30" s="175"/>
      <c r="C30" s="175"/>
      <c r="D30" s="175"/>
      <c r="E30" s="175"/>
      <c r="F30" s="175"/>
      <c r="G30" s="175"/>
      <c r="H30" s="175"/>
      <c r="I30" s="175"/>
      <c r="J30" s="175"/>
    </row>
    <row r="31" spans="2:10" x14ac:dyDescent="0.2">
      <c r="B31" s="175"/>
      <c r="C31" s="175"/>
      <c r="D31" s="175"/>
      <c r="E31" s="175"/>
      <c r="F31" s="175"/>
      <c r="G31" s="175"/>
      <c r="H31" s="175"/>
      <c r="I31" s="175"/>
      <c r="J31" s="175"/>
    </row>
    <row r="32" spans="2:10" x14ac:dyDescent="0.2">
      <c r="B32" s="175"/>
      <c r="C32" s="175"/>
      <c r="D32" s="175"/>
      <c r="E32" s="175"/>
      <c r="F32" s="175"/>
      <c r="G32" s="175"/>
      <c r="H32" s="175"/>
      <c r="I32" s="175"/>
      <c r="J32" s="175"/>
    </row>
    <row r="33" spans="2:10" x14ac:dyDescent="0.2">
      <c r="B33" s="175"/>
      <c r="C33" s="175"/>
      <c r="D33" s="175"/>
      <c r="E33" s="175"/>
      <c r="F33" s="175"/>
      <c r="G33" s="175"/>
      <c r="H33" s="175"/>
      <c r="I33" s="175"/>
      <c r="J33" s="175"/>
    </row>
    <row r="34" spans="2:10" x14ac:dyDescent="0.2">
      <c r="B34" s="175"/>
      <c r="C34" s="175"/>
      <c r="D34" s="175"/>
      <c r="E34" s="175"/>
      <c r="F34" s="175"/>
      <c r="G34" s="175"/>
      <c r="H34" s="175"/>
      <c r="I34" s="175"/>
      <c r="J34" s="175"/>
    </row>
    <row r="35" spans="2:10" x14ac:dyDescent="0.2">
      <c r="B35" s="175"/>
      <c r="C35" s="175"/>
      <c r="D35" s="175"/>
      <c r="E35" s="175"/>
      <c r="F35" s="175"/>
      <c r="G35" s="175"/>
      <c r="H35" s="175"/>
      <c r="I35" s="175"/>
      <c r="J35" s="175"/>
    </row>
    <row r="36" spans="2:10" x14ac:dyDescent="0.2">
      <c r="B36" s="175"/>
      <c r="C36" s="175"/>
      <c r="D36" s="175"/>
      <c r="E36" s="175"/>
      <c r="F36" s="175"/>
      <c r="G36" s="175"/>
      <c r="H36" s="175"/>
      <c r="I36" s="175"/>
      <c r="J36" s="175"/>
    </row>
    <row r="37" spans="2:10" x14ac:dyDescent="0.2">
      <c r="B37" s="175"/>
      <c r="C37" s="175"/>
      <c r="D37" s="175"/>
      <c r="E37" s="175"/>
      <c r="F37" s="175"/>
      <c r="G37" s="175"/>
      <c r="H37" s="175"/>
      <c r="I37" s="175"/>
      <c r="J37" s="175"/>
    </row>
    <row r="38" spans="2:10" x14ac:dyDescent="0.2">
      <c r="B38" s="175"/>
      <c r="C38" s="175"/>
      <c r="D38" s="175"/>
      <c r="E38" s="175"/>
      <c r="F38" s="175"/>
      <c r="G38" s="175"/>
      <c r="H38" s="175"/>
      <c r="I38" s="175"/>
      <c r="J38" s="175"/>
    </row>
    <row r="39" spans="2:10" x14ac:dyDescent="0.2">
      <c r="B39" s="175"/>
      <c r="C39" s="175"/>
      <c r="D39" s="175"/>
      <c r="E39" s="175"/>
      <c r="F39" s="175"/>
      <c r="G39" s="175"/>
      <c r="H39" s="175"/>
      <c r="I39" s="175"/>
      <c r="J39" s="175"/>
    </row>
    <row r="40" spans="2:10" x14ac:dyDescent="0.2">
      <c r="B40" s="175"/>
      <c r="C40" s="175"/>
      <c r="D40" s="175"/>
      <c r="E40" s="175"/>
      <c r="F40" s="175"/>
      <c r="G40" s="175"/>
      <c r="H40" s="175"/>
      <c r="I40" s="175"/>
      <c r="J40" s="175"/>
    </row>
    <row r="41" spans="2:10" x14ac:dyDescent="0.2">
      <c r="B41" s="175"/>
      <c r="C41" s="175"/>
      <c r="D41" s="175"/>
      <c r="E41" s="175"/>
      <c r="F41" s="175"/>
      <c r="G41" s="175"/>
      <c r="H41" s="175"/>
      <c r="I41" s="175"/>
      <c r="J41" s="175"/>
    </row>
    <row r="42" spans="2:10" x14ac:dyDescent="0.2">
      <c r="B42" s="175"/>
      <c r="C42" s="175"/>
      <c r="D42" s="175"/>
      <c r="E42" s="175"/>
      <c r="F42" s="175"/>
      <c r="G42" s="175"/>
      <c r="H42" s="175"/>
      <c r="I42" s="175"/>
      <c r="J42" s="175"/>
    </row>
    <row r="43" spans="2:10" x14ac:dyDescent="0.2">
      <c r="B43" s="175"/>
      <c r="C43" s="175"/>
      <c r="D43" s="175"/>
      <c r="E43" s="175"/>
      <c r="F43" s="175"/>
      <c r="G43" s="175"/>
      <c r="H43" s="175"/>
      <c r="I43" s="175"/>
      <c r="J43" s="175"/>
    </row>
    <row r="44" spans="2:10" x14ac:dyDescent="0.2">
      <c r="B44" s="175"/>
      <c r="C44" s="175"/>
      <c r="D44" s="175"/>
      <c r="E44" s="175"/>
      <c r="F44" s="175"/>
      <c r="G44" s="175"/>
      <c r="H44" s="175"/>
      <c r="I44" s="175"/>
      <c r="J44" s="175"/>
    </row>
    <row r="45" spans="2:10" x14ac:dyDescent="0.2">
      <c r="B45" s="175"/>
      <c r="C45" s="175"/>
      <c r="D45" s="175"/>
      <c r="E45" s="175"/>
      <c r="F45" s="175"/>
      <c r="G45" s="175"/>
      <c r="H45" s="175"/>
      <c r="I45" s="175"/>
      <c r="J45" s="175"/>
    </row>
    <row r="46" spans="2:10" x14ac:dyDescent="0.2">
      <c r="B46" s="175"/>
      <c r="C46" s="175"/>
      <c r="D46" s="175"/>
      <c r="E46" s="175"/>
      <c r="F46" s="175"/>
      <c r="G46" s="175"/>
      <c r="H46" s="175"/>
      <c r="I46" s="175"/>
      <c r="J46" s="175"/>
    </row>
    <row r="47" spans="2:10" x14ac:dyDescent="0.2">
      <c r="B47" s="175"/>
      <c r="C47" s="175"/>
      <c r="D47" s="175"/>
      <c r="E47" s="175"/>
      <c r="F47" s="175"/>
      <c r="G47" s="175"/>
      <c r="H47" s="175"/>
      <c r="I47" s="175"/>
      <c r="J47" s="175"/>
    </row>
    <row r="48" spans="2:10" x14ac:dyDescent="0.2">
      <c r="B48" s="175"/>
      <c r="C48" s="175"/>
      <c r="D48" s="175"/>
      <c r="E48" s="175"/>
      <c r="F48" s="175"/>
      <c r="G48" s="175"/>
      <c r="H48" s="175"/>
      <c r="I48" s="175"/>
      <c r="J48" s="175"/>
    </row>
    <row r="49" spans="2:10" x14ac:dyDescent="0.2">
      <c r="B49" s="175"/>
      <c r="C49" s="175"/>
      <c r="D49" s="175"/>
      <c r="E49" s="175"/>
      <c r="F49" s="175"/>
      <c r="G49" s="175"/>
      <c r="H49" s="175"/>
      <c r="I49" s="175"/>
      <c r="J49" s="175"/>
    </row>
    <row r="50" spans="2:10" x14ac:dyDescent="0.2">
      <c r="B50" s="175"/>
      <c r="C50" s="175"/>
      <c r="D50" s="175"/>
      <c r="E50" s="175"/>
      <c r="F50" s="175"/>
      <c r="G50" s="175"/>
      <c r="H50" s="175"/>
      <c r="I50" s="175"/>
      <c r="J50" s="175"/>
    </row>
    <row r="51" spans="2:10" x14ac:dyDescent="0.2">
      <c r="B51" s="175"/>
      <c r="C51" s="175"/>
      <c r="D51" s="175"/>
      <c r="E51" s="175"/>
      <c r="F51" s="175"/>
      <c r="G51" s="175"/>
      <c r="H51" s="175"/>
      <c r="I51" s="175"/>
      <c r="J51" s="175"/>
    </row>
    <row r="52" spans="2:10" x14ac:dyDescent="0.2">
      <c r="B52" s="175"/>
      <c r="C52" s="175"/>
      <c r="D52" s="175"/>
      <c r="E52" s="175"/>
      <c r="F52" s="175"/>
      <c r="G52" s="175"/>
      <c r="H52" s="175"/>
      <c r="I52" s="175"/>
      <c r="J52" s="175"/>
    </row>
    <row r="53" spans="2:10" x14ac:dyDescent="0.2">
      <c r="B53" s="175"/>
      <c r="C53" s="175"/>
      <c r="D53" s="175"/>
      <c r="E53" s="175"/>
      <c r="F53" s="175"/>
      <c r="G53" s="175"/>
      <c r="H53" s="175"/>
      <c r="I53" s="175"/>
      <c r="J53" s="175"/>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Navigation</vt:lpstr>
      <vt:lpstr>Methods</vt:lpstr>
      <vt:lpstr>Data traps</vt:lpstr>
      <vt:lpstr>Data HS</vt:lpstr>
      <vt:lpstr>QB traps</vt:lpstr>
      <vt:lpstr>QB HS</vt:lpstr>
      <vt:lpstr>Dmax traps</vt:lpstr>
      <vt:lpstr>Dmax HS</vt:lpstr>
      <vt:lpstr>traps vs HS</vt:lpstr>
      <vt:lpstr>Reports &amp; Refs.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kbunte</dc:creator>
  <cp:lastModifiedBy>.</cp:lastModifiedBy>
  <cp:lastPrinted>2015-06-30T00:40:00Z</cp:lastPrinted>
  <dcterms:created xsi:type="dcterms:W3CDTF">2015-07-08T19:31:35Z</dcterms:created>
  <dcterms:modified xsi:type="dcterms:W3CDTF">2020-01-05T09:46:37Z</dcterms:modified>
</cp:coreProperties>
</file>