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Default Extension="docx" ContentType="application/vnd.openxmlformats-officedocument.wordprocessingml.document"/>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240" yWindow="105" windowWidth="14805" windowHeight="8010"/>
  </bookViews>
  <sheets>
    <sheet name="TitlePage" sheetId="9" r:id="rId1"/>
    <sheet name="Baba et al. 1989 " sheetId="3" r:id="rId2"/>
    <sheet name="Wan et al. 1989 Roundup" sheetId="1" r:id="rId3"/>
    <sheet name="Wan et al. 1989 MON 8709" sheetId="13" r:id="rId4"/>
    <sheet name="Folmar et al. 1979 Fish" sheetId="2" r:id="rId5"/>
    <sheet name="Perkins et al. 2004" sheetId="4" r:id="rId6"/>
    <sheet name="Folmar et al. 1979 Midge" sheetId="5" r:id="rId7"/>
    <sheet name="Tsui and Chu 2003 daphnid" sheetId="7" r:id="rId8"/>
    <sheet name="Tsui and Chu 2003 copepod" sheetId="8" r:id="rId9"/>
    <sheet name="Summary" sheetId="10" r:id="rId10"/>
  </sheets>
  <definedNames>
    <definedName name="ChemCode">"Glyph-More"</definedName>
    <definedName name="ChemName" localSheetId="0">TitlePage!$B$1</definedName>
    <definedName name="RunDate" localSheetId="0">TitlePage!$A$51</definedName>
    <definedName name="TemplateType" localSheetId="0">"FrontMatter"</definedName>
    <definedName name="Warning" localSheetId="0">TitlePage!#REF!</definedName>
  </definedNames>
  <calcPr calcId="125725"/>
</workbook>
</file>

<file path=xl/calcChain.xml><?xml version="1.0" encoding="utf-8"?>
<calcChain xmlns="http://schemas.openxmlformats.org/spreadsheetml/2006/main">
  <c r="A45" i="10"/>
  <c r="B45"/>
  <c r="C45"/>
  <c r="A46"/>
  <c r="B46"/>
  <c r="C46"/>
  <c r="A47"/>
  <c r="B47"/>
  <c r="C47"/>
  <c r="A48"/>
  <c r="B48"/>
  <c r="C48"/>
  <c r="A49"/>
  <c r="B49"/>
  <c r="C49"/>
  <c r="A40"/>
  <c r="B40"/>
  <c r="C40"/>
  <c r="A41"/>
  <c r="B41"/>
  <c r="C41"/>
  <c r="A42"/>
  <c r="B42"/>
  <c r="C42"/>
  <c r="A43"/>
  <c r="B43"/>
  <c r="C43"/>
  <c r="A44"/>
  <c r="B44"/>
  <c r="C44"/>
  <c r="A35"/>
  <c r="B35"/>
  <c r="C35"/>
  <c r="A36"/>
  <c r="B36"/>
  <c r="C36"/>
  <c r="A37"/>
  <c r="B37"/>
  <c r="C37"/>
  <c r="A38"/>
  <c r="B38"/>
  <c r="C38"/>
  <c r="A39"/>
  <c r="B39"/>
  <c r="C39"/>
  <c r="A34"/>
  <c r="B34"/>
  <c r="C34"/>
  <c r="A31"/>
  <c r="B31"/>
  <c r="C31"/>
  <c r="A32"/>
  <c r="B32"/>
  <c r="C32"/>
  <c r="A33"/>
  <c r="B33"/>
  <c r="C33"/>
  <c r="A26"/>
  <c r="B26"/>
  <c r="C26"/>
  <c r="A27"/>
  <c r="B27"/>
  <c r="C27"/>
  <c r="A28"/>
  <c r="B28"/>
  <c r="C28"/>
  <c r="A29"/>
  <c r="B29"/>
  <c r="C29"/>
  <c r="A30"/>
  <c r="B30"/>
  <c r="C30"/>
  <c r="B7" i="7"/>
  <c r="B12" s="1"/>
  <c r="G11" i="13"/>
  <c r="H11" s="1"/>
  <c r="G12"/>
  <c r="G13"/>
  <c r="E39"/>
  <c r="G39" s="1"/>
  <c r="H39" s="1"/>
  <c r="G38"/>
  <c r="H38" s="1"/>
  <c r="E38"/>
  <c r="E37"/>
  <c r="G37" s="1"/>
  <c r="H37" s="1"/>
  <c r="G36"/>
  <c r="H36" s="1"/>
  <c r="E36"/>
  <c r="E35"/>
  <c r="G35" s="1"/>
  <c r="H35" s="1"/>
  <c r="G33"/>
  <c r="H33" s="1"/>
  <c r="E33"/>
  <c r="E32"/>
  <c r="G32" s="1"/>
  <c r="H32" s="1"/>
  <c r="G31"/>
  <c r="H31" s="1"/>
  <c r="E31"/>
  <c r="E30"/>
  <c r="G30" s="1"/>
  <c r="H30" s="1"/>
  <c r="G29"/>
  <c r="H29" s="1"/>
  <c r="E29"/>
  <c r="E27"/>
  <c r="G27" s="1"/>
  <c r="H27" s="1"/>
  <c r="G26"/>
  <c r="H26" s="1"/>
  <c r="E26"/>
  <c r="E25"/>
  <c r="G25" s="1"/>
  <c r="H25" s="1"/>
  <c r="G24"/>
  <c r="H24" s="1"/>
  <c r="E24"/>
  <c r="E23"/>
  <c r="G23" s="1"/>
  <c r="H23" s="1"/>
  <c r="G21"/>
  <c r="H21" s="1"/>
  <c r="E21"/>
  <c r="E19"/>
  <c r="G19" s="1"/>
  <c r="H19" s="1"/>
  <c r="G18"/>
  <c r="H18" s="1"/>
  <c r="E18"/>
  <c r="E17"/>
  <c r="G17" s="1"/>
  <c r="H17" s="1"/>
  <c r="G15"/>
  <c r="H15" s="1"/>
  <c r="E15"/>
  <c r="E14"/>
  <c r="G14" s="1"/>
  <c r="H14" s="1"/>
  <c r="H13"/>
  <c r="E13"/>
  <c r="E12"/>
  <c r="E11"/>
  <c r="B11" i="8"/>
  <c r="B11" i="7"/>
  <c r="B9" i="4"/>
  <c r="B12"/>
  <c r="B8"/>
  <c r="H46" i="1"/>
  <c r="H45"/>
  <c r="H43"/>
  <c r="H42"/>
  <c r="H41"/>
  <c r="H40"/>
  <c r="G14" i="2"/>
  <c r="G13"/>
  <c r="G12"/>
  <c r="G11"/>
  <c r="E14"/>
  <c r="H14" s="1"/>
  <c r="E13"/>
  <c r="H13" s="1"/>
  <c r="E12"/>
  <c r="H12" s="1"/>
  <c r="E11"/>
  <c r="H11" s="1"/>
  <c r="E39" i="1"/>
  <c r="G39" s="1"/>
  <c r="H39" s="1"/>
  <c r="E38"/>
  <c r="G38" s="1"/>
  <c r="H38" s="1"/>
  <c r="E37"/>
  <c r="G37" s="1"/>
  <c r="H37" s="1"/>
  <c r="E36"/>
  <c r="G36" s="1"/>
  <c r="H36" s="1"/>
  <c r="E35"/>
  <c r="G35" s="1"/>
  <c r="H35" s="1"/>
  <c r="E33"/>
  <c r="G33" s="1"/>
  <c r="H33" s="1"/>
  <c r="E32"/>
  <c r="G32" s="1"/>
  <c r="H32" s="1"/>
  <c r="E31"/>
  <c r="G31" s="1"/>
  <c r="H31" s="1"/>
  <c r="E30"/>
  <c r="G30" s="1"/>
  <c r="H30" s="1"/>
  <c r="E29"/>
  <c r="G29" s="1"/>
  <c r="H29" s="1"/>
  <c r="E27"/>
  <c r="G27" s="1"/>
  <c r="H27" s="1"/>
  <c r="E26"/>
  <c r="G26" s="1"/>
  <c r="H26" s="1"/>
  <c r="E25"/>
  <c r="G25" s="1"/>
  <c r="H25" s="1"/>
  <c r="E24"/>
  <c r="G24" s="1"/>
  <c r="H24" s="1"/>
  <c r="E23"/>
  <c r="G23" s="1"/>
  <c r="H23" s="1"/>
  <c r="E21"/>
  <c r="G21" s="1"/>
  <c r="H21" s="1"/>
  <c r="E19"/>
  <c r="G19" s="1"/>
  <c r="H19" s="1"/>
  <c r="E18"/>
  <c r="G18" s="1"/>
  <c r="H18" s="1"/>
  <c r="E17"/>
  <c r="G17" s="1"/>
  <c r="H17" s="1"/>
  <c r="E15"/>
  <c r="G15" s="1"/>
  <c r="E14"/>
  <c r="G14" s="1"/>
  <c r="H14" s="1"/>
  <c r="E13"/>
  <c r="G13" s="1"/>
  <c r="E12"/>
  <c r="G12" s="1"/>
  <c r="H12" s="1"/>
  <c r="E11"/>
  <c r="G11" s="1"/>
  <c r="G31" i="10"/>
  <c r="G32" s="1"/>
  <c r="G33" s="1"/>
  <c r="G34" s="1"/>
  <c r="G35" s="1"/>
  <c r="G36" s="1"/>
  <c r="G37" s="1"/>
  <c r="G38" s="1"/>
  <c r="A50"/>
  <c r="A51"/>
  <c r="A52"/>
  <c r="A53"/>
  <c r="A2"/>
  <c r="A3"/>
  <c r="A4"/>
  <c r="A5"/>
  <c r="A6"/>
  <c r="A7"/>
  <c r="A8"/>
  <c r="A9"/>
  <c r="A10"/>
  <c r="A11"/>
  <c r="A12"/>
  <c r="A13"/>
  <c r="A14"/>
  <c r="A15"/>
  <c r="A16"/>
  <c r="A17"/>
  <c r="A18"/>
  <c r="A19"/>
  <c r="A20"/>
  <c r="A21"/>
  <c r="A22"/>
  <c r="A23"/>
  <c r="A24"/>
  <c r="A25"/>
  <c r="B7" i="8"/>
  <c r="B8" s="1"/>
  <c r="A57" i="10" s="1"/>
  <c r="B11" i="5"/>
  <c r="B8"/>
  <c r="A54" i="10" s="1"/>
  <c r="B8" i="3"/>
  <c r="B11" s="1"/>
  <c r="B12" s="1"/>
  <c r="B14" i="7" l="1"/>
  <c r="B14" i="8"/>
  <c r="B12"/>
  <c r="H12" i="13"/>
  <c r="H42"/>
  <c r="H40"/>
  <c r="H41"/>
  <c r="A55" i="10"/>
  <c r="B13" i="4"/>
  <c r="B15" s="1"/>
  <c r="I12" i="2"/>
  <c r="B51" i="10"/>
  <c r="I14" i="2"/>
  <c r="B53" i="10"/>
  <c r="I11" i="2"/>
  <c r="B50" i="10"/>
  <c r="I13" i="2"/>
  <c r="B52" i="10"/>
  <c r="H11" i="1"/>
  <c r="B2" i="10"/>
  <c r="C2" s="1"/>
  <c r="H13" i="1"/>
  <c r="B4" i="10"/>
  <c r="C4" s="1"/>
  <c r="H15" i="1"/>
  <c r="B6" i="10"/>
  <c r="C6" s="1"/>
  <c r="B3"/>
  <c r="C3" s="1"/>
  <c r="B5"/>
  <c r="C5" s="1"/>
  <c r="B8"/>
  <c r="C8" s="1"/>
  <c r="B10"/>
  <c r="C10" s="1"/>
  <c r="B12"/>
  <c r="C12" s="1"/>
  <c r="B14"/>
  <c r="C14" s="1"/>
  <c r="B16"/>
  <c r="C16" s="1"/>
  <c r="B18"/>
  <c r="C18" s="1"/>
  <c r="B20"/>
  <c r="C20" s="1"/>
  <c r="B22"/>
  <c r="C22" s="1"/>
  <c r="B24"/>
  <c r="C24" s="1"/>
  <c r="B7"/>
  <c r="C7" s="1"/>
  <c r="B9"/>
  <c r="C9" s="1"/>
  <c r="B11"/>
  <c r="C11" s="1"/>
  <c r="B13"/>
  <c r="C13" s="1"/>
  <c r="B15"/>
  <c r="C15" s="1"/>
  <c r="B17"/>
  <c r="C17" s="1"/>
  <c r="B19"/>
  <c r="C19" s="1"/>
  <c r="B21"/>
  <c r="C21" s="1"/>
  <c r="B23"/>
  <c r="C23" s="1"/>
  <c r="B25"/>
  <c r="C25" s="1"/>
  <c r="C53"/>
  <c r="C52"/>
  <c r="C51"/>
  <c r="C50"/>
  <c r="B8" i="7"/>
  <c r="A56" i="10" s="1"/>
  <c r="C56" s="1"/>
  <c r="B12" i="5"/>
  <c r="B14" s="1"/>
  <c r="H43" i="13" l="1"/>
  <c r="H45" s="1"/>
  <c r="B15" i="8"/>
  <c r="B57" i="10"/>
  <c r="C57" s="1"/>
  <c r="B16" i="4"/>
  <c r="B55" i="10"/>
  <c r="C55" s="1"/>
  <c r="C58" s="1"/>
  <c r="B15" i="5"/>
  <c r="B54" i="10"/>
  <c r="C54" s="1"/>
  <c r="I17" i="2"/>
  <c r="I18" s="1"/>
  <c r="I15"/>
  <c r="B15" i="7"/>
  <c r="H46" i="13" l="1"/>
  <c r="C59" i="10"/>
  <c r="C62"/>
  <c r="C61"/>
  <c r="C60"/>
  <c r="I20" i="2"/>
  <c r="I21"/>
  <c r="C63" i="10" l="1"/>
  <c r="C66" s="1"/>
  <c r="C65" l="1"/>
</calcChain>
</file>

<file path=xl/sharedStrings.xml><?xml version="1.0" encoding="utf-8"?>
<sst xmlns="http://schemas.openxmlformats.org/spreadsheetml/2006/main" count="379" uniqueCount="149">
  <si>
    <t>Soft (city)</t>
  </si>
  <si>
    <t>Soft (creek)</t>
  </si>
  <si>
    <t>Reconstituted</t>
  </si>
  <si>
    <t>Well</t>
  </si>
  <si>
    <t>Lake</t>
  </si>
  <si>
    <t>Coho salmon</t>
  </si>
  <si>
    <t>Glyphosate:</t>
  </si>
  <si>
    <t>POEA:</t>
  </si>
  <si>
    <t xml:space="preserve">Chum salmon </t>
  </si>
  <si>
    <t>pH</t>
  </si>
  <si>
    <t>N/A</t>
  </si>
  <si>
    <t xml:space="preserve">Chinook salmon </t>
  </si>
  <si>
    <t>Pink salmon</t>
  </si>
  <si>
    <t>Rainbow trout</t>
  </si>
  <si>
    <t>Roundup (mg form/L)</t>
  </si>
  <si>
    <t>mg a.e/L</t>
  </si>
  <si>
    <t>mg/L</t>
  </si>
  <si>
    <t>Pred/Obs</t>
  </si>
  <si>
    <t>Trout</t>
  </si>
  <si>
    <t>Bluegills</t>
  </si>
  <si>
    <t>w/w</t>
  </si>
  <si>
    <t>Average</t>
  </si>
  <si>
    <t>MON 0818 mg/L</t>
  </si>
  <si>
    <t>Glyphosate a.e.:</t>
  </si>
  <si>
    <t>MON 0818:</t>
  </si>
  <si>
    <t>FISH (Table 5 of Folmar)</t>
  </si>
  <si>
    <t>Potency (Gly-a.e to MON 0818</t>
  </si>
  <si>
    <t>Study:</t>
  </si>
  <si>
    <t>Baba et al. 1989</t>
  </si>
  <si>
    <t>Section:</t>
  </si>
  <si>
    <t>3.1.4.3.</t>
  </si>
  <si>
    <r>
      <t>Obs. Roundup LD</t>
    </r>
    <r>
      <rPr>
        <vertAlign val="subscript"/>
        <sz val="11"/>
        <color theme="1"/>
        <rFont val="Calibri"/>
        <family val="2"/>
        <scheme val="minor"/>
      </rPr>
      <t>50</t>
    </r>
  </si>
  <si>
    <r>
      <t>Glyphosate IPA  LD</t>
    </r>
    <r>
      <rPr>
        <vertAlign val="subscript"/>
        <sz val="11"/>
        <color theme="1"/>
        <rFont val="Calibri"/>
        <family val="2"/>
        <scheme val="minor"/>
      </rPr>
      <t>50</t>
    </r>
  </si>
  <si>
    <r>
      <t>Surfactant  LD</t>
    </r>
    <r>
      <rPr>
        <vertAlign val="subscript"/>
        <sz val="11"/>
        <color theme="1"/>
        <rFont val="Calibri"/>
        <family val="2"/>
        <scheme val="minor"/>
      </rPr>
      <t>50</t>
    </r>
  </si>
  <si>
    <t>Value</t>
  </si>
  <si>
    <t>Units</t>
  </si>
  <si>
    <t>Comment</t>
  </si>
  <si>
    <t>mg formulation/kg bw</t>
  </si>
  <si>
    <t>mg a.i./kg bw</t>
  </si>
  <si>
    <t>glyphosate IPA</t>
  </si>
  <si>
    <t>mg surfactant/kg bw</t>
  </si>
  <si>
    <t>Relative potency</t>
  </si>
  <si>
    <t>a.i./surfactant</t>
  </si>
  <si>
    <r>
      <t>π</t>
    </r>
    <r>
      <rPr>
        <vertAlign val="subscript"/>
        <sz val="14"/>
        <color theme="1"/>
        <rFont val="Times New Roman"/>
        <family val="1"/>
      </rPr>
      <t>1</t>
    </r>
  </si>
  <si>
    <t>proportion of glyphosate IPA in the formulation.</t>
  </si>
  <si>
    <t>a.i./formulation</t>
  </si>
  <si>
    <r>
      <t>π</t>
    </r>
    <r>
      <rPr>
        <vertAlign val="subscript"/>
        <sz val="14"/>
        <color theme="1"/>
        <rFont val="Times New Roman"/>
        <family val="1"/>
      </rPr>
      <t>2</t>
    </r>
  </si>
  <si>
    <t>surfactant/formulation</t>
  </si>
  <si>
    <t>proportion of surfactant in the formulation.</t>
  </si>
  <si>
    <t>rounded to 1 significant place</t>
  </si>
  <si>
    <r>
      <t>Pred. Roundup LD</t>
    </r>
    <r>
      <rPr>
        <vertAlign val="subscript"/>
        <sz val="11"/>
        <color theme="1"/>
        <rFont val="Calibri"/>
        <family val="2"/>
        <scheme val="minor"/>
      </rPr>
      <t>50</t>
    </r>
  </si>
  <si>
    <t>See Equation 3 in Section 3.1.4.3</t>
  </si>
  <si>
    <r>
      <t>Pred. / Obs. LC</t>
    </r>
    <r>
      <rPr>
        <vertAlign val="subscript"/>
        <sz val="11"/>
        <color theme="1"/>
        <rFont val="Calibri"/>
        <family val="2"/>
        <scheme val="minor"/>
      </rPr>
      <t>50</t>
    </r>
    <r>
      <rPr>
        <sz val="11"/>
        <color theme="1"/>
        <rFont val="Calibri"/>
        <family val="2"/>
        <scheme val="minor"/>
      </rPr>
      <t>s</t>
    </r>
  </si>
  <si>
    <t>Rounding</t>
  </si>
  <si>
    <t>Observed  Formulation LC50 
(mg a.e.)</t>
  </si>
  <si>
    <r>
      <t>Obs. Roundup LC</t>
    </r>
    <r>
      <rPr>
        <vertAlign val="subscript"/>
        <sz val="11"/>
        <color theme="1"/>
        <rFont val="Calibri"/>
        <family val="2"/>
        <scheme val="minor"/>
      </rPr>
      <t>50</t>
    </r>
  </si>
  <si>
    <t>Perkins et al. 2004</t>
  </si>
  <si>
    <t xml:space="preserve">4.1.3.2.2.4. </t>
  </si>
  <si>
    <t>mg formulation/L</t>
  </si>
  <si>
    <r>
      <t>Rodeo  LC</t>
    </r>
    <r>
      <rPr>
        <vertAlign val="subscript"/>
        <sz val="11"/>
        <color theme="1"/>
        <rFont val="Calibri"/>
        <family val="2"/>
        <scheme val="minor"/>
      </rPr>
      <t>50</t>
    </r>
  </si>
  <si>
    <t>mg a.e./L</t>
  </si>
  <si>
    <t>Study Table 1 expressed in a.e./L.</t>
  </si>
  <si>
    <t>a.i. to a.e. conversion</t>
  </si>
  <si>
    <t>formulation to a.i.</t>
  </si>
  <si>
    <t>a.e./a.i.</t>
  </si>
  <si>
    <t>mg surfactant/L</t>
  </si>
  <si>
    <t>Units are MON 0818 and not POEA</t>
  </si>
  <si>
    <r>
      <t>Glyhosate IPA LC</t>
    </r>
    <r>
      <rPr>
        <vertAlign val="subscript"/>
        <sz val="11"/>
        <color theme="1"/>
        <rFont val="Calibri"/>
        <family val="2"/>
        <scheme val="minor"/>
      </rPr>
      <t>50</t>
    </r>
  </si>
  <si>
    <t>Note: The predicted LC50 is divided by the observied in units of mg formulation/L.</t>
  </si>
  <si>
    <r>
      <t>Surfactant  LC</t>
    </r>
    <r>
      <rPr>
        <vertAlign val="subscript"/>
        <sz val="11"/>
        <color theme="1"/>
        <rFont val="Calibri"/>
        <family val="2"/>
        <scheme val="minor"/>
      </rPr>
      <t>50</t>
    </r>
  </si>
  <si>
    <t>4.1.3.3.2.4</t>
  </si>
  <si>
    <t>Folmar et al. 1979, midge larvae</t>
  </si>
  <si>
    <r>
      <t>Glyhosate Acid LC</t>
    </r>
    <r>
      <rPr>
        <vertAlign val="subscript"/>
        <sz val="11"/>
        <color theme="1"/>
        <rFont val="Calibri"/>
        <family val="2"/>
        <scheme val="minor"/>
      </rPr>
      <t>50</t>
    </r>
  </si>
  <si>
    <t>Study Table 2 expressed in mg a.e./L</t>
  </si>
  <si>
    <t>Prop. a.e. in form.</t>
  </si>
  <si>
    <t>a.e./formulation</t>
  </si>
  <si>
    <t>a.e./a.i. x a.i./formulation</t>
  </si>
  <si>
    <t>a.e./surfactant</t>
  </si>
  <si>
    <t>mg a.e./L divided by the proportion of a.e. in the formulation.</t>
  </si>
  <si>
    <t>Study Table 1 assuming  mg a.e./L.</t>
  </si>
  <si>
    <r>
      <t>Tsui and Chu (2003), daphnid (</t>
    </r>
    <r>
      <rPr>
        <i/>
        <sz val="11"/>
        <color theme="1"/>
        <rFont val="Calibri"/>
        <family val="2"/>
        <scheme val="minor"/>
      </rPr>
      <t>Ceriodaphnia dubia</t>
    </r>
    <r>
      <rPr>
        <sz val="11"/>
        <color theme="1"/>
        <rFont val="Calibri"/>
        <family val="2"/>
        <scheme val="minor"/>
      </rPr>
      <t>)</t>
    </r>
  </si>
  <si>
    <t>Study Table 2 in units of mg a.e./L.</t>
  </si>
  <si>
    <t>Test material is characterized as: "polyoxyethylene amine (POEA) (CAS: 61791-26-2; 100% a.i.)"</t>
  </si>
  <si>
    <t>mg POEA/L</t>
  </si>
  <si>
    <t>proportion of POEA in formulation: 0.15 x 0.75.</t>
  </si>
  <si>
    <r>
      <t>Tsui and Chu (2003), copepod (</t>
    </r>
    <r>
      <rPr>
        <i/>
        <sz val="11"/>
        <color theme="1"/>
        <rFont val="Calibri"/>
        <family val="2"/>
        <scheme val="minor"/>
      </rPr>
      <t>Acartia tonsa</t>
    </r>
    <r>
      <rPr>
        <sz val="11"/>
        <color theme="1"/>
        <rFont val="Calibri"/>
        <family val="2"/>
        <scheme val="minor"/>
      </rPr>
      <t>)</t>
    </r>
  </si>
  <si>
    <t>Title page</t>
  </si>
  <si>
    <t>Glyphosate
Human Health and 
Ecological Risk Assessment
Final Report</t>
  </si>
  <si>
    <t>Note 2</t>
  </si>
  <si>
    <t>Note 1</t>
  </si>
  <si>
    <t>Folmar et al.  1979, Data on fish from Table 6</t>
  </si>
  <si>
    <t xml:space="preserve">4.1.3.1.2.4. </t>
  </si>
  <si>
    <t>Wan et al. 1989, fish</t>
  </si>
  <si>
    <t>surfactant/ formulation</t>
  </si>
  <si>
    <t>See Note 1</t>
  </si>
  <si>
    <t>The proportion of MON 0818 in the Roundup formulation.</t>
  </si>
  <si>
    <t>Item</t>
  </si>
  <si>
    <r>
      <t>Pred. Roundup LC</t>
    </r>
    <r>
      <rPr>
        <vertAlign val="subscript"/>
        <sz val="11"/>
        <color theme="1"/>
        <rFont val="Calibri"/>
        <family val="2"/>
        <scheme val="minor"/>
      </rPr>
      <t>50</t>
    </r>
  </si>
  <si>
    <r>
      <t>Observed LC</t>
    </r>
    <r>
      <rPr>
        <vertAlign val="subscript"/>
        <sz val="11"/>
        <color theme="1"/>
        <rFont val="Calibri"/>
        <family val="2"/>
        <scheme val="minor"/>
      </rPr>
      <t>50</t>
    </r>
    <r>
      <rPr>
        <sz val="11"/>
        <color theme="1"/>
        <rFont val="Calibri"/>
        <family val="2"/>
        <scheme val="minor"/>
      </rPr>
      <t xml:space="preserve"> (mg form./L)</t>
    </r>
  </si>
  <si>
    <r>
      <t>Predicted LC</t>
    </r>
    <r>
      <rPr>
        <vertAlign val="subscript"/>
        <sz val="11"/>
        <color theme="1"/>
        <rFont val="Calibri"/>
        <family val="2"/>
        <scheme val="minor"/>
      </rPr>
      <t>50</t>
    </r>
    <r>
      <rPr>
        <sz val="11"/>
        <color theme="1"/>
        <rFont val="Calibri"/>
        <family val="2"/>
        <scheme val="minor"/>
      </rPr>
      <t xml:space="preserve"> (mg form./L)</t>
    </r>
  </si>
  <si>
    <t>Folmar et al. 1979, Fish</t>
  </si>
  <si>
    <t>Folmar et al, 1979, midge</t>
  </si>
  <si>
    <t>Tsui and Chu 2003, daphnid</t>
  </si>
  <si>
    <t>Tsui and Chu 2003, copepod</t>
  </si>
  <si>
    <t>Line of Additivity</t>
  </si>
  <si>
    <t>Minimum</t>
  </si>
  <si>
    <t>Maximum</t>
  </si>
  <si>
    <t>Number of points</t>
  </si>
  <si>
    <t>Standard Deviation</t>
  </si>
  <si>
    <t>Standard Error</t>
  </si>
  <si>
    <r>
      <t xml:space="preserve">Critical Value for </t>
    </r>
    <r>
      <rPr>
        <sz val="11"/>
        <color theme="1"/>
        <rFont val="Calibri"/>
        <family val="2"/>
      </rPr>
      <t>α=0.025</t>
    </r>
  </si>
  <si>
    <t>Lower 95% Confidence Interval</t>
  </si>
  <si>
    <t>Upper 95% Confidence Interval</t>
  </si>
  <si>
    <t>Bins for Histogram</t>
  </si>
  <si>
    <t>Bin</t>
  </si>
  <si>
    <t>More</t>
  </si>
  <si>
    <t>Frequency</t>
  </si>
  <si>
    <t>Output</t>
  </si>
  <si>
    <t>Rounding for Potency:</t>
  </si>
  <si>
    <t>Rounding for Prediced LC50:</t>
  </si>
  <si>
    <r>
      <t>Rounding for Ratio of Pred/Obs  LC</t>
    </r>
    <r>
      <rPr>
        <vertAlign val="subscript"/>
        <sz val="11"/>
        <color theme="1"/>
        <rFont val="Calibri"/>
        <family val="2"/>
        <scheme val="minor"/>
      </rPr>
      <t>50</t>
    </r>
    <r>
      <rPr>
        <sz val="11"/>
        <color theme="1"/>
        <rFont val="Calibri"/>
        <family val="2"/>
        <scheme val="minor"/>
      </rPr>
      <t>s:</t>
    </r>
  </si>
  <si>
    <t>See Risk Assessment, Section 3.1.4.3.3, for a discussion of the contents of workbook.</t>
  </si>
  <si>
    <r>
      <t>Rounding for Conversion of Obs LC</t>
    </r>
    <r>
      <rPr>
        <vertAlign val="subscript"/>
        <sz val="11"/>
        <color theme="1"/>
        <rFont val="Calibri"/>
        <family val="2"/>
        <scheme val="minor"/>
      </rPr>
      <t>50</t>
    </r>
    <r>
      <rPr>
        <sz val="11"/>
        <color theme="1"/>
        <rFont val="Calibri"/>
        <family val="2"/>
        <scheme val="minor"/>
      </rPr>
      <t xml:space="preserve"> </t>
    </r>
  </si>
  <si>
    <r>
      <t>Rounding for Prediced LC</t>
    </r>
    <r>
      <rPr>
        <vertAlign val="subscript"/>
        <sz val="11"/>
        <color theme="1"/>
        <rFont val="Calibri"/>
        <family val="2"/>
        <scheme val="minor"/>
      </rPr>
      <t>50</t>
    </r>
    <r>
      <rPr>
        <sz val="11"/>
        <color theme="1"/>
        <rFont val="Calibri"/>
        <family val="2"/>
        <scheme val="minor"/>
      </rPr>
      <t>:</t>
    </r>
  </si>
  <si>
    <r>
      <t>LC</t>
    </r>
    <r>
      <rPr>
        <vertAlign val="subscript"/>
        <sz val="11"/>
        <color theme="1"/>
        <rFont val="Calibri"/>
        <family val="2"/>
        <scheme val="minor"/>
      </rPr>
      <t>50</t>
    </r>
    <r>
      <rPr>
        <sz val="11"/>
        <color theme="1"/>
        <rFont val="Calibri"/>
        <family val="2"/>
        <scheme val="minor"/>
      </rPr>
      <t xml:space="preserve">
Glyphosate mg a.e./L</t>
    </r>
  </si>
  <si>
    <t>Average:</t>
  </si>
  <si>
    <r>
      <t>Glyphoste LC</t>
    </r>
    <r>
      <rPr>
        <b/>
        <vertAlign val="subscript"/>
        <sz val="11"/>
        <color theme="1"/>
        <rFont val="Calibri"/>
        <family val="2"/>
        <scheme val="minor"/>
      </rPr>
      <t>50</t>
    </r>
    <r>
      <rPr>
        <b/>
        <sz val="11"/>
        <color theme="1"/>
        <rFont val="Calibri"/>
        <family val="2"/>
        <scheme val="minor"/>
      </rPr>
      <t xml:space="preserve"> 
(mg a.e./L)</t>
    </r>
  </si>
  <si>
    <r>
      <t>POEA
LC</t>
    </r>
    <r>
      <rPr>
        <b/>
        <vertAlign val="subscript"/>
        <sz val="11"/>
        <color theme="1"/>
        <rFont val="Calibri"/>
        <family val="2"/>
        <scheme val="minor"/>
      </rPr>
      <t>50</t>
    </r>
    <r>
      <rPr>
        <b/>
        <sz val="11"/>
        <color theme="1"/>
        <rFont val="Calibri"/>
        <family val="2"/>
        <scheme val="minor"/>
      </rPr>
      <t xml:space="preserve"> 
(mg POEA/L)</t>
    </r>
  </si>
  <si>
    <r>
      <t>Observed LC</t>
    </r>
    <r>
      <rPr>
        <b/>
        <vertAlign val="subscript"/>
        <sz val="10"/>
        <color theme="1"/>
        <rFont val="Calibri"/>
        <family val="2"/>
        <scheme val="minor"/>
      </rPr>
      <t>50</t>
    </r>
    <r>
      <rPr>
        <b/>
        <sz val="10"/>
        <color theme="1"/>
        <rFont val="Calibri"/>
        <family val="2"/>
        <scheme val="minor"/>
      </rPr>
      <t xml:space="preserve"> (mg form/L)</t>
    </r>
  </si>
  <si>
    <r>
      <t xml:space="preserve">Critical Value for </t>
    </r>
    <r>
      <rPr>
        <sz val="11"/>
        <color theme="1"/>
        <rFont val="Calibri"/>
        <family val="2"/>
      </rPr>
      <t>α=0.025 for n=4</t>
    </r>
  </si>
  <si>
    <r>
      <t xml:space="preserve">Critical Value for </t>
    </r>
    <r>
      <rPr>
        <sz val="11"/>
        <color theme="1"/>
        <rFont val="Calibri"/>
        <family val="2"/>
      </rPr>
      <t>α=0.025 for n=24, d.f.=23</t>
    </r>
  </si>
  <si>
    <t>See Section 4.1.3.1.2.4 for derivation proportion</t>
  </si>
  <si>
    <r>
      <t>Perkins et al. 2004, African clawed frog larvae (</t>
    </r>
    <r>
      <rPr>
        <i/>
        <sz val="11"/>
        <color theme="1"/>
        <rFont val="Calibri"/>
        <family val="2"/>
        <scheme val="minor"/>
      </rPr>
      <t>Xenopus laevis</t>
    </r>
    <r>
      <rPr>
        <sz val="11"/>
        <color theme="1"/>
        <rFont val="Calibri"/>
        <family val="2"/>
        <scheme val="minor"/>
      </rPr>
      <t>)</t>
    </r>
  </si>
  <si>
    <t>formulation to a.e.</t>
  </si>
  <si>
    <t>a.i. to a.e. x a.i./formulation</t>
  </si>
  <si>
    <t>a.i. to a.e. conversion factor</t>
  </si>
  <si>
    <t>a.i./formuation</t>
  </si>
  <si>
    <t>proportion (w/w/) of a.i. in formulation</t>
  </si>
  <si>
    <r>
      <t xml:space="preserve">Obs LC50 (a.e./L) </t>
    </r>
    <r>
      <rPr>
        <sz val="14"/>
        <color theme="1"/>
        <rFont val="Calibri"/>
        <family val="2"/>
        <scheme val="minor"/>
      </rPr>
      <t xml:space="preserve">÷ </t>
    </r>
    <r>
      <rPr>
        <sz val="11"/>
        <color theme="1"/>
        <rFont val="Calibri"/>
        <family val="2"/>
        <scheme val="minor"/>
      </rPr>
      <t>a.e./form.</t>
    </r>
  </si>
  <si>
    <r>
      <t>LC</t>
    </r>
    <r>
      <rPr>
        <b/>
        <vertAlign val="subscript"/>
        <sz val="11"/>
        <color theme="1"/>
        <rFont val="Calibri"/>
        <family val="2"/>
        <scheme val="minor"/>
      </rPr>
      <t>50</t>
    </r>
  </si>
  <si>
    <r>
      <t>Obs. Roundup LC</t>
    </r>
    <r>
      <rPr>
        <vertAlign val="subscript"/>
        <sz val="11"/>
        <color theme="1"/>
        <rFont val="Calibri"/>
        <family val="2"/>
        <scheme val="minor"/>
      </rPr>
      <t>X</t>
    </r>
  </si>
  <si>
    <t>a.e./POEA</t>
  </si>
  <si>
    <t>MON 8709 (mg form/L)</t>
  </si>
  <si>
    <r>
      <t xml:space="preserve">Potency
</t>
    </r>
    <r>
      <rPr>
        <b/>
        <i/>
        <sz val="9"/>
        <color theme="1"/>
        <rFont val="Calibri"/>
        <family val="2"/>
        <scheme val="minor"/>
      </rPr>
      <t>(Gly a.e./POEA)</t>
    </r>
  </si>
  <si>
    <r>
      <t>Predicted LC</t>
    </r>
    <r>
      <rPr>
        <b/>
        <i/>
        <vertAlign val="subscript"/>
        <sz val="10"/>
        <color theme="1"/>
        <rFont val="Calibri"/>
        <family val="2"/>
        <scheme val="minor"/>
      </rPr>
      <t>50</t>
    </r>
    <r>
      <rPr>
        <b/>
        <i/>
        <sz val="10"/>
        <color theme="1"/>
        <rFont val="Calibri"/>
        <family val="2"/>
        <scheme val="minor"/>
      </rPr>
      <t xml:space="preserve"> (mg form/L)</t>
    </r>
  </si>
  <si>
    <r>
      <t>Predicted Formulation LC</t>
    </r>
    <r>
      <rPr>
        <i/>
        <vertAlign val="subscript"/>
        <sz val="11"/>
        <color theme="1"/>
        <rFont val="Calibri"/>
        <family val="2"/>
        <scheme val="minor"/>
      </rPr>
      <t>50</t>
    </r>
    <r>
      <rPr>
        <i/>
        <sz val="11"/>
        <color theme="1"/>
        <rFont val="Calibri"/>
        <family val="2"/>
        <scheme val="minor"/>
      </rPr>
      <t xml:space="preserve">
(mg form/L)</t>
    </r>
  </si>
  <si>
    <r>
      <t>Observed Formulation LC</t>
    </r>
    <r>
      <rPr>
        <i/>
        <vertAlign val="subscript"/>
        <sz val="11"/>
        <color theme="1"/>
        <rFont val="Calibri"/>
        <family val="2"/>
        <scheme val="minor"/>
      </rPr>
      <t>50</t>
    </r>
    <r>
      <rPr>
        <i/>
        <sz val="11"/>
        <color theme="1"/>
        <rFont val="Calibri"/>
        <family val="2"/>
        <scheme val="minor"/>
      </rPr>
      <t xml:space="preserve">
(mg form/L)</t>
    </r>
  </si>
  <si>
    <t>Wan et al. 1989 Roundup</t>
  </si>
  <si>
    <t>Wan et al. 1989 MON  8709</t>
  </si>
</sst>
</file>

<file path=xl/styles.xml><?xml version="1.0" encoding="utf-8"?>
<styleSheet xmlns="http://schemas.openxmlformats.org/spreadsheetml/2006/main">
  <numFmts count="3">
    <numFmt numFmtId="42" formatCode="_(&quot;$&quot;* #,##0_);_(&quot;$&quot;* \(#,##0\);_(&quot;$&quot;* &quot;-&quot;_);_(@_)"/>
    <numFmt numFmtId="164" formatCode="0.0"/>
    <numFmt numFmtId="165" formatCode="mmmm\ d\,\ yyyy"/>
  </numFmts>
  <fonts count="33">
    <font>
      <sz val="11"/>
      <color theme="1"/>
      <name val="Calibri"/>
      <family val="2"/>
      <scheme val="minor"/>
    </font>
    <font>
      <sz val="10"/>
      <color theme="1"/>
      <name val="Times New Roman"/>
      <family val="1"/>
    </font>
    <font>
      <b/>
      <sz val="10"/>
      <color theme="1"/>
      <name val="Times New Roman"/>
      <family val="1"/>
    </font>
    <font>
      <b/>
      <sz val="11"/>
      <color theme="1"/>
      <name val="Calibri"/>
      <family val="2"/>
      <scheme val="minor"/>
    </font>
    <font>
      <b/>
      <sz val="11"/>
      <color rgb="FFFF0000"/>
      <name val="Calibri"/>
      <family val="2"/>
      <scheme val="minor"/>
    </font>
    <font>
      <vertAlign val="subscript"/>
      <sz val="11"/>
      <color theme="1"/>
      <name val="Calibri"/>
      <family val="2"/>
      <scheme val="minor"/>
    </font>
    <font>
      <sz val="14"/>
      <color theme="1"/>
      <name val="Times New Roman"/>
      <family val="1"/>
    </font>
    <font>
      <vertAlign val="subscript"/>
      <sz val="14"/>
      <color theme="1"/>
      <name val="Times New Roman"/>
      <family val="1"/>
    </font>
    <font>
      <i/>
      <sz val="11"/>
      <color theme="1"/>
      <name val="Calibri"/>
      <family val="2"/>
      <scheme val="minor"/>
    </font>
    <font>
      <sz val="10"/>
      <name val="Arial"/>
      <family val="2"/>
    </font>
    <font>
      <sz val="10"/>
      <color indexed="9"/>
      <name val="Arial"/>
      <family val="2"/>
    </font>
    <font>
      <sz val="12"/>
      <name val="Times New Roman"/>
      <family val="1"/>
    </font>
    <font>
      <b/>
      <sz val="12"/>
      <name val="Times New Roman"/>
      <family val="1"/>
    </font>
    <font>
      <b/>
      <sz val="11"/>
      <color indexed="12"/>
      <name val="Times New Roman"/>
      <family val="1"/>
    </font>
    <font>
      <b/>
      <sz val="9"/>
      <name val="Arial"/>
      <family val="2"/>
    </font>
    <font>
      <b/>
      <sz val="10"/>
      <name val="Arial"/>
      <family val="2"/>
    </font>
    <font>
      <b/>
      <sz val="10"/>
      <name val="Times New Roman"/>
      <family val="1"/>
    </font>
    <font>
      <b/>
      <sz val="8"/>
      <name val="Arial Black"/>
      <family val="2"/>
    </font>
    <font>
      <i/>
      <sz val="10"/>
      <name val="Times New Roman"/>
      <family val="1"/>
    </font>
    <font>
      <sz val="8"/>
      <name val="Arial Narrow"/>
      <family val="2"/>
    </font>
    <font>
      <sz val="11"/>
      <color theme="1"/>
      <name val="Calibri"/>
      <family val="2"/>
    </font>
    <font>
      <b/>
      <sz val="20"/>
      <color indexed="12"/>
      <name val="Times New Roman"/>
      <family val="1"/>
    </font>
    <font>
      <sz val="20"/>
      <color theme="1"/>
      <name val="Calibri"/>
      <family val="2"/>
      <scheme val="minor"/>
    </font>
    <font>
      <b/>
      <i/>
      <sz val="10"/>
      <name val="Arial"/>
      <family val="2"/>
    </font>
    <font>
      <b/>
      <vertAlign val="subscript"/>
      <sz val="11"/>
      <color theme="1"/>
      <name val="Calibri"/>
      <family val="2"/>
      <scheme val="minor"/>
    </font>
    <font>
      <b/>
      <sz val="10"/>
      <color theme="1"/>
      <name val="Calibri"/>
      <family val="2"/>
      <scheme val="minor"/>
    </font>
    <font>
      <b/>
      <vertAlign val="subscript"/>
      <sz val="10"/>
      <color theme="1"/>
      <name val="Calibri"/>
      <family val="2"/>
      <scheme val="minor"/>
    </font>
    <font>
      <sz val="14"/>
      <color theme="1"/>
      <name val="Calibri"/>
      <family val="2"/>
      <scheme val="minor"/>
    </font>
    <font>
      <b/>
      <i/>
      <sz val="11"/>
      <color theme="1"/>
      <name val="Calibri"/>
      <family val="2"/>
      <scheme val="minor"/>
    </font>
    <font>
      <b/>
      <i/>
      <sz val="9"/>
      <color theme="1"/>
      <name val="Calibri"/>
      <family val="2"/>
      <scheme val="minor"/>
    </font>
    <font>
      <b/>
      <i/>
      <sz val="10"/>
      <color theme="1"/>
      <name val="Calibri"/>
      <family val="2"/>
      <scheme val="minor"/>
    </font>
    <font>
      <b/>
      <i/>
      <vertAlign val="subscript"/>
      <sz val="10"/>
      <color theme="1"/>
      <name val="Calibri"/>
      <family val="2"/>
      <scheme val="minor"/>
    </font>
    <font>
      <i/>
      <vertAlign val="subscript"/>
      <sz val="11"/>
      <color theme="1"/>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indexed="8"/>
        <bgColor indexed="64"/>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theme="0" tint="-0.1499679555650502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top style="medium">
        <color indexed="64"/>
      </top>
      <bottom style="thin">
        <color indexed="64"/>
      </bottom>
      <diagonal/>
    </border>
    <border>
      <left style="thin">
        <color auto="1"/>
      </left>
      <right style="thin">
        <color auto="1"/>
      </right>
      <top/>
      <bottom/>
      <diagonal/>
    </border>
    <border>
      <left/>
      <right/>
      <top/>
      <bottom style="thin">
        <color indexed="64"/>
      </bottom>
      <diagonal/>
    </border>
    <border>
      <left style="thin">
        <color indexed="64"/>
      </left>
      <right/>
      <top/>
      <bottom/>
      <diagonal/>
    </border>
    <border>
      <left/>
      <right/>
      <top style="medium">
        <color indexed="64"/>
      </top>
      <bottom style="medium">
        <color indexed="64"/>
      </bottom>
      <diagonal/>
    </border>
  </borders>
  <cellStyleXfs count="14">
    <xf numFmtId="0" fontId="0" fillId="0" borderId="0"/>
    <xf numFmtId="0" fontId="9" fillId="0" borderId="0"/>
    <xf numFmtId="0" fontId="9" fillId="3" borderId="0">
      <alignment horizontal="right"/>
      <protection hidden="1"/>
    </xf>
    <xf numFmtId="0" fontId="16" fillId="4" borderId="2">
      <alignment horizontal="center" vertical="center" wrapText="1"/>
    </xf>
    <xf numFmtId="0" fontId="17" fillId="0" borderId="0"/>
    <xf numFmtId="42" fontId="9" fillId="0" borderId="0" applyFont="0" applyFill="0" applyBorder="0" applyAlignment="0" applyProtection="0"/>
    <xf numFmtId="0" fontId="16" fillId="5" borderId="0"/>
    <xf numFmtId="0" fontId="18" fillId="0" borderId="0"/>
    <xf numFmtId="0" fontId="19" fillId="0" borderId="0">
      <alignment shrinkToFit="1"/>
    </xf>
    <xf numFmtId="0" fontId="16" fillId="6" borderId="0"/>
    <xf numFmtId="0" fontId="16" fillId="6" borderId="1">
      <alignment wrapText="1"/>
    </xf>
    <xf numFmtId="0" fontId="16" fillId="7" borderId="0"/>
    <xf numFmtId="11" fontId="16" fillId="8" borderId="0"/>
    <xf numFmtId="0" fontId="16" fillId="0" borderId="2">
      <alignment vertical="top" wrapText="1"/>
    </xf>
  </cellStyleXfs>
  <cellXfs count="77">
    <xf numFmtId="0" fontId="0" fillId="0" borderId="0" xfId="0"/>
    <xf numFmtId="0" fontId="0" fillId="0" borderId="0" xfId="0" applyAlignment="1">
      <alignment horizontal="right"/>
    </xf>
    <xf numFmtId="0" fontId="0" fillId="0" borderId="0" xfId="0" applyAlignment="1">
      <alignment horizontal="centerContinuous"/>
    </xf>
    <xf numFmtId="0" fontId="1" fillId="0" borderId="1" xfId="0" applyFont="1" applyBorder="1" applyAlignment="1">
      <alignment horizontal="right" vertical="top" wrapText="1"/>
    </xf>
    <xf numFmtId="0" fontId="1" fillId="0" borderId="1" xfId="0" applyFont="1" applyBorder="1" applyAlignment="1">
      <alignment vertical="top" wrapText="1"/>
    </xf>
    <xf numFmtId="2" fontId="0" fillId="0" borderId="0" xfId="0" applyNumberFormat="1"/>
    <xf numFmtId="0" fontId="0" fillId="0" borderId="0" xfId="0" applyAlignment="1">
      <alignment wrapText="1"/>
    </xf>
    <xf numFmtId="0" fontId="2" fillId="0" borderId="0" xfId="0" applyFont="1" applyAlignment="1">
      <alignment horizontal="centerContinuous"/>
    </xf>
    <xf numFmtId="0" fontId="2" fillId="0" borderId="1" xfId="0" applyFont="1" applyBorder="1" applyAlignment="1">
      <alignment horizontal="centerContinuous"/>
    </xf>
    <xf numFmtId="0" fontId="0" fillId="0" borderId="1" xfId="0" applyBorder="1" applyAlignment="1">
      <alignment horizontal="centerContinuous"/>
    </xf>
    <xf numFmtId="0" fontId="0" fillId="0" borderId="0" xfId="0" applyAlignment="1">
      <alignment horizontal="center" vertical="center" wrapText="1"/>
    </xf>
    <xf numFmtId="0" fontId="0" fillId="0" borderId="0" xfId="0" applyAlignment="1">
      <alignment horizontal="left"/>
    </xf>
    <xf numFmtId="0" fontId="1" fillId="0" borderId="1" xfId="0" applyFont="1" applyBorder="1" applyAlignment="1">
      <alignment vertical="center" wrapText="1"/>
    </xf>
    <xf numFmtId="0" fontId="1" fillId="0" borderId="1" xfId="0" applyFont="1" applyBorder="1" applyAlignment="1">
      <alignment vertical="center"/>
    </xf>
    <xf numFmtId="0" fontId="4" fillId="0" borderId="0" xfId="0" applyFont="1"/>
    <xf numFmtId="0" fontId="6" fillId="0" borderId="0" xfId="0" applyFont="1" applyAlignment="1">
      <alignment horizontal="right"/>
    </xf>
    <xf numFmtId="0" fontId="0" fillId="2" borderId="0" xfId="0" applyFill="1"/>
    <xf numFmtId="0" fontId="0" fillId="0" borderId="0" xfId="0" applyAlignment="1">
      <alignment vertical="top" wrapText="1"/>
    </xf>
    <xf numFmtId="0" fontId="0" fillId="0" borderId="0" xfId="0" applyAlignment="1"/>
    <xf numFmtId="0" fontId="10" fillId="0" borderId="0" xfId="1" applyFont="1"/>
    <xf numFmtId="0" fontId="9" fillId="0" borderId="0" xfId="1"/>
    <xf numFmtId="0" fontId="11" fillId="0" borderId="0" xfId="1" applyFont="1"/>
    <xf numFmtId="0" fontId="12" fillId="0" borderId="0" xfId="1" applyFont="1" applyAlignment="1">
      <alignment horizontal="right"/>
    </xf>
    <xf numFmtId="0" fontId="13" fillId="0" borderId="0" xfId="1" applyFont="1" applyAlignment="1">
      <alignment horizontal="left"/>
    </xf>
    <xf numFmtId="0" fontId="9" fillId="0" borderId="0" xfId="1" applyBorder="1"/>
    <xf numFmtId="0" fontId="0" fillId="0" borderId="0" xfId="0" applyAlignment="1">
      <alignment wrapText="1"/>
    </xf>
    <xf numFmtId="0" fontId="3" fillId="0" borderId="0" xfId="0" applyFont="1"/>
    <xf numFmtId="0" fontId="0" fillId="0" borderId="0" xfId="0" applyNumberFormat="1"/>
    <xf numFmtId="0" fontId="0" fillId="0" borderId="2" xfId="0" applyBorder="1"/>
    <xf numFmtId="2" fontId="0" fillId="0" borderId="2" xfId="0" applyNumberFormat="1" applyBorder="1"/>
    <xf numFmtId="0" fontId="0" fillId="0" borderId="0" xfId="0" applyFill="1" applyBorder="1"/>
    <xf numFmtId="0" fontId="0" fillId="0" borderId="0" xfId="0" applyNumberFormat="1" applyFill="1" applyBorder="1" applyAlignment="1"/>
    <xf numFmtId="0" fontId="0" fillId="0" borderId="0" xfId="0" applyFill="1" applyBorder="1" applyAlignment="1"/>
    <xf numFmtId="0" fontId="0" fillId="0" borderId="2" xfId="0" applyFill="1" applyBorder="1" applyAlignment="1"/>
    <xf numFmtId="0" fontId="8" fillId="0" borderId="3" xfId="0" applyFont="1" applyFill="1" applyBorder="1" applyAlignment="1">
      <alignment horizontal="center"/>
    </xf>
    <xf numFmtId="0" fontId="23" fillId="0" borderId="0" xfId="1" applyFont="1"/>
    <xf numFmtId="0" fontId="1" fillId="0" borderId="1" xfId="0" applyNumberFormat="1" applyFont="1" applyBorder="1" applyAlignment="1">
      <alignment vertical="top" wrapText="1"/>
    </xf>
    <xf numFmtId="0" fontId="0" fillId="0" borderId="1" xfId="0" applyNumberFormat="1" applyBorder="1"/>
    <xf numFmtId="0" fontId="0" fillId="0" borderId="1" xfId="0" applyNumberFormat="1" applyBorder="1" applyAlignment="1">
      <alignment horizontal="centerContinuous"/>
    </xf>
    <xf numFmtId="0" fontId="1" fillId="0" borderId="1" xfId="0" applyNumberFormat="1" applyFont="1" applyBorder="1" applyAlignment="1">
      <alignment vertical="center" wrapText="1"/>
    </xf>
    <xf numFmtId="0" fontId="0" fillId="0" borderId="1" xfId="0" applyNumberFormat="1" applyBorder="1" applyAlignment="1">
      <alignment vertical="center"/>
    </xf>
    <xf numFmtId="0" fontId="1" fillId="0" borderId="1" xfId="0" applyNumberFormat="1" applyFont="1" applyBorder="1" applyAlignment="1">
      <alignment vertical="center"/>
    </xf>
    <xf numFmtId="0" fontId="0" fillId="0" borderId="5" xfId="0" applyBorder="1"/>
    <xf numFmtId="164" fontId="0" fillId="0" borderId="5" xfId="0" applyNumberFormat="1" applyBorder="1"/>
    <xf numFmtId="0" fontId="0" fillId="0" borderId="5" xfId="0" applyNumberFormat="1" applyBorder="1"/>
    <xf numFmtId="2" fontId="0" fillId="0" borderId="4" xfId="0" applyNumberFormat="1" applyFill="1" applyBorder="1" applyAlignment="1">
      <alignment vertical="center"/>
    </xf>
    <xf numFmtId="0" fontId="0" fillId="0" borderId="6" xfId="0" applyNumberFormat="1" applyFill="1" applyBorder="1" applyAlignment="1">
      <alignment vertical="center"/>
    </xf>
    <xf numFmtId="0" fontId="0" fillId="0" borderId="6" xfId="0" applyFill="1" applyBorder="1"/>
    <xf numFmtId="0" fontId="0" fillId="0" borderId="0" xfId="0" applyAlignment="1">
      <alignment wrapText="1"/>
    </xf>
    <xf numFmtId="0" fontId="0" fillId="0" borderId="0" xfId="0" applyAlignment="1">
      <alignment wrapText="1"/>
    </xf>
    <xf numFmtId="164" fontId="0" fillId="0" borderId="0" xfId="0" applyNumberFormat="1"/>
    <xf numFmtId="0" fontId="1" fillId="0" borderId="1" xfId="0" applyNumberFormat="1" applyFont="1" applyFill="1" applyBorder="1" applyAlignment="1">
      <alignment vertical="top"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vertical="center"/>
    </xf>
    <xf numFmtId="0" fontId="8" fillId="0" borderId="0" xfId="0" applyFont="1"/>
    <xf numFmtId="0" fontId="8" fillId="2" borderId="0" xfId="0" applyFont="1" applyFill="1"/>
    <xf numFmtId="0" fontId="8" fillId="0" borderId="0" xfId="0" applyNumberFormat="1" applyFont="1"/>
    <xf numFmtId="0" fontId="0" fillId="9" borderId="0" xfId="0" applyFill="1"/>
    <xf numFmtId="0" fontId="3" fillId="9" borderId="0" xfId="0" applyFont="1" applyFill="1" applyAlignment="1">
      <alignment horizontal="centerContinuous"/>
    </xf>
    <xf numFmtId="0" fontId="3" fillId="9" borderId="0" xfId="0" applyFont="1" applyFill="1" applyAlignment="1">
      <alignment horizontal="center" vertical="center" wrapText="1"/>
    </xf>
    <xf numFmtId="0" fontId="28" fillId="9" borderId="0" xfId="0" applyFont="1" applyFill="1" applyAlignment="1">
      <alignment horizontal="center" vertical="center" wrapText="1"/>
    </xf>
    <xf numFmtId="0" fontId="25" fillId="9" borderId="0" xfId="0" applyFont="1" applyFill="1" applyAlignment="1">
      <alignment horizontal="center" vertical="center" wrapText="1"/>
    </xf>
    <xf numFmtId="0" fontId="30" fillId="9" borderId="0" xfId="0" applyFont="1" applyFill="1" applyAlignment="1">
      <alignment horizontal="center" vertical="center" wrapText="1"/>
    </xf>
    <xf numFmtId="0" fontId="3" fillId="9" borderId="0" xfId="0" applyFont="1" applyFill="1" applyAlignment="1"/>
    <xf numFmtId="0" fontId="0" fillId="9" borderId="0" xfId="0" applyFill="1" applyAlignment="1">
      <alignment wrapText="1"/>
    </xf>
    <xf numFmtId="0" fontId="0" fillId="9" borderId="0" xfId="0" applyFill="1" applyAlignment="1">
      <alignment horizontal="center" vertical="center" wrapText="1"/>
    </xf>
    <xf numFmtId="0" fontId="8" fillId="9" borderId="0" xfId="0" applyFont="1" applyFill="1" applyAlignment="1">
      <alignment horizontal="center" vertical="center" wrapText="1"/>
    </xf>
    <xf numFmtId="0" fontId="3" fillId="9" borderId="0" xfId="0" applyFont="1" applyFill="1" applyAlignment="1">
      <alignment horizontal="center"/>
    </xf>
    <xf numFmtId="0" fontId="0" fillId="0" borderId="7" xfId="0" applyBorder="1"/>
    <xf numFmtId="2" fontId="0" fillId="0" borderId="7" xfId="0" applyNumberFormat="1" applyBorder="1"/>
    <xf numFmtId="165" fontId="14" fillId="0" borderId="0" xfId="1" applyNumberFormat="1" applyFont="1" applyBorder="1" applyAlignment="1">
      <alignment horizontal="center"/>
    </xf>
    <xf numFmtId="165" fontId="15" fillId="0" borderId="0" xfId="1" applyNumberFormat="1" applyFont="1" applyAlignment="1">
      <alignment horizontal="center"/>
    </xf>
    <xf numFmtId="0" fontId="21" fillId="0" borderId="0" xfId="1" applyFont="1" applyAlignment="1">
      <alignment horizontal="center" vertical="center" wrapText="1"/>
    </xf>
    <xf numFmtId="0" fontId="22" fillId="0" borderId="0" xfId="0" applyFont="1" applyAlignment="1">
      <alignment wrapText="1"/>
    </xf>
    <xf numFmtId="0" fontId="0" fillId="0" borderId="0" xfId="0" applyAlignment="1">
      <alignment horizontal="right" wrapText="1"/>
    </xf>
    <xf numFmtId="0" fontId="0" fillId="0" borderId="0" xfId="0" applyAlignment="1">
      <alignment wrapText="1"/>
    </xf>
    <xf numFmtId="0" fontId="3" fillId="9" borderId="0" xfId="0" applyFont="1" applyFill="1" applyAlignment="1">
      <alignment horizontal="center" vertical="center" shrinkToFit="1"/>
    </xf>
  </cellXfs>
  <cellStyles count="14">
    <cellStyle name="ApRatesToHide" xfId="2"/>
    <cellStyle name="ColumnHeading" xfId="3"/>
    <cellStyle name="Constant" xfId="4"/>
    <cellStyle name="Currency [0] 2" xfId="5"/>
    <cellStyle name="Database" xfId="6"/>
    <cellStyle name="Equation" xfId="7"/>
    <cellStyle name="InputStyle" xfId="8"/>
    <cellStyle name="LinkedValue" xfId="9"/>
    <cellStyle name="Normal" xfId="0" builtinId="0"/>
    <cellStyle name="Normal 2" xfId="1"/>
    <cellStyle name="ProgLinkedValue" xfId="10"/>
    <cellStyle name="ProgramValue" xfId="11"/>
    <cellStyle name="Result" xfId="12"/>
    <cellStyle name="WSTitle" xfId="1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tx>
            <c:v>Roundup vs MON 8709</c:v>
          </c:tx>
          <c:spPr>
            <a:ln w="28575">
              <a:noFill/>
            </a:ln>
          </c:spPr>
          <c:marker>
            <c:symbol val="circle"/>
            <c:size val="10"/>
          </c:marker>
          <c:xVal>
            <c:numRef>
              <c:f>('Wan et al. 1989 Roundup'!$F$11:$F$15,'Wan et al. 1989 Roundup'!$F$17:$F$19,'Wan et al. 1989 Roundup'!$F$21,'Wan et al. 1989 Roundup'!$F$23:$F$27,'Wan et al. 1989 Roundup'!$F$29:$F$33,'Wan et al. 1989 Roundup'!$F$35:$F$39)</c:f>
              <c:numCache>
                <c:formatCode>General</c:formatCode>
                <c:ptCount val="24"/>
                <c:pt idx="0">
                  <c:v>32</c:v>
                </c:pt>
                <c:pt idx="1">
                  <c:v>27</c:v>
                </c:pt>
                <c:pt idx="2">
                  <c:v>33</c:v>
                </c:pt>
                <c:pt idx="3">
                  <c:v>30</c:v>
                </c:pt>
                <c:pt idx="4">
                  <c:v>13</c:v>
                </c:pt>
                <c:pt idx="5">
                  <c:v>20</c:v>
                </c:pt>
                <c:pt idx="6">
                  <c:v>19</c:v>
                </c:pt>
                <c:pt idx="7">
                  <c:v>15</c:v>
                </c:pt>
                <c:pt idx="8">
                  <c:v>11</c:v>
                </c:pt>
                <c:pt idx="9">
                  <c:v>33</c:v>
                </c:pt>
                <c:pt idx="10">
                  <c:v>27</c:v>
                </c:pt>
                <c:pt idx="11">
                  <c:v>19</c:v>
                </c:pt>
                <c:pt idx="12">
                  <c:v>22</c:v>
                </c:pt>
                <c:pt idx="13">
                  <c:v>17</c:v>
                </c:pt>
                <c:pt idx="14">
                  <c:v>33</c:v>
                </c:pt>
                <c:pt idx="15">
                  <c:v>31</c:v>
                </c:pt>
                <c:pt idx="16">
                  <c:v>17</c:v>
                </c:pt>
                <c:pt idx="17">
                  <c:v>19</c:v>
                </c:pt>
                <c:pt idx="18">
                  <c:v>14</c:v>
                </c:pt>
                <c:pt idx="19">
                  <c:v>33</c:v>
                </c:pt>
                <c:pt idx="20">
                  <c:v>15</c:v>
                </c:pt>
                <c:pt idx="21">
                  <c:v>18</c:v>
                </c:pt>
                <c:pt idx="22">
                  <c:v>18</c:v>
                </c:pt>
                <c:pt idx="23">
                  <c:v>14</c:v>
                </c:pt>
              </c:numCache>
            </c:numRef>
          </c:xVal>
          <c:yVal>
            <c:numRef>
              <c:f>('Wan et al. 1989 MON 8709'!$F$11:$F$15,'Wan et al. 1989 MON 8709'!$F$17:$F$19,'Wan et al. 1989 MON 8709'!$F$21,'Wan et al. 1989 MON 8709'!$F$23:$F$27,'Wan et al. 1989 MON 8709'!$F$29:$F$33,'Wan et al. 1989 MON 8709'!$F$35:$F$39)</c:f>
              <c:numCache>
                <c:formatCode>General</c:formatCode>
                <c:ptCount val="24"/>
                <c:pt idx="0">
                  <c:v>55</c:v>
                </c:pt>
                <c:pt idx="1">
                  <c:v>51</c:v>
                </c:pt>
                <c:pt idx="2">
                  <c:v>34</c:v>
                </c:pt>
                <c:pt idx="3">
                  <c:v>44</c:v>
                </c:pt>
                <c:pt idx="4">
                  <c:v>25</c:v>
                </c:pt>
                <c:pt idx="5">
                  <c:v>36</c:v>
                </c:pt>
                <c:pt idx="6">
                  <c:v>58</c:v>
                </c:pt>
                <c:pt idx="7">
                  <c:v>34</c:v>
                </c:pt>
                <c:pt idx="8">
                  <c:v>23</c:v>
                </c:pt>
                <c:pt idx="9">
                  <c:v>67</c:v>
                </c:pt>
                <c:pt idx="10">
                  <c:v>62</c:v>
                </c:pt>
                <c:pt idx="11">
                  <c:v>28</c:v>
                </c:pt>
                <c:pt idx="12">
                  <c:v>45</c:v>
                </c:pt>
                <c:pt idx="13">
                  <c:v>33</c:v>
                </c:pt>
                <c:pt idx="14">
                  <c:v>48</c:v>
                </c:pt>
                <c:pt idx="15">
                  <c:v>46</c:v>
                </c:pt>
                <c:pt idx="16">
                  <c:v>26</c:v>
                </c:pt>
                <c:pt idx="17">
                  <c:v>34</c:v>
                </c:pt>
                <c:pt idx="18">
                  <c:v>24</c:v>
                </c:pt>
                <c:pt idx="19">
                  <c:v>48</c:v>
                </c:pt>
                <c:pt idx="20">
                  <c:v>31</c:v>
                </c:pt>
                <c:pt idx="21">
                  <c:v>34</c:v>
                </c:pt>
                <c:pt idx="22">
                  <c:v>29</c:v>
                </c:pt>
                <c:pt idx="23">
                  <c:v>17</c:v>
                </c:pt>
              </c:numCache>
            </c:numRef>
          </c:yVal>
        </c:ser>
        <c:ser>
          <c:idx val="1"/>
          <c:order val="1"/>
          <c:spPr>
            <a:ln w="28575">
              <a:solidFill>
                <a:prstClr val="black"/>
              </a:solidFill>
            </a:ln>
          </c:spPr>
          <c:marker>
            <c:symbol val="none"/>
          </c:marker>
          <c:xVal>
            <c:numRef>
              <c:f>'Wan et al. 1989 MON 8709'!$M$26:$M$27</c:f>
              <c:numCache>
                <c:formatCode>General</c:formatCode>
                <c:ptCount val="2"/>
                <c:pt idx="0">
                  <c:v>0</c:v>
                </c:pt>
                <c:pt idx="1">
                  <c:v>70</c:v>
                </c:pt>
              </c:numCache>
            </c:numRef>
          </c:xVal>
          <c:yVal>
            <c:numRef>
              <c:f>'Wan et al. 1989 MON 8709'!$N$26:$N$27</c:f>
              <c:numCache>
                <c:formatCode>General</c:formatCode>
                <c:ptCount val="2"/>
                <c:pt idx="0">
                  <c:v>0</c:v>
                </c:pt>
                <c:pt idx="1">
                  <c:v>70</c:v>
                </c:pt>
              </c:numCache>
            </c:numRef>
          </c:yVal>
        </c:ser>
        <c:axId val="105597568"/>
        <c:axId val="105620224"/>
      </c:scatterChart>
      <c:valAx>
        <c:axId val="105597568"/>
        <c:scaling>
          <c:orientation val="minMax"/>
          <c:max val="70"/>
        </c:scaling>
        <c:axPos val="b"/>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ysClr val="windowText" lastClr="000000"/>
                    </a:solidFill>
                    <a:latin typeface="+mn-lt"/>
                    <a:ea typeface="+mn-ea"/>
                    <a:cs typeface="+mn-cs"/>
                  </a:defRPr>
                </a:pPr>
                <a:r>
                  <a:rPr lang="en-US" sz="2000"/>
                  <a:t>Roundup 96-Hour</a:t>
                </a:r>
                <a:r>
                  <a:rPr lang="en-US" sz="2000" baseline="0"/>
                  <a:t> </a:t>
                </a:r>
                <a:r>
                  <a:rPr lang="en-US" sz="2000"/>
                  <a:t>LC</a:t>
                </a:r>
                <a:r>
                  <a:rPr lang="en-US" sz="2000" baseline="-25000"/>
                  <a:t>50 </a:t>
                </a:r>
              </a:p>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ysClr val="windowText" lastClr="000000"/>
                    </a:solidFill>
                    <a:latin typeface="+mn-lt"/>
                    <a:ea typeface="+mn-ea"/>
                    <a:cs typeface="+mn-cs"/>
                  </a:defRPr>
                </a:pPr>
                <a:r>
                  <a:rPr lang="en-US" sz="1800" b="1" i="0" baseline="0"/>
                  <a:t>(mg formulation/L)</a:t>
                </a:r>
              </a:p>
            </c:rich>
          </c:tx>
        </c:title>
        <c:numFmt formatCode="General" sourceLinked="1"/>
        <c:tickLblPos val="nextTo"/>
        <c:spPr>
          <a:ln w="38100">
            <a:solidFill>
              <a:schemeClr val="tx1"/>
            </a:solidFill>
          </a:ln>
        </c:spPr>
        <c:txPr>
          <a:bodyPr/>
          <a:lstStyle/>
          <a:p>
            <a:pPr>
              <a:defRPr sz="1400"/>
            </a:pPr>
            <a:endParaRPr lang="en-US"/>
          </a:p>
        </c:txPr>
        <c:crossAx val="105620224"/>
        <c:crosses val="autoZero"/>
        <c:crossBetween val="midCat"/>
      </c:valAx>
      <c:valAx>
        <c:axId val="105620224"/>
        <c:scaling>
          <c:orientation val="minMax"/>
          <c:max val="70"/>
        </c:scaling>
        <c:axPos val="l"/>
        <c:majorGridlines/>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ysClr val="windowText" lastClr="000000"/>
                    </a:solidFill>
                    <a:latin typeface="+mn-lt"/>
                    <a:ea typeface="+mn-ea"/>
                    <a:cs typeface="+mn-cs"/>
                  </a:defRPr>
                </a:pPr>
                <a:r>
                  <a:rPr lang="en-US" sz="2000" b="1" i="0" baseline="0"/>
                  <a:t>MON 8709 96-Hour LC</a:t>
                </a:r>
                <a:r>
                  <a:rPr lang="en-US" sz="2000" b="1" i="0" baseline="-25000"/>
                  <a:t>50 </a:t>
                </a:r>
              </a:p>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ysClr val="windowText" lastClr="000000"/>
                    </a:solidFill>
                    <a:latin typeface="+mn-lt"/>
                    <a:ea typeface="+mn-ea"/>
                    <a:cs typeface="+mn-cs"/>
                  </a:defRPr>
                </a:pPr>
                <a:r>
                  <a:rPr lang="en-US" sz="2000" b="1" i="0" baseline="0"/>
                  <a:t>(mg formulation/L)</a:t>
                </a:r>
                <a:endParaRPr lang="en-US" sz="2000" baseline="0"/>
              </a:p>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ysClr val="windowText" lastClr="000000"/>
                    </a:solidFill>
                    <a:latin typeface="+mn-lt"/>
                    <a:ea typeface="+mn-ea"/>
                    <a:cs typeface="+mn-cs"/>
                  </a:defRPr>
                </a:pPr>
                <a:endParaRPr lang="en-US" sz="2000"/>
              </a:p>
            </c:rich>
          </c:tx>
        </c:title>
        <c:numFmt formatCode="General" sourceLinked="1"/>
        <c:tickLblPos val="nextTo"/>
        <c:spPr>
          <a:ln w="38100">
            <a:solidFill>
              <a:schemeClr val="tx1"/>
            </a:solidFill>
          </a:ln>
        </c:spPr>
        <c:txPr>
          <a:bodyPr/>
          <a:lstStyle/>
          <a:p>
            <a:pPr>
              <a:defRPr sz="1400"/>
            </a:pPr>
            <a:endParaRPr lang="en-US"/>
          </a:p>
        </c:txPr>
        <c:crossAx val="105597568"/>
        <c:crosses val="autoZero"/>
        <c:crossBetween val="midCat"/>
      </c:valAx>
    </c:plotArea>
    <c:plotVisOnly val="1"/>
  </c:chart>
  <c:printSettings>
    <c:headerFooter/>
    <c:pageMargins b="0.75000000000000022" l="0.70000000000000018" r="0.70000000000000018" t="0.75000000000000022" header="0.3000000000000001" footer="0.30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tx>
            <c:strRef>
              <c:f>Summary!$D$2</c:f>
              <c:strCache>
                <c:ptCount val="1"/>
                <c:pt idx="0">
                  <c:v>Wan et al. 1989 Roundup</c:v>
                </c:pt>
              </c:strCache>
            </c:strRef>
          </c:tx>
          <c:spPr>
            <a:ln w="28575">
              <a:noFill/>
            </a:ln>
          </c:spPr>
          <c:xVal>
            <c:numRef>
              <c:f>Summary!$A$2:$A$25</c:f>
              <c:numCache>
                <c:formatCode>General</c:formatCode>
                <c:ptCount val="24"/>
                <c:pt idx="0">
                  <c:v>32</c:v>
                </c:pt>
                <c:pt idx="1">
                  <c:v>27</c:v>
                </c:pt>
                <c:pt idx="2">
                  <c:v>33</c:v>
                </c:pt>
                <c:pt idx="3">
                  <c:v>30</c:v>
                </c:pt>
                <c:pt idx="4">
                  <c:v>13</c:v>
                </c:pt>
                <c:pt idx="5">
                  <c:v>20</c:v>
                </c:pt>
                <c:pt idx="6">
                  <c:v>19</c:v>
                </c:pt>
                <c:pt idx="7">
                  <c:v>15</c:v>
                </c:pt>
                <c:pt idx="8">
                  <c:v>11</c:v>
                </c:pt>
                <c:pt idx="9">
                  <c:v>33</c:v>
                </c:pt>
                <c:pt idx="10">
                  <c:v>27</c:v>
                </c:pt>
                <c:pt idx="11">
                  <c:v>19</c:v>
                </c:pt>
                <c:pt idx="12">
                  <c:v>22</c:v>
                </c:pt>
                <c:pt idx="13">
                  <c:v>17</c:v>
                </c:pt>
                <c:pt idx="14">
                  <c:v>33</c:v>
                </c:pt>
                <c:pt idx="15">
                  <c:v>31</c:v>
                </c:pt>
                <c:pt idx="16">
                  <c:v>17</c:v>
                </c:pt>
                <c:pt idx="17">
                  <c:v>19</c:v>
                </c:pt>
                <c:pt idx="18">
                  <c:v>14</c:v>
                </c:pt>
                <c:pt idx="19">
                  <c:v>33</c:v>
                </c:pt>
                <c:pt idx="20">
                  <c:v>15</c:v>
                </c:pt>
                <c:pt idx="21">
                  <c:v>18</c:v>
                </c:pt>
                <c:pt idx="22">
                  <c:v>18</c:v>
                </c:pt>
                <c:pt idx="23">
                  <c:v>14</c:v>
                </c:pt>
              </c:numCache>
            </c:numRef>
          </c:xVal>
          <c:yVal>
            <c:numRef>
              <c:f>Summary!$B$2:$B$25</c:f>
              <c:numCache>
                <c:formatCode>General</c:formatCode>
                <c:ptCount val="24"/>
                <c:pt idx="0">
                  <c:v>27.9</c:v>
                </c:pt>
                <c:pt idx="1">
                  <c:v>22.8</c:v>
                </c:pt>
                <c:pt idx="2">
                  <c:v>23.3</c:v>
                </c:pt>
                <c:pt idx="3">
                  <c:v>24.1</c:v>
                </c:pt>
                <c:pt idx="4">
                  <c:v>15.6</c:v>
                </c:pt>
                <c:pt idx="5">
                  <c:v>13.9</c:v>
                </c:pt>
                <c:pt idx="6">
                  <c:v>16.399999999999999</c:v>
                </c:pt>
                <c:pt idx="7">
                  <c:v>21.6</c:v>
                </c:pt>
                <c:pt idx="8">
                  <c:v>12.1</c:v>
                </c:pt>
                <c:pt idx="9">
                  <c:v>17.8</c:v>
                </c:pt>
                <c:pt idx="10">
                  <c:v>19.899999999999999</c:v>
                </c:pt>
                <c:pt idx="11">
                  <c:v>22.4</c:v>
                </c:pt>
                <c:pt idx="12">
                  <c:v>21.7</c:v>
                </c:pt>
                <c:pt idx="13">
                  <c:v>14.8</c:v>
                </c:pt>
                <c:pt idx="14">
                  <c:v>21.4</c:v>
                </c:pt>
                <c:pt idx="15">
                  <c:v>18.7</c:v>
                </c:pt>
                <c:pt idx="16">
                  <c:v>12.8</c:v>
                </c:pt>
                <c:pt idx="17">
                  <c:v>21.6</c:v>
                </c:pt>
                <c:pt idx="18">
                  <c:v>12.2</c:v>
                </c:pt>
                <c:pt idx="19">
                  <c:v>11.5</c:v>
                </c:pt>
                <c:pt idx="20">
                  <c:v>17</c:v>
                </c:pt>
                <c:pt idx="21">
                  <c:v>13.6</c:v>
                </c:pt>
                <c:pt idx="22">
                  <c:v>21.5</c:v>
                </c:pt>
                <c:pt idx="23">
                  <c:v>14.8</c:v>
                </c:pt>
              </c:numCache>
            </c:numRef>
          </c:yVal>
        </c:ser>
        <c:ser>
          <c:idx val="5"/>
          <c:order val="1"/>
          <c:tx>
            <c:strRef>
              <c:f>Summary!$D$26</c:f>
              <c:strCache>
                <c:ptCount val="1"/>
                <c:pt idx="0">
                  <c:v>Wan et al. 1989 MON  8709</c:v>
                </c:pt>
              </c:strCache>
            </c:strRef>
          </c:tx>
          <c:spPr>
            <a:ln w="28575">
              <a:noFill/>
            </a:ln>
          </c:spPr>
          <c:xVal>
            <c:numRef>
              <c:f>Summary!$A$26:$A$49</c:f>
              <c:numCache>
                <c:formatCode>General</c:formatCode>
                <c:ptCount val="24"/>
                <c:pt idx="0">
                  <c:v>55</c:v>
                </c:pt>
                <c:pt idx="1">
                  <c:v>51</c:v>
                </c:pt>
                <c:pt idx="2">
                  <c:v>34</c:v>
                </c:pt>
                <c:pt idx="3">
                  <c:v>44</c:v>
                </c:pt>
                <c:pt idx="4">
                  <c:v>25</c:v>
                </c:pt>
                <c:pt idx="5">
                  <c:v>36</c:v>
                </c:pt>
                <c:pt idx="6">
                  <c:v>58</c:v>
                </c:pt>
                <c:pt idx="7">
                  <c:v>34</c:v>
                </c:pt>
                <c:pt idx="8">
                  <c:v>23</c:v>
                </c:pt>
                <c:pt idx="9">
                  <c:v>67</c:v>
                </c:pt>
                <c:pt idx="10">
                  <c:v>62</c:v>
                </c:pt>
                <c:pt idx="11">
                  <c:v>28</c:v>
                </c:pt>
                <c:pt idx="12">
                  <c:v>45</c:v>
                </c:pt>
                <c:pt idx="13">
                  <c:v>33</c:v>
                </c:pt>
                <c:pt idx="14">
                  <c:v>48</c:v>
                </c:pt>
                <c:pt idx="15">
                  <c:v>46</c:v>
                </c:pt>
                <c:pt idx="16">
                  <c:v>26</c:v>
                </c:pt>
                <c:pt idx="17">
                  <c:v>34</c:v>
                </c:pt>
                <c:pt idx="18">
                  <c:v>24</c:v>
                </c:pt>
                <c:pt idx="19">
                  <c:v>48</c:v>
                </c:pt>
                <c:pt idx="20">
                  <c:v>31</c:v>
                </c:pt>
                <c:pt idx="21">
                  <c:v>34</c:v>
                </c:pt>
                <c:pt idx="22">
                  <c:v>29</c:v>
                </c:pt>
                <c:pt idx="23">
                  <c:v>17</c:v>
                </c:pt>
              </c:numCache>
            </c:numRef>
          </c:xVal>
          <c:yVal>
            <c:numRef>
              <c:f>Summary!$B$26:$B$49</c:f>
              <c:numCache>
                <c:formatCode>General</c:formatCode>
                <c:ptCount val="24"/>
                <c:pt idx="0">
                  <c:v>36.1</c:v>
                </c:pt>
                <c:pt idx="1">
                  <c:v>31.2</c:v>
                </c:pt>
                <c:pt idx="2">
                  <c:v>33.9</c:v>
                </c:pt>
                <c:pt idx="3">
                  <c:v>34.9</c:v>
                </c:pt>
                <c:pt idx="4">
                  <c:v>23</c:v>
                </c:pt>
                <c:pt idx="5">
                  <c:v>17.2</c:v>
                </c:pt>
                <c:pt idx="6">
                  <c:v>22.1</c:v>
                </c:pt>
                <c:pt idx="7">
                  <c:v>31.3</c:v>
                </c:pt>
                <c:pt idx="8">
                  <c:v>18</c:v>
                </c:pt>
                <c:pt idx="9">
                  <c:v>23.3</c:v>
                </c:pt>
                <c:pt idx="10">
                  <c:v>27.1</c:v>
                </c:pt>
                <c:pt idx="11">
                  <c:v>32.5</c:v>
                </c:pt>
                <c:pt idx="12">
                  <c:v>31.6</c:v>
                </c:pt>
                <c:pt idx="13">
                  <c:v>22</c:v>
                </c:pt>
                <c:pt idx="14">
                  <c:v>26</c:v>
                </c:pt>
                <c:pt idx="15">
                  <c:v>25</c:v>
                </c:pt>
                <c:pt idx="16">
                  <c:v>18.8</c:v>
                </c:pt>
                <c:pt idx="17">
                  <c:v>31.4</c:v>
                </c:pt>
                <c:pt idx="18">
                  <c:v>18.100000000000001</c:v>
                </c:pt>
                <c:pt idx="19">
                  <c:v>14.7</c:v>
                </c:pt>
                <c:pt idx="20">
                  <c:v>22.8</c:v>
                </c:pt>
                <c:pt idx="21">
                  <c:v>20</c:v>
                </c:pt>
                <c:pt idx="22">
                  <c:v>31.1</c:v>
                </c:pt>
                <c:pt idx="23">
                  <c:v>21.9</c:v>
                </c:pt>
              </c:numCache>
            </c:numRef>
          </c:yVal>
        </c:ser>
        <c:ser>
          <c:idx val="1"/>
          <c:order val="2"/>
          <c:tx>
            <c:v>Folmar et al. 1979</c:v>
          </c:tx>
          <c:spPr>
            <a:ln w="28575">
              <a:noFill/>
            </a:ln>
          </c:spPr>
          <c:xVal>
            <c:numRef>
              <c:f>Summary!$A$50:$A$54</c:f>
              <c:numCache>
                <c:formatCode>General</c:formatCode>
                <c:ptCount val="5"/>
                <c:pt idx="0">
                  <c:v>24.7</c:v>
                </c:pt>
                <c:pt idx="1">
                  <c:v>4.5</c:v>
                </c:pt>
                <c:pt idx="2">
                  <c:v>13.6</c:v>
                </c:pt>
                <c:pt idx="3">
                  <c:v>5.8</c:v>
                </c:pt>
                <c:pt idx="4">
                  <c:v>58.4</c:v>
                </c:pt>
              </c:numCache>
            </c:numRef>
          </c:xVal>
          <c:yVal>
            <c:numRef>
              <c:f>Summary!$B$50:$B$54</c:f>
              <c:numCache>
                <c:formatCode>General</c:formatCode>
                <c:ptCount val="5"/>
                <c:pt idx="0">
                  <c:v>44.5</c:v>
                </c:pt>
                <c:pt idx="1">
                  <c:v>4.3</c:v>
                </c:pt>
                <c:pt idx="2">
                  <c:v>8.5</c:v>
                </c:pt>
                <c:pt idx="3">
                  <c:v>6.6</c:v>
                </c:pt>
                <c:pt idx="4">
                  <c:v>58.6</c:v>
                </c:pt>
              </c:numCache>
            </c:numRef>
          </c:yVal>
        </c:ser>
        <c:ser>
          <c:idx val="2"/>
          <c:order val="3"/>
          <c:tx>
            <c:v>Perkins et al. 2004</c:v>
          </c:tx>
          <c:spPr>
            <a:ln w="28575">
              <a:noFill/>
            </a:ln>
          </c:spPr>
          <c:xVal>
            <c:numRef>
              <c:f>Summary!$A$55</c:f>
              <c:numCache>
                <c:formatCode>General</c:formatCode>
                <c:ptCount val="1"/>
                <c:pt idx="0">
                  <c:v>30.7</c:v>
                </c:pt>
              </c:numCache>
            </c:numRef>
          </c:xVal>
          <c:yVal>
            <c:numRef>
              <c:f>Summary!$B$55</c:f>
              <c:numCache>
                <c:formatCode>General</c:formatCode>
                <c:ptCount val="1"/>
                <c:pt idx="0">
                  <c:v>45.3</c:v>
                </c:pt>
              </c:numCache>
            </c:numRef>
          </c:yVal>
        </c:ser>
        <c:ser>
          <c:idx val="3"/>
          <c:order val="4"/>
          <c:tx>
            <c:v>Tsui and Chu 2003</c:v>
          </c:tx>
          <c:spPr>
            <a:ln w="28575">
              <a:noFill/>
            </a:ln>
          </c:spPr>
          <c:marker>
            <c:symbol val="circle"/>
            <c:size val="7"/>
          </c:marker>
          <c:xVal>
            <c:numRef>
              <c:f>Summary!$A$56:$A$57</c:f>
              <c:numCache>
                <c:formatCode>General</c:formatCode>
                <c:ptCount val="2"/>
                <c:pt idx="0">
                  <c:v>17.8</c:v>
                </c:pt>
                <c:pt idx="1">
                  <c:v>5.8</c:v>
                </c:pt>
              </c:numCache>
            </c:numRef>
          </c:xVal>
          <c:yVal>
            <c:numRef>
              <c:f>Summary!$B$56:$B$57</c:f>
              <c:numCache>
                <c:formatCode>General</c:formatCode>
                <c:ptCount val="2"/>
                <c:pt idx="0">
                  <c:v>10.1</c:v>
                </c:pt>
                <c:pt idx="1">
                  <c:v>4.9400000000000004</c:v>
                </c:pt>
              </c:numCache>
            </c:numRef>
          </c:yVal>
        </c:ser>
        <c:ser>
          <c:idx val="4"/>
          <c:order val="5"/>
          <c:tx>
            <c:v>Line of Additivity</c:v>
          </c:tx>
          <c:spPr>
            <a:ln>
              <a:solidFill>
                <a:schemeClr val="tx1"/>
              </a:solidFill>
            </a:ln>
          </c:spPr>
          <c:marker>
            <c:symbol val="none"/>
          </c:marker>
          <c:xVal>
            <c:numRef>
              <c:f>Summary!$F$26:$F$27</c:f>
              <c:numCache>
                <c:formatCode>General</c:formatCode>
                <c:ptCount val="2"/>
                <c:pt idx="0">
                  <c:v>0</c:v>
                </c:pt>
                <c:pt idx="1">
                  <c:v>70</c:v>
                </c:pt>
              </c:numCache>
            </c:numRef>
          </c:xVal>
          <c:yVal>
            <c:numRef>
              <c:f>Summary!$G$26:$G$27</c:f>
              <c:numCache>
                <c:formatCode>General</c:formatCode>
                <c:ptCount val="2"/>
                <c:pt idx="0">
                  <c:v>0</c:v>
                </c:pt>
                <c:pt idx="1">
                  <c:v>70</c:v>
                </c:pt>
              </c:numCache>
            </c:numRef>
          </c:yVal>
        </c:ser>
        <c:axId val="105625856"/>
        <c:axId val="106464768"/>
      </c:scatterChart>
      <c:valAx>
        <c:axId val="105625856"/>
        <c:scaling>
          <c:orientation val="minMax"/>
          <c:max val="70"/>
        </c:scaling>
        <c:axPos val="b"/>
        <c:title>
          <c:tx>
            <c:rich>
              <a:bodyPr/>
              <a:lstStyle/>
              <a:p>
                <a:pPr>
                  <a:defRPr/>
                </a:pPr>
                <a:r>
                  <a:rPr lang="en-US"/>
                  <a:t>Observed</a:t>
                </a:r>
                <a:r>
                  <a:rPr lang="en-US" baseline="0"/>
                  <a:t> </a:t>
                </a:r>
                <a:r>
                  <a:rPr lang="en-US"/>
                  <a:t>LC</a:t>
                </a:r>
                <a:r>
                  <a:rPr lang="en-US" baseline="-25000"/>
                  <a:t>50</a:t>
                </a:r>
                <a:r>
                  <a:rPr lang="en-US"/>
                  <a:t> (mg formulation/L)</a:t>
                </a:r>
              </a:p>
            </c:rich>
          </c:tx>
        </c:title>
        <c:numFmt formatCode="General" sourceLinked="1"/>
        <c:tickLblPos val="nextTo"/>
        <c:crossAx val="106464768"/>
        <c:crosses val="autoZero"/>
        <c:crossBetween val="midCat"/>
        <c:majorUnit val="10"/>
      </c:valAx>
      <c:valAx>
        <c:axId val="106464768"/>
        <c:scaling>
          <c:orientation val="minMax"/>
          <c:max val="70"/>
        </c:scaling>
        <c:axPos val="l"/>
        <c:majorGridlines/>
        <c:title>
          <c:tx>
            <c:rich>
              <a:bodyPr/>
              <a:lstStyle/>
              <a:p>
                <a:pPr>
                  <a:defRPr/>
                </a:pPr>
                <a:r>
                  <a:rPr lang="en-US"/>
                  <a:t>Predicted</a:t>
                </a:r>
                <a:r>
                  <a:rPr lang="en-US" baseline="0"/>
                  <a:t> LC</a:t>
                </a:r>
                <a:r>
                  <a:rPr lang="en-US" baseline="-25000"/>
                  <a:t>50</a:t>
                </a:r>
                <a:r>
                  <a:rPr lang="en-US" baseline="0"/>
                  <a:t> (mg formulation/L)</a:t>
                </a:r>
                <a:endParaRPr lang="en-US"/>
              </a:p>
            </c:rich>
          </c:tx>
        </c:title>
        <c:numFmt formatCode="General" sourceLinked="1"/>
        <c:tickLblPos val="nextTo"/>
        <c:crossAx val="105625856"/>
        <c:crosses val="autoZero"/>
        <c:crossBetween val="midCat"/>
      </c:valAx>
    </c:plotArea>
    <c:legend>
      <c:legendPos val="b"/>
    </c:legend>
    <c:plotVisOnly val="1"/>
  </c:chart>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Histogram</a:t>
            </a:r>
          </a:p>
        </c:rich>
      </c:tx>
    </c:title>
    <c:plotArea>
      <c:layout/>
      <c:barChart>
        <c:barDir val="col"/>
        <c:grouping val="clustered"/>
        <c:ser>
          <c:idx val="0"/>
          <c:order val="0"/>
          <c:tx>
            <c:v>Frequency</c:v>
          </c:tx>
          <c:cat>
            <c:strRef>
              <c:f>Summary!$I$31:$I$40</c:f>
              <c:strCache>
                <c:ptCount val="10"/>
                <c:pt idx="0">
                  <c:v>0.3</c:v>
                </c:pt>
                <c:pt idx="1">
                  <c:v>0.5</c:v>
                </c:pt>
                <c:pt idx="2">
                  <c:v>0.7</c:v>
                </c:pt>
                <c:pt idx="3">
                  <c:v>0.9</c:v>
                </c:pt>
                <c:pt idx="4">
                  <c:v>1.1</c:v>
                </c:pt>
                <c:pt idx="5">
                  <c:v>1.3</c:v>
                </c:pt>
                <c:pt idx="6">
                  <c:v>1.5</c:v>
                </c:pt>
                <c:pt idx="7">
                  <c:v>1.7</c:v>
                </c:pt>
                <c:pt idx="8">
                  <c:v>1.9</c:v>
                </c:pt>
                <c:pt idx="9">
                  <c:v>More</c:v>
                </c:pt>
              </c:strCache>
            </c:strRef>
          </c:cat>
          <c:val>
            <c:numRef>
              <c:f>Summary!$J$31:$J$40</c:f>
              <c:numCache>
                <c:formatCode>General</c:formatCode>
                <c:ptCount val="10"/>
                <c:pt idx="0">
                  <c:v>0</c:v>
                </c:pt>
                <c:pt idx="1">
                  <c:v>1</c:v>
                </c:pt>
                <c:pt idx="2">
                  <c:v>6</c:v>
                </c:pt>
                <c:pt idx="3">
                  <c:v>11</c:v>
                </c:pt>
                <c:pt idx="4">
                  <c:v>5</c:v>
                </c:pt>
                <c:pt idx="5">
                  <c:v>6</c:v>
                </c:pt>
                <c:pt idx="6">
                  <c:v>2</c:v>
                </c:pt>
                <c:pt idx="7">
                  <c:v>0</c:v>
                </c:pt>
                <c:pt idx="8">
                  <c:v>1</c:v>
                </c:pt>
                <c:pt idx="9">
                  <c:v>0</c:v>
                </c:pt>
              </c:numCache>
            </c:numRef>
          </c:val>
        </c:ser>
        <c:axId val="106470784"/>
        <c:axId val="106472960"/>
      </c:barChart>
      <c:catAx>
        <c:axId val="106470784"/>
        <c:scaling>
          <c:orientation val="minMax"/>
        </c:scaling>
        <c:axPos val="b"/>
        <c:title>
          <c:tx>
            <c:rich>
              <a:bodyPr/>
              <a:lstStyle/>
              <a:p>
                <a:pPr>
                  <a:defRPr/>
                </a:pPr>
                <a:r>
                  <a:rPr lang="en-US"/>
                  <a:t>Bin</a:t>
                </a:r>
              </a:p>
            </c:rich>
          </c:tx>
        </c:title>
        <c:tickLblPos val="nextTo"/>
        <c:crossAx val="106472960"/>
        <c:crosses val="autoZero"/>
        <c:auto val="1"/>
        <c:lblAlgn val="ctr"/>
        <c:lblOffset val="100"/>
      </c:catAx>
      <c:valAx>
        <c:axId val="106472960"/>
        <c:scaling>
          <c:orientation val="minMax"/>
        </c:scaling>
        <c:axPos val="l"/>
        <c:title>
          <c:tx>
            <c:rich>
              <a:bodyPr/>
              <a:lstStyle/>
              <a:p>
                <a:pPr>
                  <a:defRPr/>
                </a:pPr>
                <a:r>
                  <a:rPr lang="en-US"/>
                  <a:t>Frequency</a:t>
                </a:r>
              </a:p>
            </c:rich>
          </c:tx>
        </c:title>
        <c:numFmt formatCode="General" sourceLinked="1"/>
        <c:tickLblPos val="nextTo"/>
        <c:crossAx val="106470784"/>
        <c:crosses val="autoZero"/>
        <c:crossBetween val="between"/>
      </c:valAx>
    </c:plotArea>
    <c:plotVisOnly val="1"/>
  </c:chart>
  <c:printSettings>
    <c:headerFooter/>
    <c:pageMargins b="0.750000000000001" l="0.70000000000000062" r="0.70000000000000062" t="0.750000000000001" header="0.30000000000000032" footer="0.30000000000000032"/>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66675</xdr:colOff>
      <xdr:row>9</xdr:row>
      <xdr:rowOff>114300</xdr:rowOff>
    </xdr:from>
    <xdr:to>
      <xdr:col>8</xdr:col>
      <xdr:colOff>28575</xdr:colOff>
      <xdr:row>15</xdr:row>
      <xdr:rowOff>19050</xdr:rowOff>
    </xdr:to>
    <xdr:sp macro="" textlink="">
      <xdr:nvSpPr>
        <xdr:cNvPr id="2" name="TITLE_BOX"/>
        <xdr:cNvSpPr txBox="1">
          <a:spLocks noChangeArrowheads="1"/>
        </xdr:cNvSpPr>
      </xdr:nvSpPr>
      <xdr:spPr bwMode="auto">
        <a:xfrm>
          <a:off x="676275" y="1571625"/>
          <a:ext cx="4391025" cy="876300"/>
        </a:xfrm>
        <a:prstGeom prst="rect">
          <a:avLst/>
        </a:prstGeom>
        <a:solidFill>
          <a:srgbClr val="FFFFFF"/>
        </a:solidFill>
        <a:ln w="9525">
          <a:solidFill>
            <a:srgbClr val="0000FF"/>
          </a:solidFill>
          <a:miter lim="800000"/>
          <a:headEnd/>
          <a:tailEnd/>
        </a:ln>
      </xdr:spPr>
      <xdr:txBody>
        <a:bodyPr vertOverflow="clip" wrap="square" lIns="36576" tIns="32004" rIns="36576" bIns="32004" anchor="ctr" upright="1"/>
        <a:lstStyle/>
        <a:p>
          <a:pPr algn="ctr"/>
          <a:r>
            <a:rPr lang="en-US" sz="2400" b="1">
              <a:latin typeface="+mn-lt"/>
              <a:ea typeface="+mn-ea"/>
              <a:cs typeface="+mn-cs"/>
            </a:rPr>
            <a:t>Attachment 3: </a:t>
          </a:r>
          <a:br>
            <a:rPr lang="en-US" sz="2400" b="1">
              <a:latin typeface="+mn-lt"/>
              <a:ea typeface="+mn-ea"/>
              <a:cs typeface="+mn-cs"/>
            </a:rPr>
          </a:br>
          <a:r>
            <a:rPr lang="en-US" sz="2400" b="1">
              <a:latin typeface="+mn-lt"/>
              <a:ea typeface="+mn-ea"/>
              <a:cs typeface="+mn-cs"/>
            </a:rPr>
            <a:t>Analyses of Joint Action</a:t>
          </a:r>
          <a:endParaRPr lang="en-US" sz="2400">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40</xdr:row>
      <xdr:rowOff>76199</xdr:rowOff>
    </xdr:from>
    <xdr:to>
      <xdr:col>6</xdr:col>
      <xdr:colOff>561975</xdr:colOff>
      <xdr:row>46</xdr:row>
      <xdr:rowOff>95250</xdr:rowOff>
    </xdr:to>
    <xdr:sp macro="" textlink="">
      <xdr:nvSpPr>
        <xdr:cNvPr id="2" name="TextBox 1"/>
        <xdr:cNvSpPr txBox="1"/>
      </xdr:nvSpPr>
      <xdr:spPr>
        <a:xfrm>
          <a:off x="0" y="8381999"/>
          <a:ext cx="5391150" cy="1162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1: Wan</a:t>
          </a:r>
          <a:r>
            <a:rPr lang="en-US" sz="1100" baseline="0"/>
            <a:t> et al. (1989) specify that the Roundup formulation contained 30.5% glyphosate a.e and 15% MON 0818.</a:t>
          </a:r>
        </a:p>
        <a:p>
          <a:endParaRPr lang="en-US" sz="1100" baseline="0"/>
        </a:p>
        <a:p>
          <a:r>
            <a:rPr lang="en-US" sz="1100" baseline="0"/>
            <a:t>Note 2: Wan et al. (1989) specify that MON 0818 (consisting of 75% POAE) was used in the bioassays but that the LC</a:t>
          </a:r>
          <a:r>
            <a:rPr lang="en-US" sz="1100" baseline="-25000"/>
            <a:t>50</a:t>
          </a:r>
          <a:r>
            <a:rPr lang="en-US" sz="1100" baseline="0"/>
            <a:t>s for the surfactant are expressed in units of POEA.  Thus, the proportion of POAE in the mixture is taken as 0.15 x 0.75 = 0.1125.</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40</xdr:row>
      <xdr:rowOff>76199</xdr:rowOff>
    </xdr:from>
    <xdr:to>
      <xdr:col>6</xdr:col>
      <xdr:colOff>561975</xdr:colOff>
      <xdr:row>46</xdr:row>
      <xdr:rowOff>161925</xdr:rowOff>
    </xdr:to>
    <xdr:sp macro="" textlink="">
      <xdr:nvSpPr>
        <xdr:cNvPr id="2" name="TextBox 1"/>
        <xdr:cNvSpPr txBox="1"/>
      </xdr:nvSpPr>
      <xdr:spPr>
        <a:xfrm>
          <a:off x="0" y="8381999"/>
          <a:ext cx="5391150" cy="1228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1: Wan</a:t>
          </a:r>
          <a:r>
            <a:rPr lang="en-US" sz="1100" baseline="0"/>
            <a:t> et al. (1989) specify that the MON 8709 formulation cotained 30.5% glyphosate a.e. and 10% MON 0818 surfactant.</a:t>
          </a:r>
        </a:p>
        <a:p>
          <a:endParaRPr lang="en-US" sz="1100" baseline="0"/>
        </a:p>
        <a:p>
          <a:r>
            <a:rPr lang="en-US" sz="1100" baseline="0"/>
            <a:t>Note 2: Wan et al. (1989) specify that MON 0818 (consisting of 75% POAE) was used in the bioassays but that the LC50s for the surfactant are expressed in units of POEA.  Thus, the proportion of POAE in the mixture is taken as 0.10 x 0.75 = 0.075.</a:t>
          </a:r>
          <a:endParaRPr lang="en-US" sz="1100"/>
        </a:p>
      </xdr:txBody>
    </xdr:sp>
    <xdr:clientData/>
  </xdr:twoCellAnchor>
  <xdr:twoCellAnchor>
    <xdr:from>
      <xdr:col>8</xdr:col>
      <xdr:colOff>457200</xdr:colOff>
      <xdr:row>2</xdr:row>
      <xdr:rowOff>0</xdr:rowOff>
    </xdr:from>
    <xdr:to>
      <xdr:col>18</xdr:col>
      <xdr:colOff>476250</xdr:colOff>
      <xdr:row>23</xdr:row>
      <xdr:rowOff>57150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114300</xdr:colOff>
      <xdr:row>24</xdr:row>
      <xdr:rowOff>66675</xdr:rowOff>
    </xdr:from>
    <xdr:to>
      <xdr:col>17</xdr:col>
      <xdr:colOff>342900</xdr:colOff>
      <xdr:row>29</xdr:row>
      <xdr:rowOff>66675</xdr:rowOff>
    </xdr:to>
    <xdr:sp macro="" textlink="">
      <xdr:nvSpPr>
        <xdr:cNvPr id="4" name="TextBox 3"/>
        <xdr:cNvSpPr txBox="1"/>
      </xdr:nvSpPr>
      <xdr:spPr>
        <a:xfrm>
          <a:off x="7381875" y="5324475"/>
          <a:ext cx="44958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t>The above figure</a:t>
          </a:r>
          <a:r>
            <a:rPr lang="en-US" sz="1600" baseline="0"/>
            <a:t> is used as Figure 8 in the risk assessment.  This figure is discussed in Section 4.1.3.1.2.4. </a:t>
          </a:r>
          <a:endParaRPr lang="en-US" sz="16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0.5919</cdr:x>
      <cdr:y>0.03213</cdr:y>
    </cdr:from>
    <cdr:to>
      <cdr:x>0.83178</cdr:x>
      <cdr:y>0.19679</cdr:y>
    </cdr:to>
    <cdr:sp macro="" textlink="">
      <cdr:nvSpPr>
        <cdr:cNvPr id="2" name="TextBox 1"/>
        <cdr:cNvSpPr txBox="1"/>
      </cdr:nvSpPr>
      <cdr:spPr>
        <a:xfrm xmlns:a="http://schemas.openxmlformats.org/drawingml/2006/main">
          <a:off x="3619500" y="152400"/>
          <a:ext cx="1466850" cy="781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t>Roundup More Toxic</a:t>
          </a:r>
          <a:r>
            <a:rPr lang="en-US" sz="1400" b="1" baseline="0"/>
            <a:t> than MON 8709</a:t>
          </a:r>
          <a:endParaRPr lang="en-US" sz="1100" b="1"/>
        </a:p>
      </cdr:txBody>
    </cdr:sp>
  </cdr:relSizeAnchor>
  <cdr:relSizeAnchor xmlns:cdr="http://schemas.openxmlformats.org/drawingml/2006/chartDrawing">
    <cdr:from>
      <cdr:x>0.70249</cdr:x>
      <cdr:y>0.3494</cdr:y>
    </cdr:from>
    <cdr:to>
      <cdr:x>0.94237</cdr:x>
      <cdr:y>0.51406</cdr:y>
    </cdr:to>
    <cdr:sp macro="" textlink="">
      <cdr:nvSpPr>
        <cdr:cNvPr id="3" name="TextBox 1"/>
        <cdr:cNvSpPr txBox="1"/>
      </cdr:nvSpPr>
      <cdr:spPr>
        <a:xfrm xmlns:a="http://schemas.openxmlformats.org/drawingml/2006/main">
          <a:off x="4295775" y="1657350"/>
          <a:ext cx="1466850" cy="7810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400" b="1"/>
            <a:t>Roundup Less Toxic</a:t>
          </a:r>
          <a:r>
            <a:rPr lang="en-US" sz="1400" b="1" baseline="0"/>
            <a:t> than MON 8709</a:t>
          </a:r>
          <a:endParaRPr lang="en-US" sz="1100" b="1"/>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428625</xdr:colOff>
      <xdr:row>15</xdr:row>
      <xdr:rowOff>104775</xdr:rowOff>
    </xdr:from>
    <xdr:to>
      <xdr:col>7</xdr:col>
      <xdr:colOff>285750</xdr:colOff>
      <xdr:row>24</xdr:row>
      <xdr:rowOff>171450</xdr:rowOff>
    </xdr:to>
    <xdr:sp macro="" textlink="">
      <xdr:nvSpPr>
        <xdr:cNvPr id="3" name="TextBox 2"/>
        <xdr:cNvSpPr txBox="1"/>
      </xdr:nvSpPr>
      <xdr:spPr>
        <a:xfrm>
          <a:off x="428625" y="2809875"/>
          <a:ext cx="5276850" cy="1781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smtClean="0">
              <a:solidFill>
                <a:sysClr val="windowText" lastClr="000000"/>
              </a:solidFill>
            </a:rPr>
            <a:t>Note 1: </a:t>
          </a:r>
          <a:r>
            <a:rPr lang="en-US" sz="1100" smtClean="0"/>
            <a:t>The Folmar paper is not  clear on the units used to report the LC</a:t>
          </a:r>
          <a:r>
            <a:rPr lang="en-US" sz="1100" baseline="-25000" smtClean="0"/>
            <a:t>50</a:t>
          </a:r>
          <a:r>
            <a:rPr lang="en-US" sz="1100" smtClean="0"/>
            <a:t> values for Roundup.  In the middle of p. 270, they refere to “glyphosate” and not glyphosate IPA as the a.i.  At the top of p. 271 (Line 1), the a.i. is identified as glyphosate IPA.   On the next line, however, Roundup is identified as 360.32 g/L a.i.  The only </a:t>
          </a:r>
          <a:r>
            <a:rPr lang="en-US" sz="1100" baseline="0" smtClean="0"/>
            <a:t>Roundup  formulation available at the time of the Folmar publication contained about 360 a.e./L .  </a:t>
          </a:r>
        </a:p>
        <a:p>
          <a:endParaRPr lang="en-US" sz="1100" baseline="0" smtClean="0"/>
        </a:p>
        <a:p>
          <a:r>
            <a:rPr lang="en-US" sz="1100" baseline="0" smtClean="0"/>
            <a:t>The U.S. EPA/OPP (2008a) appears to have assumed that the units were in mg glyphosate IPA/L or real a.i./L.  Forest Service reviewers interpreted the units as mg a.e./L.  The above calculations are based on the assumpiton that Folmar et al. (1979) reported the LC</a:t>
          </a:r>
          <a:r>
            <a:rPr lang="en-US" sz="1100" baseline="-25000" smtClean="0"/>
            <a:t>50</a:t>
          </a:r>
          <a:r>
            <a:rPr lang="en-US" sz="1100" baseline="0" smtClean="0"/>
            <a:t>s for Roundup in units of mg a.e./L.</a:t>
          </a:r>
          <a:endParaRPr lang="en-US" sz="1100" smtClean="0"/>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219075</xdr:colOff>
      <xdr:row>16</xdr:row>
      <xdr:rowOff>9525</xdr:rowOff>
    </xdr:from>
    <xdr:to>
      <xdr:col>4</xdr:col>
      <xdr:colOff>1419225</xdr:colOff>
      <xdr:row>25</xdr:row>
      <xdr:rowOff>76200</xdr:rowOff>
    </xdr:to>
    <xdr:sp macro="" textlink="">
      <xdr:nvSpPr>
        <xdr:cNvPr id="4" name="TextBox 3"/>
        <xdr:cNvSpPr txBox="1"/>
      </xdr:nvSpPr>
      <xdr:spPr>
        <a:xfrm>
          <a:off x="219075" y="5172075"/>
          <a:ext cx="5276850" cy="1781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smtClean="0">
              <a:solidFill>
                <a:sysClr val="windowText" lastClr="000000"/>
              </a:solidFill>
            </a:rPr>
            <a:t>Note 1: </a:t>
          </a:r>
          <a:r>
            <a:rPr lang="en-US" sz="1100" smtClean="0"/>
            <a:t>The Folmar paper is not  clear on the units used to report the LC</a:t>
          </a:r>
          <a:r>
            <a:rPr lang="en-US" sz="1100" baseline="-25000" smtClean="0"/>
            <a:t>50</a:t>
          </a:r>
          <a:r>
            <a:rPr lang="en-US" sz="1100" smtClean="0"/>
            <a:t> values for Roundup.  In the middle of p. 270, they refere to “glyphosate” and not glyphosate IPA as the a.i.  At the top of p. 271 (Line 1), the a.i. is identified as glyphosate IPA.   On the next line, however, Roundup is identified as 360.32 g/L a.i.  </a:t>
          </a:r>
          <a:r>
            <a:rPr lang="en-US" sz="1100" baseline="0" smtClean="0"/>
            <a:t>Roundup (at the time of the Folmar publication) contained about 360 a.e./L .  </a:t>
          </a:r>
        </a:p>
        <a:p>
          <a:endParaRPr lang="en-US" sz="1100" baseline="0" smtClean="0"/>
        </a:p>
        <a:p>
          <a:r>
            <a:rPr lang="en-US" sz="1100" baseline="0" smtClean="0"/>
            <a:t>The U.S. EPA/OPP (2008a) appears to have assumed that the units were in mg glyphosate IPA/L or real a.i./L.  Forest Service reviewers interpreted the units as mg a.e./L.  The above calculations are based on the assumpiton that Folmar et al. (1979) reported the LC</a:t>
          </a:r>
          <a:r>
            <a:rPr lang="en-US" sz="1100" baseline="-25000" smtClean="0"/>
            <a:t>50</a:t>
          </a:r>
          <a:r>
            <a:rPr lang="en-US" sz="1100" baseline="0" smtClean="0"/>
            <a:t>s for Roundup in units of mg a.e./L.</a:t>
          </a:r>
          <a:endParaRPr lang="en-US" sz="1100" smtClean="0"/>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1619250</xdr:colOff>
      <xdr:row>0</xdr:row>
      <xdr:rowOff>419099</xdr:rowOff>
    </xdr:from>
    <xdr:to>
      <xdr:col>11</xdr:col>
      <xdr:colOff>238125</xdr:colOff>
      <xdr:row>23</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257175</xdr:colOff>
      <xdr:row>41</xdr:row>
      <xdr:rowOff>28576</xdr:rowOff>
    </xdr:from>
    <xdr:to>
      <xdr:col>11</xdr:col>
      <xdr:colOff>257175</xdr:colOff>
      <xdr:row>54</xdr:row>
      <xdr:rowOff>85725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5</xdr:col>
      <xdr:colOff>123825</xdr:colOff>
      <xdr:row>1</xdr:row>
      <xdr:rowOff>142875</xdr:rowOff>
    </xdr:from>
    <xdr:ext cx="2143125" cy="264560"/>
    <xdr:sp macro="" textlink="">
      <xdr:nvSpPr>
        <xdr:cNvPr id="4" name="TextBox 3"/>
        <xdr:cNvSpPr txBox="1"/>
      </xdr:nvSpPr>
      <xdr:spPr>
        <a:xfrm>
          <a:off x="4886325" y="561975"/>
          <a:ext cx="214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t>Greater than Additive</a:t>
          </a:r>
        </a:p>
      </xdr:txBody>
    </xdr:sp>
    <xdr:clientData/>
  </xdr:oneCellAnchor>
  <xdr:oneCellAnchor>
    <xdr:from>
      <xdr:col>7</xdr:col>
      <xdr:colOff>342900</xdr:colOff>
      <xdr:row>13</xdr:row>
      <xdr:rowOff>171450</xdr:rowOff>
    </xdr:from>
    <xdr:ext cx="2143125" cy="264560"/>
    <xdr:sp macro="" textlink="">
      <xdr:nvSpPr>
        <xdr:cNvPr id="5" name="TextBox 4"/>
        <xdr:cNvSpPr txBox="1"/>
      </xdr:nvSpPr>
      <xdr:spPr>
        <a:xfrm>
          <a:off x="6324600" y="2876550"/>
          <a:ext cx="214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t>Less than Additive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Office_Word_Document1.docx"/><Relationship Id="rId5" Type="http://schemas.openxmlformats.org/officeDocument/2006/relationships/oleObject" Target="../embeddings/oleObject2.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23"/>
  <dimension ref="A1:I51"/>
  <sheetViews>
    <sheetView tabSelected="1" topLeftCell="A15" zoomScaleNormal="100" workbookViewId="0">
      <selection activeCell="M13" sqref="M13"/>
    </sheetView>
  </sheetViews>
  <sheetFormatPr defaultRowHeight="12.75"/>
  <cols>
    <col min="1" max="3" width="9.140625" style="20"/>
    <col min="4" max="4" width="11.7109375" style="20" customWidth="1"/>
    <col min="5" max="5" width="9" style="20" customWidth="1"/>
    <col min="6" max="259" width="9.140625" style="20"/>
    <col min="260" max="260" width="11.7109375" style="20" customWidth="1"/>
    <col min="261" max="261" width="9" style="20" customWidth="1"/>
    <col min="262" max="515" width="9.140625" style="20"/>
    <col min="516" max="516" width="11.7109375" style="20" customWidth="1"/>
    <col min="517" max="517" width="9" style="20" customWidth="1"/>
    <col min="518" max="771" width="9.140625" style="20"/>
    <col min="772" max="772" width="11.7109375" style="20" customWidth="1"/>
    <col min="773" max="773" width="9" style="20" customWidth="1"/>
    <col min="774" max="1027" width="9.140625" style="20"/>
    <col min="1028" max="1028" width="11.7109375" style="20" customWidth="1"/>
    <col min="1029" max="1029" width="9" style="20" customWidth="1"/>
    <col min="1030" max="1283" width="9.140625" style="20"/>
    <col min="1284" max="1284" width="11.7109375" style="20" customWidth="1"/>
    <col min="1285" max="1285" width="9" style="20" customWidth="1"/>
    <col min="1286" max="1539" width="9.140625" style="20"/>
    <col min="1540" max="1540" width="11.7109375" style="20" customWidth="1"/>
    <col min="1541" max="1541" width="9" style="20" customWidth="1"/>
    <col min="1542" max="1795" width="9.140625" style="20"/>
    <col min="1796" max="1796" width="11.7109375" style="20" customWidth="1"/>
    <col min="1797" max="1797" width="9" style="20" customWidth="1"/>
    <col min="1798" max="2051" width="9.140625" style="20"/>
    <col min="2052" max="2052" width="11.7109375" style="20" customWidth="1"/>
    <col min="2053" max="2053" width="9" style="20" customWidth="1"/>
    <col min="2054" max="2307" width="9.140625" style="20"/>
    <col min="2308" max="2308" width="11.7109375" style="20" customWidth="1"/>
    <col min="2309" max="2309" width="9" style="20" customWidth="1"/>
    <col min="2310" max="2563" width="9.140625" style="20"/>
    <col min="2564" max="2564" width="11.7109375" style="20" customWidth="1"/>
    <col min="2565" max="2565" width="9" style="20" customWidth="1"/>
    <col min="2566" max="2819" width="9.140625" style="20"/>
    <col min="2820" max="2820" width="11.7109375" style="20" customWidth="1"/>
    <col min="2821" max="2821" width="9" style="20" customWidth="1"/>
    <col min="2822" max="3075" width="9.140625" style="20"/>
    <col min="3076" max="3076" width="11.7109375" style="20" customWidth="1"/>
    <col min="3077" max="3077" width="9" style="20" customWidth="1"/>
    <col min="3078" max="3331" width="9.140625" style="20"/>
    <col min="3332" max="3332" width="11.7109375" style="20" customWidth="1"/>
    <col min="3333" max="3333" width="9" style="20" customWidth="1"/>
    <col min="3334" max="3587" width="9.140625" style="20"/>
    <col min="3588" max="3588" width="11.7109375" style="20" customWidth="1"/>
    <col min="3589" max="3589" width="9" style="20" customWidth="1"/>
    <col min="3590" max="3843" width="9.140625" style="20"/>
    <col min="3844" max="3844" width="11.7109375" style="20" customWidth="1"/>
    <col min="3845" max="3845" width="9" style="20" customWidth="1"/>
    <col min="3846" max="4099" width="9.140625" style="20"/>
    <col min="4100" max="4100" width="11.7109375" style="20" customWidth="1"/>
    <col min="4101" max="4101" width="9" style="20" customWidth="1"/>
    <col min="4102" max="4355" width="9.140625" style="20"/>
    <col min="4356" max="4356" width="11.7109375" style="20" customWidth="1"/>
    <col min="4357" max="4357" width="9" style="20" customWidth="1"/>
    <col min="4358" max="4611" width="9.140625" style="20"/>
    <col min="4612" max="4612" width="11.7109375" style="20" customWidth="1"/>
    <col min="4613" max="4613" width="9" style="20" customWidth="1"/>
    <col min="4614" max="4867" width="9.140625" style="20"/>
    <col min="4868" max="4868" width="11.7109375" style="20" customWidth="1"/>
    <col min="4869" max="4869" width="9" style="20" customWidth="1"/>
    <col min="4870" max="5123" width="9.140625" style="20"/>
    <col min="5124" max="5124" width="11.7109375" style="20" customWidth="1"/>
    <col min="5125" max="5125" width="9" style="20" customWidth="1"/>
    <col min="5126" max="5379" width="9.140625" style="20"/>
    <col min="5380" max="5380" width="11.7109375" style="20" customWidth="1"/>
    <col min="5381" max="5381" width="9" style="20" customWidth="1"/>
    <col min="5382" max="5635" width="9.140625" style="20"/>
    <col min="5636" max="5636" width="11.7109375" style="20" customWidth="1"/>
    <col min="5637" max="5637" width="9" style="20" customWidth="1"/>
    <col min="5638" max="5891" width="9.140625" style="20"/>
    <col min="5892" max="5892" width="11.7109375" style="20" customWidth="1"/>
    <col min="5893" max="5893" width="9" style="20" customWidth="1"/>
    <col min="5894" max="6147" width="9.140625" style="20"/>
    <col min="6148" max="6148" width="11.7109375" style="20" customWidth="1"/>
    <col min="6149" max="6149" width="9" style="20" customWidth="1"/>
    <col min="6150" max="6403" width="9.140625" style="20"/>
    <col min="6404" max="6404" width="11.7109375" style="20" customWidth="1"/>
    <col min="6405" max="6405" width="9" style="20" customWidth="1"/>
    <col min="6406" max="6659" width="9.140625" style="20"/>
    <col min="6660" max="6660" width="11.7109375" style="20" customWidth="1"/>
    <col min="6661" max="6661" width="9" style="20" customWidth="1"/>
    <col min="6662" max="6915" width="9.140625" style="20"/>
    <col min="6916" max="6916" width="11.7109375" style="20" customWidth="1"/>
    <col min="6917" max="6917" width="9" style="20" customWidth="1"/>
    <col min="6918" max="7171" width="9.140625" style="20"/>
    <col min="7172" max="7172" width="11.7109375" style="20" customWidth="1"/>
    <col min="7173" max="7173" width="9" style="20" customWidth="1"/>
    <col min="7174" max="7427" width="9.140625" style="20"/>
    <col min="7428" max="7428" width="11.7109375" style="20" customWidth="1"/>
    <col min="7429" max="7429" width="9" style="20" customWidth="1"/>
    <col min="7430" max="7683" width="9.140625" style="20"/>
    <col min="7684" max="7684" width="11.7109375" style="20" customWidth="1"/>
    <col min="7685" max="7685" width="9" style="20" customWidth="1"/>
    <col min="7686" max="7939" width="9.140625" style="20"/>
    <col min="7940" max="7940" width="11.7109375" style="20" customWidth="1"/>
    <col min="7941" max="7941" width="9" style="20" customWidth="1"/>
    <col min="7942" max="8195" width="9.140625" style="20"/>
    <col min="8196" max="8196" width="11.7109375" style="20" customWidth="1"/>
    <col min="8197" max="8197" width="9" style="20" customWidth="1"/>
    <col min="8198" max="8451" width="9.140625" style="20"/>
    <col min="8452" max="8452" width="11.7109375" style="20" customWidth="1"/>
    <col min="8453" max="8453" width="9" style="20" customWidth="1"/>
    <col min="8454" max="8707" width="9.140625" style="20"/>
    <col min="8708" max="8708" width="11.7109375" style="20" customWidth="1"/>
    <col min="8709" max="8709" width="9" style="20" customWidth="1"/>
    <col min="8710" max="8963" width="9.140625" style="20"/>
    <col min="8964" max="8964" width="11.7109375" style="20" customWidth="1"/>
    <col min="8965" max="8965" width="9" style="20" customWidth="1"/>
    <col min="8966" max="9219" width="9.140625" style="20"/>
    <col min="9220" max="9220" width="11.7109375" style="20" customWidth="1"/>
    <col min="9221" max="9221" width="9" style="20" customWidth="1"/>
    <col min="9222" max="9475" width="9.140625" style="20"/>
    <col min="9476" max="9476" width="11.7109375" style="20" customWidth="1"/>
    <col min="9477" max="9477" width="9" style="20" customWidth="1"/>
    <col min="9478" max="9731" width="9.140625" style="20"/>
    <col min="9732" max="9732" width="11.7109375" style="20" customWidth="1"/>
    <col min="9733" max="9733" width="9" style="20" customWidth="1"/>
    <col min="9734" max="9987" width="9.140625" style="20"/>
    <col min="9988" max="9988" width="11.7109375" style="20" customWidth="1"/>
    <col min="9989" max="9989" width="9" style="20" customWidth="1"/>
    <col min="9990" max="10243" width="9.140625" style="20"/>
    <col min="10244" max="10244" width="11.7109375" style="20" customWidth="1"/>
    <col min="10245" max="10245" width="9" style="20" customWidth="1"/>
    <col min="10246" max="10499" width="9.140625" style="20"/>
    <col min="10500" max="10500" width="11.7109375" style="20" customWidth="1"/>
    <col min="10501" max="10501" width="9" style="20" customWidth="1"/>
    <col min="10502" max="10755" width="9.140625" style="20"/>
    <col min="10756" max="10756" width="11.7109375" style="20" customWidth="1"/>
    <col min="10757" max="10757" width="9" style="20" customWidth="1"/>
    <col min="10758" max="11011" width="9.140625" style="20"/>
    <col min="11012" max="11012" width="11.7109375" style="20" customWidth="1"/>
    <col min="11013" max="11013" width="9" style="20" customWidth="1"/>
    <col min="11014" max="11267" width="9.140625" style="20"/>
    <col min="11268" max="11268" width="11.7109375" style="20" customWidth="1"/>
    <col min="11269" max="11269" width="9" style="20" customWidth="1"/>
    <col min="11270" max="11523" width="9.140625" style="20"/>
    <col min="11524" max="11524" width="11.7109375" style="20" customWidth="1"/>
    <col min="11525" max="11525" width="9" style="20" customWidth="1"/>
    <col min="11526" max="11779" width="9.140625" style="20"/>
    <col min="11780" max="11780" width="11.7109375" style="20" customWidth="1"/>
    <col min="11781" max="11781" width="9" style="20" customWidth="1"/>
    <col min="11782" max="12035" width="9.140625" style="20"/>
    <col min="12036" max="12036" width="11.7109375" style="20" customWidth="1"/>
    <col min="12037" max="12037" width="9" style="20" customWidth="1"/>
    <col min="12038" max="12291" width="9.140625" style="20"/>
    <col min="12292" max="12292" width="11.7109375" style="20" customWidth="1"/>
    <col min="12293" max="12293" width="9" style="20" customWidth="1"/>
    <col min="12294" max="12547" width="9.140625" style="20"/>
    <col min="12548" max="12548" width="11.7109375" style="20" customWidth="1"/>
    <col min="12549" max="12549" width="9" style="20" customWidth="1"/>
    <col min="12550" max="12803" width="9.140625" style="20"/>
    <col min="12804" max="12804" width="11.7109375" style="20" customWidth="1"/>
    <col min="12805" max="12805" width="9" style="20" customWidth="1"/>
    <col min="12806" max="13059" width="9.140625" style="20"/>
    <col min="13060" max="13060" width="11.7109375" style="20" customWidth="1"/>
    <col min="13061" max="13061" width="9" style="20" customWidth="1"/>
    <col min="13062" max="13315" width="9.140625" style="20"/>
    <col min="13316" max="13316" width="11.7109375" style="20" customWidth="1"/>
    <col min="13317" max="13317" width="9" style="20" customWidth="1"/>
    <col min="13318" max="13571" width="9.140625" style="20"/>
    <col min="13572" max="13572" width="11.7109375" style="20" customWidth="1"/>
    <col min="13573" max="13573" width="9" style="20" customWidth="1"/>
    <col min="13574" max="13827" width="9.140625" style="20"/>
    <col min="13828" max="13828" width="11.7109375" style="20" customWidth="1"/>
    <col min="13829" max="13829" width="9" style="20" customWidth="1"/>
    <col min="13830" max="14083" width="9.140625" style="20"/>
    <col min="14084" max="14084" width="11.7109375" style="20" customWidth="1"/>
    <col min="14085" max="14085" width="9" style="20" customWidth="1"/>
    <col min="14086" max="14339" width="9.140625" style="20"/>
    <col min="14340" max="14340" width="11.7109375" style="20" customWidth="1"/>
    <col min="14341" max="14341" width="9" style="20" customWidth="1"/>
    <col min="14342" max="14595" width="9.140625" style="20"/>
    <col min="14596" max="14596" width="11.7109375" style="20" customWidth="1"/>
    <col min="14597" max="14597" width="9" style="20" customWidth="1"/>
    <col min="14598" max="14851" width="9.140625" style="20"/>
    <col min="14852" max="14852" width="11.7109375" style="20" customWidth="1"/>
    <col min="14853" max="14853" width="9" style="20" customWidth="1"/>
    <col min="14854" max="15107" width="9.140625" style="20"/>
    <col min="15108" max="15108" width="11.7109375" style="20" customWidth="1"/>
    <col min="15109" max="15109" width="9" style="20" customWidth="1"/>
    <col min="15110" max="15363" width="9.140625" style="20"/>
    <col min="15364" max="15364" width="11.7109375" style="20" customWidth="1"/>
    <col min="15365" max="15365" width="9" style="20" customWidth="1"/>
    <col min="15366" max="15619" width="9.140625" style="20"/>
    <col min="15620" max="15620" width="11.7109375" style="20" customWidth="1"/>
    <col min="15621" max="15621" width="9" style="20" customWidth="1"/>
    <col min="15622" max="15875" width="9.140625" style="20"/>
    <col min="15876" max="15876" width="11.7109375" style="20" customWidth="1"/>
    <col min="15877" max="15877" width="9" style="20" customWidth="1"/>
    <col min="15878" max="16131" width="9.140625" style="20"/>
    <col min="16132" max="16132" width="11.7109375" style="20" customWidth="1"/>
    <col min="16133" max="16133" width="9" style="20" customWidth="1"/>
    <col min="16134" max="16384" width="9.140625" style="20"/>
  </cols>
  <sheetData>
    <row r="1" spans="1:8">
      <c r="A1" s="19" t="s">
        <v>86</v>
      </c>
      <c r="B1" s="72" t="s">
        <v>87</v>
      </c>
      <c r="C1" s="73"/>
      <c r="D1" s="73"/>
      <c r="E1" s="73"/>
      <c r="F1" s="73"/>
      <c r="G1" s="73"/>
      <c r="H1" s="73"/>
    </row>
    <row r="2" spans="1:8">
      <c r="B2" s="73"/>
      <c r="C2" s="73"/>
      <c r="D2" s="73"/>
      <c r="E2" s="73"/>
      <c r="F2" s="73"/>
      <c r="G2" s="73"/>
      <c r="H2" s="73"/>
    </row>
    <row r="3" spans="1:8">
      <c r="B3" s="73"/>
      <c r="C3" s="73"/>
      <c r="D3" s="73"/>
      <c r="E3" s="73"/>
      <c r="F3" s="73"/>
      <c r="G3" s="73"/>
      <c r="H3" s="73"/>
    </row>
    <row r="4" spans="1:8">
      <c r="B4" s="73"/>
      <c r="C4" s="73"/>
      <c r="D4" s="73"/>
      <c r="E4" s="73"/>
      <c r="F4" s="73"/>
      <c r="G4" s="73"/>
      <c r="H4" s="73"/>
    </row>
    <row r="5" spans="1:8">
      <c r="B5" s="73"/>
      <c r="C5" s="73"/>
      <c r="D5" s="73"/>
      <c r="E5" s="73"/>
      <c r="F5" s="73"/>
      <c r="G5" s="73"/>
      <c r="H5" s="73"/>
    </row>
    <row r="6" spans="1:8" ht="12.75" customHeight="1">
      <c r="B6" s="73"/>
      <c r="C6" s="73"/>
      <c r="D6" s="73"/>
      <c r="E6" s="73"/>
      <c r="F6" s="73"/>
      <c r="G6" s="73"/>
      <c r="H6" s="73"/>
    </row>
    <row r="7" spans="1:8" ht="12.75" customHeight="1">
      <c r="B7" s="73"/>
      <c r="C7" s="73"/>
      <c r="D7" s="73"/>
      <c r="E7" s="73"/>
      <c r="F7" s="73"/>
      <c r="G7" s="73"/>
      <c r="H7" s="73"/>
    </row>
    <row r="8" spans="1:8" ht="12.75" customHeight="1">
      <c r="B8" s="73"/>
      <c r="C8" s="73"/>
      <c r="D8" s="73"/>
      <c r="E8" s="73"/>
      <c r="F8" s="73"/>
      <c r="G8" s="73"/>
      <c r="H8" s="73"/>
    </row>
    <row r="17" spans="1:9" ht="15.75">
      <c r="D17" s="21"/>
      <c r="E17" s="22"/>
      <c r="F17" s="23"/>
    </row>
    <row r="18" spans="1:9">
      <c r="A18" s="24"/>
      <c r="B18" s="24"/>
      <c r="C18" s="24"/>
      <c r="D18" s="24"/>
      <c r="F18" s="24"/>
      <c r="G18" s="24"/>
      <c r="H18" s="24"/>
      <c r="I18" s="24"/>
    </row>
    <row r="19" spans="1:9">
      <c r="A19" s="24"/>
      <c r="B19" s="24"/>
      <c r="C19" s="24"/>
      <c r="D19" s="24"/>
      <c r="E19" s="24"/>
      <c r="F19" s="24"/>
      <c r="G19" s="24"/>
      <c r="H19" s="24"/>
      <c r="I19" s="24"/>
    </row>
    <row r="49" spans="1:9">
      <c r="A49" s="35" t="s">
        <v>121</v>
      </c>
    </row>
    <row r="51" spans="1:9">
      <c r="A51" s="70"/>
      <c r="B51" s="71"/>
      <c r="C51" s="71"/>
      <c r="D51" s="71"/>
      <c r="E51" s="71"/>
      <c r="F51" s="71"/>
      <c r="G51" s="71"/>
      <c r="H51" s="71"/>
      <c r="I51" s="71"/>
    </row>
  </sheetData>
  <mergeCells count="2">
    <mergeCell ref="A51:I51"/>
    <mergeCell ref="B1:H8"/>
  </mergeCells>
  <printOptions headings="1" gridLines="1"/>
  <pageMargins left="0.75" right="0.75" top="1" bottom="1" header="0.5" footer="0.5"/>
  <pageSetup orientation="portrait" r:id="rId1"/>
  <headerFooter alignWithMargins="0">
    <oddHeader>&amp;L&amp;D&amp;T&amp;C&amp;A&amp;R&amp;F</oddHeader>
  </headerFooter>
  <rowBreaks count="1" manualBreakCount="1">
    <brk id="143" max="16383" man="1"/>
  </rowBreaks>
  <drawing r:id="rId2"/>
  <legacyDrawing r:id="rId3"/>
  <oleObjects>
    <oleObject progId="MS_ClipArt_Gallery.5" shapeId="1025" r:id="rId4"/>
    <oleObject progId="MS_ClipArt_Gallery.5" shapeId="1026" r:id="rId5"/>
    <oleObject progId="Word.Document.12" shapeId="1028" r:id="rId6"/>
  </oleObjects>
</worksheet>
</file>

<file path=xl/worksheets/sheet10.xml><?xml version="1.0" encoding="utf-8"?>
<worksheet xmlns="http://schemas.openxmlformats.org/spreadsheetml/2006/main" xmlns:r="http://schemas.openxmlformats.org/officeDocument/2006/relationships">
  <dimension ref="A1:J66"/>
  <sheetViews>
    <sheetView workbookViewId="0">
      <selection activeCell="M11" sqref="M11"/>
    </sheetView>
  </sheetViews>
  <sheetFormatPr defaultRowHeight="15"/>
  <cols>
    <col min="1" max="1" width="13.85546875" customWidth="1"/>
    <col min="2" max="2" width="13.7109375" customWidth="1"/>
    <col min="3" max="3" width="9.42578125" customWidth="1"/>
    <col min="4" max="4" width="25.28515625" customWidth="1"/>
  </cols>
  <sheetData>
    <row r="1" spans="1:4" ht="33">
      <c r="A1" s="10" t="s">
        <v>98</v>
      </c>
      <c r="B1" s="10" t="s">
        <v>99</v>
      </c>
      <c r="C1" s="10" t="s">
        <v>17</v>
      </c>
    </row>
    <row r="2" spans="1:4">
      <c r="A2">
        <f>'Wan et al. 1989 Roundup'!F11</f>
        <v>32</v>
      </c>
      <c r="B2">
        <f>'Wan et al. 1989 Roundup'!G11</f>
        <v>27.9</v>
      </c>
      <c r="C2" s="5">
        <f>B2/A2</f>
        <v>0.87187499999999996</v>
      </c>
      <c r="D2" t="s">
        <v>147</v>
      </c>
    </row>
    <row r="3" spans="1:4">
      <c r="A3">
        <f>'Wan et al. 1989 Roundup'!F12</f>
        <v>27</v>
      </c>
      <c r="B3">
        <f>'Wan et al. 1989 Roundup'!G12</f>
        <v>22.8</v>
      </c>
      <c r="C3" s="5">
        <f t="shared" ref="C3:C57" si="0">B3/A3</f>
        <v>0.84444444444444444</v>
      </c>
    </row>
    <row r="4" spans="1:4">
      <c r="A4">
        <f>'Wan et al. 1989 Roundup'!F13</f>
        <v>33</v>
      </c>
      <c r="B4">
        <f>'Wan et al. 1989 Roundup'!G13</f>
        <v>23.3</v>
      </c>
      <c r="C4" s="5">
        <f t="shared" si="0"/>
        <v>0.70606060606060606</v>
      </c>
    </row>
    <row r="5" spans="1:4">
      <c r="A5">
        <f>'Wan et al. 1989 Roundup'!F14</f>
        <v>30</v>
      </c>
      <c r="B5">
        <f>'Wan et al. 1989 Roundup'!G14</f>
        <v>24.1</v>
      </c>
      <c r="C5" s="5">
        <f t="shared" si="0"/>
        <v>0.80333333333333334</v>
      </c>
    </row>
    <row r="6" spans="1:4">
      <c r="A6">
        <f>'Wan et al. 1989 Roundup'!F15</f>
        <v>13</v>
      </c>
      <c r="B6">
        <f>'Wan et al. 1989 Roundup'!G15</f>
        <v>15.6</v>
      </c>
      <c r="C6" s="5">
        <f t="shared" si="0"/>
        <v>1.2</v>
      </c>
    </row>
    <row r="7" spans="1:4">
      <c r="A7">
        <f>'Wan et al. 1989 Roundup'!F17</f>
        <v>20</v>
      </c>
      <c r="B7">
        <f>'Wan et al. 1989 Roundup'!G17</f>
        <v>13.9</v>
      </c>
      <c r="C7" s="5">
        <f t="shared" si="0"/>
        <v>0.69500000000000006</v>
      </c>
    </row>
    <row r="8" spans="1:4">
      <c r="A8">
        <f>'Wan et al. 1989 Roundup'!F18</f>
        <v>19</v>
      </c>
      <c r="B8">
        <f>'Wan et al. 1989 Roundup'!G18</f>
        <v>16.399999999999999</v>
      </c>
      <c r="C8" s="5">
        <f t="shared" si="0"/>
        <v>0.86315789473684201</v>
      </c>
    </row>
    <row r="9" spans="1:4">
      <c r="A9">
        <f>'Wan et al. 1989 Roundup'!F19</f>
        <v>15</v>
      </c>
      <c r="B9">
        <f>'Wan et al. 1989 Roundup'!G19</f>
        <v>21.6</v>
      </c>
      <c r="C9" s="5">
        <f t="shared" si="0"/>
        <v>1.4400000000000002</v>
      </c>
    </row>
    <row r="10" spans="1:4">
      <c r="A10">
        <f>'Wan et al. 1989 Roundup'!F21</f>
        <v>11</v>
      </c>
      <c r="B10">
        <f>'Wan et al. 1989 Roundup'!G21</f>
        <v>12.1</v>
      </c>
      <c r="C10" s="5">
        <f t="shared" si="0"/>
        <v>1.0999999999999999</v>
      </c>
    </row>
    <row r="11" spans="1:4">
      <c r="A11">
        <f>'Wan et al. 1989 Roundup'!F23</f>
        <v>33</v>
      </c>
      <c r="B11">
        <f>'Wan et al. 1989 Roundup'!G23</f>
        <v>17.8</v>
      </c>
      <c r="C11" s="5">
        <f t="shared" si="0"/>
        <v>0.53939393939393943</v>
      </c>
    </row>
    <row r="12" spans="1:4">
      <c r="A12">
        <f>'Wan et al. 1989 Roundup'!F24</f>
        <v>27</v>
      </c>
      <c r="B12">
        <f>'Wan et al. 1989 Roundup'!G24</f>
        <v>19.899999999999999</v>
      </c>
      <c r="C12" s="5">
        <f t="shared" si="0"/>
        <v>0.73703703703703694</v>
      </c>
    </row>
    <row r="13" spans="1:4">
      <c r="A13">
        <f>'Wan et al. 1989 Roundup'!F25</f>
        <v>19</v>
      </c>
      <c r="B13">
        <f>'Wan et al. 1989 Roundup'!G25</f>
        <v>22.4</v>
      </c>
      <c r="C13" s="5">
        <f t="shared" si="0"/>
        <v>1.1789473684210525</v>
      </c>
    </row>
    <row r="14" spans="1:4">
      <c r="A14">
        <f>'Wan et al. 1989 Roundup'!F26</f>
        <v>22</v>
      </c>
      <c r="B14">
        <f>'Wan et al. 1989 Roundup'!G26</f>
        <v>21.7</v>
      </c>
      <c r="C14" s="5">
        <f t="shared" si="0"/>
        <v>0.98636363636363633</v>
      </c>
    </row>
    <row r="15" spans="1:4">
      <c r="A15">
        <f>'Wan et al. 1989 Roundup'!F27</f>
        <v>17</v>
      </c>
      <c r="B15">
        <f>'Wan et al. 1989 Roundup'!G27</f>
        <v>14.8</v>
      </c>
      <c r="C15" s="5">
        <f t="shared" si="0"/>
        <v>0.87058823529411766</v>
      </c>
    </row>
    <row r="16" spans="1:4">
      <c r="A16">
        <f>'Wan et al. 1989 Roundup'!F29</f>
        <v>33</v>
      </c>
      <c r="B16">
        <f>'Wan et al. 1989 Roundup'!G29</f>
        <v>21.4</v>
      </c>
      <c r="C16" s="5">
        <f t="shared" si="0"/>
        <v>0.64848484848484844</v>
      </c>
    </row>
    <row r="17" spans="1:10">
      <c r="A17">
        <f>'Wan et al. 1989 Roundup'!F30</f>
        <v>31</v>
      </c>
      <c r="B17">
        <f>'Wan et al. 1989 Roundup'!G30</f>
        <v>18.7</v>
      </c>
      <c r="C17" s="5">
        <f t="shared" si="0"/>
        <v>0.60322580645161283</v>
      </c>
    </row>
    <row r="18" spans="1:10">
      <c r="A18">
        <f>'Wan et al. 1989 Roundup'!F31</f>
        <v>17</v>
      </c>
      <c r="B18">
        <f>'Wan et al. 1989 Roundup'!G31</f>
        <v>12.8</v>
      </c>
      <c r="C18" s="5">
        <f t="shared" si="0"/>
        <v>0.75294117647058822</v>
      </c>
    </row>
    <row r="19" spans="1:10">
      <c r="A19">
        <f>'Wan et al. 1989 Roundup'!F32</f>
        <v>19</v>
      </c>
      <c r="B19">
        <f>'Wan et al. 1989 Roundup'!G32</f>
        <v>21.6</v>
      </c>
      <c r="C19" s="5">
        <f t="shared" si="0"/>
        <v>1.1368421052631579</v>
      </c>
    </row>
    <row r="20" spans="1:10">
      <c r="A20">
        <f>'Wan et al. 1989 Roundup'!F33</f>
        <v>14</v>
      </c>
      <c r="B20">
        <f>'Wan et al. 1989 Roundup'!G33</f>
        <v>12.2</v>
      </c>
      <c r="C20" s="5">
        <f t="shared" si="0"/>
        <v>0.87142857142857133</v>
      </c>
    </row>
    <row r="21" spans="1:10">
      <c r="A21">
        <f>'Wan et al. 1989 Roundup'!F35</f>
        <v>33</v>
      </c>
      <c r="B21">
        <f>'Wan et al. 1989 Roundup'!G35</f>
        <v>11.5</v>
      </c>
      <c r="C21" s="5">
        <f t="shared" si="0"/>
        <v>0.34848484848484851</v>
      </c>
    </row>
    <row r="22" spans="1:10">
      <c r="A22">
        <f>'Wan et al. 1989 Roundup'!F36</f>
        <v>15</v>
      </c>
      <c r="B22">
        <f>'Wan et al. 1989 Roundup'!G36</f>
        <v>17</v>
      </c>
      <c r="C22" s="5">
        <f t="shared" si="0"/>
        <v>1.1333333333333333</v>
      </c>
    </row>
    <row r="23" spans="1:10">
      <c r="A23">
        <f>'Wan et al. 1989 Roundup'!F37</f>
        <v>18</v>
      </c>
      <c r="B23">
        <f>'Wan et al. 1989 Roundup'!G37</f>
        <v>13.6</v>
      </c>
      <c r="C23" s="5">
        <f t="shared" si="0"/>
        <v>0.75555555555555554</v>
      </c>
    </row>
    <row r="24" spans="1:10">
      <c r="A24">
        <f>'Wan et al. 1989 Roundup'!F38</f>
        <v>18</v>
      </c>
      <c r="B24">
        <f>'Wan et al. 1989 Roundup'!G38</f>
        <v>21.5</v>
      </c>
      <c r="C24" s="5">
        <f t="shared" si="0"/>
        <v>1.1944444444444444</v>
      </c>
    </row>
    <row r="25" spans="1:10" ht="15.75" thickBot="1">
      <c r="A25" s="28">
        <f>'Wan et al. 1989 Roundup'!F39</f>
        <v>14</v>
      </c>
      <c r="B25" s="28">
        <f>'Wan et al. 1989 Roundup'!G39</f>
        <v>14.8</v>
      </c>
      <c r="C25" s="29">
        <f t="shared" si="0"/>
        <v>1.0571428571428572</v>
      </c>
      <c r="D25" s="28"/>
      <c r="F25" t="s">
        <v>104</v>
      </c>
    </row>
    <row r="26" spans="1:10">
      <c r="A26">
        <f>'Wan et al. 1989 MON 8709'!F11</f>
        <v>55</v>
      </c>
      <c r="B26">
        <f>'Wan et al. 1989 MON 8709'!G11</f>
        <v>36.1</v>
      </c>
      <c r="C26" s="5">
        <f>'Wan et al. 1989 MON 8709'!H11</f>
        <v>0.66</v>
      </c>
      <c r="D26" t="s">
        <v>148</v>
      </c>
      <c r="F26">
        <v>0</v>
      </c>
      <c r="G26">
        <v>0</v>
      </c>
    </row>
    <row r="27" spans="1:10">
      <c r="A27">
        <f>'Wan et al. 1989 MON 8709'!F12</f>
        <v>51</v>
      </c>
      <c r="B27">
        <f>'Wan et al. 1989 MON 8709'!G12</f>
        <v>31.2</v>
      </c>
      <c r="C27" s="5">
        <f>'Wan et al. 1989 MON 8709'!H12</f>
        <v>0.61</v>
      </c>
      <c r="F27">
        <v>70</v>
      </c>
      <c r="G27">
        <v>70</v>
      </c>
    </row>
    <row r="28" spans="1:10">
      <c r="A28">
        <f>'Wan et al. 1989 MON 8709'!F13</f>
        <v>34</v>
      </c>
      <c r="B28">
        <f>'Wan et al. 1989 MON 8709'!G13</f>
        <v>33.9</v>
      </c>
      <c r="C28" s="5">
        <f>'Wan et al. 1989 MON 8709'!H13</f>
        <v>1</v>
      </c>
    </row>
    <row r="29" spans="1:10" ht="15.75" thickBot="1">
      <c r="A29">
        <f>'Wan et al. 1989 MON 8709'!F14</f>
        <v>44</v>
      </c>
      <c r="B29">
        <f>'Wan et al. 1989 MON 8709'!G14</f>
        <v>34.9</v>
      </c>
      <c r="C29" s="5">
        <f>'Wan et al. 1989 MON 8709'!H14</f>
        <v>0.79</v>
      </c>
      <c r="G29" t="s">
        <v>113</v>
      </c>
      <c r="I29" t="s">
        <v>117</v>
      </c>
    </row>
    <row r="30" spans="1:10">
      <c r="A30">
        <f>'Wan et al. 1989 MON 8709'!F15</f>
        <v>25</v>
      </c>
      <c r="B30">
        <f>'Wan et al. 1989 MON 8709'!G15</f>
        <v>23</v>
      </c>
      <c r="C30" s="5">
        <f>'Wan et al. 1989 MON 8709'!H15</f>
        <v>0.92</v>
      </c>
      <c r="G30">
        <v>0.3</v>
      </c>
      <c r="I30" s="34" t="s">
        <v>114</v>
      </c>
      <c r="J30" s="34" t="s">
        <v>116</v>
      </c>
    </row>
    <row r="31" spans="1:10">
      <c r="A31">
        <f>'Wan et al. 1989 MON 8709'!F17</f>
        <v>36</v>
      </c>
      <c r="B31">
        <f>'Wan et al. 1989 MON 8709'!G17</f>
        <v>17.2</v>
      </c>
      <c r="C31" s="5">
        <f>'Wan et al. 1989 MON 8709'!H17</f>
        <v>0.48</v>
      </c>
      <c r="G31">
        <f>G30+0.2</f>
        <v>0.5</v>
      </c>
      <c r="I31" s="31">
        <v>0.3</v>
      </c>
      <c r="J31" s="32">
        <v>0</v>
      </c>
    </row>
    <row r="32" spans="1:10">
      <c r="A32">
        <f>'Wan et al. 1989 MON 8709'!F18</f>
        <v>58</v>
      </c>
      <c r="B32">
        <f>'Wan et al. 1989 MON 8709'!G18</f>
        <v>22.1</v>
      </c>
      <c r="C32" s="5">
        <f>'Wan et al. 1989 MON 8709'!H18</f>
        <v>0.38</v>
      </c>
      <c r="G32">
        <f t="shared" ref="G32:G38" si="1">G31+0.2</f>
        <v>0.7</v>
      </c>
      <c r="I32" s="31">
        <v>0.5</v>
      </c>
      <c r="J32" s="32">
        <v>1</v>
      </c>
    </row>
    <row r="33" spans="1:10">
      <c r="A33">
        <f>'Wan et al. 1989 MON 8709'!F19</f>
        <v>34</v>
      </c>
      <c r="B33">
        <f>'Wan et al. 1989 MON 8709'!G19</f>
        <v>31.3</v>
      </c>
      <c r="C33" s="5">
        <f>'Wan et al. 1989 MON 8709'!H19</f>
        <v>0.92</v>
      </c>
      <c r="G33">
        <f t="shared" si="1"/>
        <v>0.89999999999999991</v>
      </c>
      <c r="I33" s="31">
        <v>0.7</v>
      </c>
      <c r="J33" s="32">
        <v>6</v>
      </c>
    </row>
    <row r="34" spans="1:10">
      <c r="A34">
        <f>'Wan et al. 1989 MON 8709'!F21</f>
        <v>23</v>
      </c>
      <c r="B34">
        <f>'Wan et al. 1989 MON 8709'!G21</f>
        <v>18</v>
      </c>
      <c r="C34" s="5">
        <f>'Wan et al. 1989 MON 8709'!H21</f>
        <v>0.78</v>
      </c>
      <c r="G34">
        <f t="shared" si="1"/>
        <v>1.0999999999999999</v>
      </c>
      <c r="I34" s="31">
        <v>0.89999999999999991</v>
      </c>
      <c r="J34" s="32">
        <v>11</v>
      </c>
    </row>
    <row r="35" spans="1:10">
      <c r="A35">
        <f>'Wan et al. 1989 MON 8709'!F23</f>
        <v>67</v>
      </c>
      <c r="B35">
        <f>'Wan et al. 1989 MON 8709'!G23</f>
        <v>23.3</v>
      </c>
      <c r="C35" s="5">
        <f>'Wan et al. 1989 MON 8709'!H23</f>
        <v>0.35</v>
      </c>
      <c r="G35">
        <f t="shared" si="1"/>
        <v>1.2999999999999998</v>
      </c>
      <c r="I35" s="31">
        <v>1.0999999999999999</v>
      </c>
      <c r="J35" s="32">
        <v>5</v>
      </c>
    </row>
    <row r="36" spans="1:10">
      <c r="A36">
        <f>'Wan et al. 1989 MON 8709'!F24</f>
        <v>62</v>
      </c>
      <c r="B36">
        <f>'Wan et al. 1989 MON 8709'!G24</f>
        <v>27.1</v>
      </c>
      <c r="C36" s="5">
        <f>'Wan et al. 1989 MON 8709'!H24</f>
        <v>0.44</v>
      </c>
      <c r="G36">
        <f t="shared" si="1"/>
        <v>1.4999999999999998</v>
      </c>
      <c r="I36" s="31">
        <v>1.2999999999999998</v>
      </c>
      <c r="J36" s="32">
        <v>6</v>
      </c>
    </row>
    <row r="37" spans="1:10">
      <c r="A37">
        <f>'Wan et al. 1989 MON 8709'!F25</f>
        <v>28</v>
      </c>
      <c r="B37">
        <f>'Wan et al. 1989 MON 8709'!G25</f>
        <v>32.5</v>
      </c>
      <c r="C37" s="5">
        <f>'Wan et al. 1989 MON 8709'!H25</f>
        <v>1.1599999999999999</v>
      </c>
      <c r="G37">
        <f t="shared" si="1"/>
        <v>1.6999999999999997</v>
      </c>
      <c r="I37" s="31">
        <v>1.4999999999999998</v>
      </c>
      <c r="J37" s="32">
        <v>2</v>
      </c>
    </row>
    <row r="38" spans="1:10">
      <c r="A38">
        <f>'Wan et al. 1989 MON 8709'!F26</f>
        <v>45</v>
      </c>
      <c r="B38">
        <f>'Wan et al. 1989 MON 8709'!G26</f>
        <v>31.6</v>
      </c>
      <c r="C38" s="5">
        <f>'Wan et al. 1989 MON 8709'!H26</f>
        <v>0.7</v>
      </c>
      <c r="G38">
        <f t="shared" si="1"/>
        <v>1.8999999999999997</v>
      </c>
      <c r="I38" s="31">
        <v>1.6999999999999997</v>
      </c>
      <c r="J38" s="32">
        <v>0</v>
      </c>
    </row>
    <row r="39" spans="1:10">
      <c r="A39">
        <f>'Wan et al. 1989 MON 8709'!F27</f>
        <v>33</v>
      </c>
      <c r="B39">
        <f>'Wan et al. 1989 MON 8709'!G27</f>
        <v>22</v>
      </c>
      <c r="C39" s="5">
        <f>'Wan et al. 1989 MON 8709'!H27</f>
        <v>0.67</v>
      </c>
      <c r="I39" s="31">
        <v>1.8999999999999997</v>
      </c>
      <c r="J39" s="32">
        <v>1</v>
      </c>
    </row>
    <row r="40" spans="1:10" ht="15.75" thickBot="1">
      <c r="A40">
        <f>'Wan et al. 1989 MON 8709'!F29</f>
        <v>48</v>
      </c>
      <c r="B40">
        <f>'Wan et al. 1989 MON 8709'!G29</f>
        <v>26</v>
      </c>
      <c r="C40" s="5">
        <f>'Wan et al. 1989 MON 8709'!H29</f>
        <v>0.54</v>
      </c>
      <c r="I40" s="33" t="s">
        <v>115</v>
      </c>
      <c r="J40" s="33">
        <v>0</v>
      </c>
    </row>
    <row r="41" spans="1:10">
      <c r="A41">
        <f>'Wan et al. 1989 MON 8709'!F30</f>
        <v>46</v>
      </c>
      <c r="B41">
        <f>'Wan et al. 1989 MON 8709'!G30</f>
        <v>25</v>
      </c>
      <c r="C41" s="5">
        <f>'Wan et al. 1989 MON 8709'!H30</f>
        <v>0.54</v>
      </c>
      <c r="I41" s="27"/>
    </row>
    <row r="42" spans="1:10">
      <c r="A42">
        <f>'Wan et al. 1989 MON 8709'!F31</f>
        <v>26</v>
      </c>
      <c r="B42">
        <f>'Wan et al. 1989 MON 8709'!G31</f>
        <v>18.8</v>
      </c>
      <c r="C42" s="5">
        <f>'Wan et al. 1989 MON 8709'!H31</f>
        <v>0.72</v>
      </c>
      <c r="I42" s="27"/>
    </row>
    <row r="43" spans="1:10">
      <c r="A43">
        <f>'Wan et al. 1989 MON 8709'!F32</f>
        <v>34</v>
      </c>
      <c r="B43">
        <f>'Wan et al. 1989 MON 8709'!G32</f>
        <v>31.4</v>
      </c>
      <c r="C43" s="5">
        <f>'Wan et al. 1989 MON 8709'!H32</f>
        <v>0.92</v>
      </c>
      <c r="I43" s="27"/>
    </row>
    <row r="44" spans="1:10">
      <c r="A44">
        <f>'Wan et al. 1989 MON 8709'!F33</f>
        <v>24</v>
      </c>
      <c r="B44">
        <f>'Wan et al. 1989 MON 8709'!G33</f>
        <v>18.100000000000001</v>
      </c>
      <c r="C44" s="5">
        <f>'Wan et al. 1989 MON 8709'!H33</f>
        <v>0.75</v>
      </c>
      <c r="I44" s="27"/>
    </row>
    <row r="45" spans="1:10">
      <c r="A45">
        <f>'Wan et al. 1989 MON 8709'!F35</f>
        <v>48</v>
      </c>
      <c r="B45">
        <f>'Wan et al. 1989 MON 8709'!G35</f>
        <v>14.7</v>
      </c>
      <c r="C45" s="5">
        <f>'Wan et al. 1989 MON 8709'!H35</f>
        <v>0.31</v>
      </c>
      <c r="I45" s="27"/>
    </row>
    <row r="46" spans="1:10">
      <c r="A46">
        <f>'Wan et al. 1989 MON 8709'!F36</f>
        <v>31</v>
      </c>
      <c r="B46">
        <f>'Wan et al. 1989 MON 8709'!G36</f>
        <v>22.8</v>
      </c>
      <c r="C46" s="5">
        <f>'Wan et al. 1989 MON 8709'!H36</f>
        <v>0.74</v>
      </c>
      <c r="I46" s="27"/>
    </row>
    <row r="47" spans="1:10">
      <c r="A47">
        <f>'Wan et al. 1989 MON 8709'!F37</f>
        <v>34</v>
      </c>
      <c r="B47">
        <f>'Wan et al. 1989 MON 8709'!G37</f>
        <v>20</v>
      </c>
      <c r="C47" s="5">
        <f>'Wan et al. 1989 MON 8709'!H37</f>
        <v>0.59</v>
      </c>
    </row>
    <row r="48" spans="1:10">
      <c r="A48">
        <f>'Wan et al. 1989 MON 8709'!F38</f>
        <v>29</v>
      </c>
      <c r="B48">
        <f>'Wan et al. 1989 MON 8709'!G38</f>
        <v>31.1</v>
      </c>
      <c r="C48" s="5">
        <f>'Wan et al. 1989 MON 8709'!H38</f>
        <v>1.07</v>
      </c>
    </row>
    <row r="49" spans="1:4" ht="15.75" thickBot="1">
      <c r="A49" s="28">
        <f>'Wan et al. 1989 MON 8709'!F39</f>
        <v>17</v>
      </c>
      <c r="B49" s="28">
        <f>'Wan et al. 1989 MON 8709'!G39</f>
        <v>21.9</v>
      </c>
      <c r="C49" s="29">
        <f>'Wan et al. 1989 MON 8709'!H39</f>
        <v>1.29</v>
      </c>
      <c r="D49" s="28"/>
    </row>
    <row r="50" spans="1:4">
      <c r="A50">
        <f>'Folmar et al. 1979 Fish'!G11</f>
        <v>24.7</v>
      </c>
      <c r="B50">
        <f>'Folmar et al. 1979 Fish'!H11</f>
        <v>44.5</v>
      </c>
      <c r="C50" s="5">
        <f t="shared" si="0"/>
        <v>1.8016194331983806</v>
      </c>
      <c r="D50" t="s">
        <v>100</v>
      </c>
    </row>
    <row r="51" spans="1:4">
      <c r="A51">
        <f>'Folmar et al. 1979 Fish'!G12</f>
        <v>4.5</v>
      </c>
      <c r="B51">
        <f>'Folmar et al. 1979 Fish'!H12</f>
        <v>4.3</v>
      </c>
      <c r="C51" s="5">
        <f t="shared" si="0"/>
        <v>0.95555555555555549</v>
      </c>
    </row>
    <row r="52" spans="1:4">
      <c r="A52">
        <f>'Folmar et al. 1979 Fish'!G13</f>
        <v>13.6</v>
      </c>
      <c r="B52">
        <f>'Folmar et al. 1979 Fish'!H13</f>
        <v>8.5</v>
      </c>
      <c r="C52" s="5">
        <f t="shared" si="0"/>
        <v>0.625</v>
      </c>
    </row>
    <row r="53" spans="1:4" ht="15.75" thickBot="1">
      <c r="A53" s="28">
        <f>'Folmar et al. 1979 Fish'!G14</f>
        <v>5.8</v>
      </c>
      <c r="B53" s="28">
        <f>'Folmar et al. 1979 Fish'!H14</f>
        <v>6.6</v>
      </c>
      <c r="C53" s="29">
        <f t="shared" si="0"/>
        <v>1.1379310344827587</v>
      </c>
      <c r="D53" s="28"/>
    </row>
    <row r="54" spans="1:4" ht="15.75" thickBot="1">
      <c r="A54" s="68">
        <f>'Folmar et al. 1979 Midge'!$B$8</f>
        <v>58.4</v>
      </c>
      <c r="B54" s="68">
        <f>'Folmar et al. 1979 Midge'!$B$14</f>
        <v>58.6</v>
      </c>
      <c r="C54" s="69">
        <f t="shared" si="0"/>
        <v>1.0034246575342467</v>
      </c>
      <c r="D54" s="68" t="s">
        <v>101</v>
      </c>
    </row>
    <row r="55" spans="1:4" ht="15.75" thickBot="1">
      <c r="A55" s="68">
        <f>'Perkins et al. 2004'!$B$9</f>
        <v>30.7</v>
      </c>
      <c r="B55" s="68">
        <f>'Perkins et al. 2004'!$B$15</f>
        <v>45.3</v>
      </c>
      <c r="C55" s="69">
        <f t="shared" si="0"/>
        <v>1.4755700325732899</v>
      </c>
      <c r="D55" s="68" t="s">
        <v>56</v>
      </c>
    </row>
    <row r="56" spans="1:4">
      <c r="A56">
        <f>'Tsui and Chu 2003 daphnid'!$B$8</f>
        <v>17.8</v>
      </c>
      <c r="B56">
        <v>10.1</v>
      </c>
      <c r="C56" s="5">
        <f t="shared" si="0"/>
        <v>0.56741573033707859</v>
      </c>
      <c r="D56" t="s">
        <v>102</v>
      </c>
    </row>
    <row r="57" spans="1:4" ht="15.75" thickBot="1">
      <c r="A57" s="28">
        <f>'Tsui and Chu 2003 copepod'!$B$8</f>
        <v>5.8</v>
      </c>
      <c r="B57" s="28">
        <f>'Tsui and Chu 2003 copepod'!$B$14</f>
        <v>4.9400000000000004</v>
      </c>
      <c r="C57" s="29">
        <f t="shared" si="0"/>
        <v>0.85172413793103463</v>
      </c>
      <c r="D57" s="28" t="s">
        <v>103</v>
      </c>
    </row>
    <row r="58" spans="1:4">
      <c r="C58" s="5">
        <f>AVERAGE(C2:C57)</f>
        <v>0.84082724328137837</v>
      </c>
      <c r="D58" s="30" t="s">
        <v>21</v>
      </c>
    </row>
    <row r="59" spans="1:4">
      <c r="C59" s="5">
        <f>MIN(C2:C57)</f>
        <v>0.31</v>
      </c>
      <c r="D59" s="30" t="s">
        <v>105</v>
      </c>
    </row>
    <row r="60" spans="1:4">
      <c r="C60" s="5">
        <f>MAX(C2:C57)</f>
        <v>1.8016194331983806</v>
      </c>
      <c r="D60" s="30" t="s">
        <v>106</v>
      </c>
    </row>
    <row r="61" spans="1:4">
      <c r="C61">
        <f>COUNT(C2:C57)</f>
        <v>56</v>
      </c>
      <c r="D61" s="30" t="s">
        <v>107</v>
      </c>
    </row>
    <row r="62" spans="1:4">
      <c r="C62">
        <f>STDEV(C2:C57)</f>
        <v>0.30006265022555983</v>
      </c>
      <c r="D62" s="30" t="s">
        <v>108</v>
      </c>
    </row>
    <row r="63" spans="1:4">
      <c r="C63">
        <f>C62/(C61^0.5)</f>
        <v>4.0097558275408264E-2</v>
      </c>
      <c r="D63" s="30" t="s">
        <v>109</v>
      </c>
    </row>
    <row r="64" spans="1:4">
      <c r="C64">
        <v>1.96</v>
      </c>
      <c r="D64" s="30" t="s">
        <v>110</v>
      </c>
    </row>
    <row r="65" spans="3:4">
      <c r="C65">
        <f>C58-(C64*C63)</f>
        <v>0.76223602906157817</v>
      </c>
      <c r="D65" s="30" t="s">
        <v>111</v>
      </c>
    </row>
    <row r="66" spans="3:4">
      <c r="C66">
        <f>C58+(C64*C63)</f>
        <v>0.91941845750117857</v>
      </c>
      <c r="D66" s="30" t="s">
        <v>112</v>
      </c>
    </row>
  </sheetData>
  <sortState ref="I31:I39">
    <sortCondition ref="I31"/>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1"/>
  <dimension ref="A1:E12"/>
  <sheetViews>
    <sheetView zoomScaleNormal="100" workbookViewId="0">
      <selection activeCell="F5" sqref="F5"/>
    </sheetView>
  </sheetViews>
  <sheetFormatPr defaultRowHeight="15"/>
  <cols>
    <col min="1" max="1" width="19.85546875" customWidth="1"/>
    <col min="2" max="2" width="12.7109375" customWidth="1"/>
    <col min="3" max="3" width="18.140625" customWidth="1"/>
    <col min="4" max="4" width="8.42578125" customWidth="1"/>
    <col min="5" max="5" width="30.7109375" customWidth="1"/>
    <col min="6" max="6" width="11.42578125" customWidth="1"/>
  </cols>
  <sheetData>
    <row r="1" spans="1:5">
      <c r="A1" s="1" t="s">
        <v>27</v>
      </c>
      <c r="B1" t="s">
        <v>28</v>
      </c>
    </row>
    <row r="2" spans="1:5">
      <c r="A2" s="1" t="s">
        <v>29</v>
      </c>
      <c r="B2" t="s">
        <v>30</v>
      </c>
    </row>
    <row r="3" spans="1:5">
      <c r="A3" s="1"/>
    </row>
    <row r="4" spans="1:5">
      <c r="A4" s="57"/>
      <c r="B4" s="67" t="s">
        <v>34</v>
      </c>
      <c r="C4" s="67" t="s">
        <v>35</v>
      </c>
      <c r="D4" s="67" t="s">
        <v>53</v>
      </c>
      <c r="E4" s="67" t="s">
        <v>36</v>
      </c>
    </row>
    <row r="5" spans="1:5" ht="31.5">
      <c r="A5" s="1" t="s">
        <v>31</v>
      </c>
      <c r="B5" s="16">
        <v>5337</v>
      </c>
      <c r="C5" s="25" t="s">
        <v>37</v>
      </c>
      <c r="D5" s="6"/>
      <c r="E5" s="6"/>
    </row>
    <row r="6" spans="1:5" ht="18">
      <c r="A6" s="1" t="s">
        <v>32</v>
      </c>
      <c r="B6">
        <v>5957</v>
      </c>
      <c r="C6" s="25" t="s">
        <v>38</v>
      </c>
      <c r="D6" s="6"/>
      <c r="E6" s="6" t="s">
        <v>39</v>
      </c>
    </row>
    <row r="7" spans="1:5" ht="31.5">
      <c r="A7" s="1" t="s">
        <v>33</v>
      </c>
      <c r="B7">
        <v>661</v>
      </c>
      <c r="C7" s="25" t="s">
        <v>40</v>
      </c>
      <c r="D7" s="6"/>
      <c r="E7" s="6"/>
    </row>
    <row r="8" spans="1:5">
      <c r="A8" s="1" t="s">
        <v>41</v>
      </c>
      <c r="B8" s="56">
        <f>ROUND(B6/B7, D8)</f>
        <v>9</v>
      </c>
      <c r="C8" s="25" t="s">
        <v>42</v>
      </c>
      <c r="D8" s="6">
        <v>1</v>
      </c>
      <c r="E8" s="6" t="s">
        <v>49</v>
      </c>
    </row>
    <row r="9" spans="1:5" ht="31.5">
      <c r="A9" s="15" t="s">
        <v>43</v>
      </c>
      <c r="B9">
        <v>0.41</v>
      </c>
      <c r="C9" s="25" t="s">
        <v>45</v>
      </c>
      <c r="D9" s="6"/>
      <c r="E9" s="6" t="s">
        <v>44</v>
      </c>
    </row>
    <row r="10" spans="1:5" ht="31.5">
      <c r="A10" s="15" t="s">
        <v>46</v>
      </c>
      <c r="B10">
        <v>0.15</v>
      </c>
      <c r="C10" s="25" t="s">
        <v>47</v>
      </c>
      <c r="D10" s="6"/>
      <c r="E10" s="6" t="s">
        <v>48</v>
      </c>
    </row>
    <row r="11" spans="1:5" ht="31.5">
      <c r="A11" s="1" t="s">
        <v>50</v>
      </c>
      <c r="B11" s="55">
        <f>ROUND(B6/(B9+ (B8*B10)), D11)</f>
        <v>3385</v>
      </c>
      <c r="C11" s="25" t="s">
        <v>37</v>
      </c>
      <c r="D11">
        <v>0</v>
      </c>
      <c r="E11" s="6" t="s">
        <v>51</v>
      </c>
    </row>
    <row r="12" spans="1:5" ht="18">
      <c r="A12" s="1" t="s">
        <v>52</v>
      </c>
      <c r="B12" s="54">
        <f>ROUND(B11/B5, D12)</f>
        <v>0.63</v>
      </c>
      <c r="C12" s="25"/>
      <c r="D12">
        <v>2</v>
      </c>
      <c r="E12" s="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Sheet2"/>
  <dimension ref="A1:I46"/>
  <sheetViews>
    <sheetView zoomScaleNormal="100" workbookViewId="0">
      <selection activeCell="N18" sqref="N18"/>
    </sheetView>
  </sheetViews>
  <sheetFormatPr defaultRowHeight="15"/>
  <cols>
    <col min="1" max="1" width="19.7109375" customWidth="1"/>
    <col min="3" max="3" width="10.85546875" customWidth="1"/>
    <col min="4" max="4" width="13.28515625" customWidth="1"/>
    <col min="6" max="6" width="10.28515625" customWidth="1"/>
    <col min="8" max="8" width="10" customWidth="1"/>
  </cols>
  <sheetData>
    <row r="1" spans="1:8">
      <c r="A1" s="1" t="s">
        <v>27</v>
      </c>
      <c r="B1" t="s">
        <v>92</v>
      </c>
    </row>
    <row r="2" spans="1:8">
      <c r="A2" s="1" t="s">
        <v>29</v>
      </c>
      <c r="B2" t="s">
        <v>91</v>
      </c>
    </row>
    <row r="3" spans="1:8">
      <c r="B3" s="1" t="s">
        <v>6</v>
      </c>
      <c r="C3">
        <v>0.30499999999999999</v>
      </c>
      <c r="D3" t="s">
        <v>15</v>
      </c>
      <c r="E3" t="s">
        <v>89</v>
      </c>
    </row>
    <row r="4" spans="1:8">
      <c r="B4" s="1" t="s">
        <v>7</v>
      </c>
      <c r="C4">
        <v>0.1125</v>
      </c>
      <c r="D4" t="s">
        <v>16</v>
      </c>
      <c r="E4" t="s">
        <v>88</v>
      </c>
    </row>
    <row r="5" spans="1:8">
      <c r="B5" s="1" t="s">
        <v>118</v>
      </c>
      <c r="C5">
        <v>1</v>
      </c>
    </row>
    <row r="6" spans="1:8">
      <c r="B6" s="1" t="s">
        <v>119</v>
      </c>
      <c r="C6">
        <v>1</v>
      </c>
    </row>
    <row r="7" spans="1:8" ht="36" customHeight="1">
      <c r="A7" s="74" t="s">
        <v>120</v>
      </c>
      <c r="B7" s="75"/>
      <c r="C7">
        <v>2</v>
      </c>
    </row>
    <row r="8" spans="1:8">
      <c r="A8" s="57"/>
      <c r="B8" s="57"/>
      <c r="C8" s="57"/>
      <c r="D8" s="57"/>
      <c r="E8" s="57"/>
      <c r="F8" s="58" t="s">
        <v>14</v>
      </c>
      <c r="G8" s="58"/>
      <c r="H8" s="58"/>
    </row>
    <row r="9" spans="1:8" ht="48">
      <c r="A9" s="57"/>
      <c r="B9" s="59" t="s">
        <v>9</v>
      </c>
      <c r="C9" s="59" t="s">
        <v>126</v>
      </c>
      <c r="D9" s="59" t="s">
        <v>127</v>
      </c>
      <c r="E9" s="60" t="s">
        <v>143</v>
      </c>
      <c r="F9" s="61" t="s">
        <v>128</v>
      </c>
      <c r="G9" s="62" t="s">
        <v>144</v>
      </c>
      <c r="H9" s="60" t="s">
        <v>17</v>
      </c>
    </row>
    <row r="10" spans="1:8">
      <c r="B10" s="7" t="s">
        <v>5</v>
      </c>
      <c r="C10" s="2"/>
      <c r="D10" s="2"/>
      <c r="E10" s="2"/>
      <c r="F10" s="2"/>
      <c r="G10" s="2"/>
      <c r="H10" s="2"/>
    </row>
    <row r="11" spans="1:8">
      <c r="A11" s="3" t="s">
        <v>0</v>
      </c>
      <c r="B11" s="4">
        <v>6.3</v>
      </c>
      <c r="C11" s="4">
        <v>27</v>
      </c>
      <c r="D11" s="4">
        <v>4.5999999999999996</v>
      </c>
      <c r="E11" s="37">
        <f>ROUND(C11/D11, C$5)</f>
        <v>5.9</v>
      </c>
      <c r="F11" s="36">
        <v>32</v>
      </c>
      <c r="G11" s="37">
        <f>ROUND(C11/($C$3 + (E11*$C$4)),C$6)</f>
        <v>27.9</v>
      </c>
      <c r="H11" s="37">
        <f>ROUND(G11/F11,C$7)</f>
        <v>0.87</v>
      </c>
    </row>
    <row r="12" spans="1:8">
      <c r="A12" s="3" t="s">
        <v>1</v>
      </c>
      <c r="B12" s="4">
        <v>7.2</v>
      </c>
      <c r="C12" s="4">
        <v>36</v>
      </c>
      <c r="D12" s="4">
        <v>3.2</v>
      </c>
      <c r="E12" s="37">
        <f t="shared" ref="E12:E15" si="0">ROUND(C12/D12, C$5)</f>
        <v>11.3</v>
      </c>
      <c r="F12" s="36">
        <v>27</v>
      </c>
      <c r="G12" s="37">
        <f t="shared" ref="G12:G15" si="1">ROUND(C12/($C$3 + (E12*$C$4)),C$6)</f>
        <v>22.8</v>
      </c>
      <c r="H12" s="37">
        <f t="shared" ref="H12:H15" si="2">ROUND(G12/F12,C$7)</f>
        <v>0.84</v>
      </c>
    </row>
    <row r="13" spans="1:8">
      <c r="A13" s="3" t="s">
        <v>2</v>
      </c>
      <c r="B13" s="4">
        <v>7.8</v>
      </c>
      <c r="C13" s="4">
        <v>112</v>
      </c>
      <c r="D13" s="4">
        <v>2.8</v>
      </c>
      <c r="E13" s="37">
        <f t="shared" si="0"/>
        <v>40</v>
      </c>
      <c r="F13" s="36">
        <v>33</v>
      </c>
      <c r="G13" s="37">
        <f t="shared" si="1"/>
        <v>23.3</v>
      </c>
      <c r="H13" s="37">
        <f t="shared" si="2"/>
        <v>0.71</v>
      </c>
    </row>
    <row r="14" spans="1:8">
      <c r="A14" s="3" t="s">
        <v>3</v>
      </c>
      <c r="B14" s="4">
        <v>7.8</v>
      </c>
      <c r="C14" s="4">
        <v>111</v>
      </c>
      <c r="D14" s="4">
        <v>2.9</v>
      </c>
      <c r="E14" s="37">
        <f t="shared" si="0"/>
        <v>38.299999999999997</v>
      </c>
      <c r="F14" s="36">
        <v>30</v>
      </c>
      <c r="G14" s="37">
        <f t="shared" si="1"/>
        <v>24.1</v>
      </c>
      <c r="H14" s="37">
        <f t="shared" si="2"/>
        <v>0.8</v>
      </c>
    </row>
    <row r="15" spans="1:8">
      <c r="A15" s="3" t="s">
        <v>4</v>
      </c>
      <c r="B15" s="4">
        <v>8.1999999999999993</v>
      </c>
      <c r="C15" s="4">
        <v>174</v>
      </c>
      <c r="D15" s="4">
        <v>1.8</v>
      </c>
      <c r="E15" s="37">
        <f t="shared" si="0"/>
        <v>96.7</v>
      </c>
      <c r="F15" s="36">
        <v>13</v>
      </c>
      <c r="G15" s="37">
        <f t="shared" si="1"/>
        <v>15.6</v>
      </c>
      <c r="H15" s="37">
        <f t="shared" si="2"/>
        <v>1.2</v>
      </c>
    </row>
    <row r="16" spans="1:8">
      <c r="B16" s="8" t="s">
        <v>8</v>
      </c>
      <c r="C16" s="9"/>
      <c r="D16" s="9"/>
      <c r="E16" s="38"/>
      <c r="F16" s="38"/>
      <c r="G16" s="38"/>
      <c r="H16" s="38"/>
    </row>
    <row r="17" spans="1:8">
      <c r="A17" s="3" t="s">
        <v>0</v>
      </c>
      <c r="B17" s="12">
        <v>6.3</v>
      </c>
      <c r="C17" s="12">
        <v>10</v>
      </c>
      <c r="D17" s="12">
        <v>2.7</v>
      </c>
      <c r="E17" s="40">
        <f t="shared" ref="E17:E19" si="3">ROUND(C17/D17, C$5)</f>
        <v>3.7</v>
      </c>
      <c r="F17" s="39">
        <v>20</v>
      </c>
      <c r="G17" s="40">
        <f t="shared" ref="G17:G19" si="4">ROUND(C17/($C$3 + (E17*$C$4)),C$6)</f>
        <v>13.9</v>
      </c>
      <c r="H17" s="40">
        <f t="shared" ref="H17:H19" si="5">ROUND(G17/F17,C$7)</f>
        <v>0.7</v>
      </c>
    </row>
    <row r="18" spans="1:8">
      <c r="A18" s="3" t="s">
        <v>1</v>
      </c>
      <c r="B18" s="12">
        <v>7.2</v>
      </c>
      <c r="C18" s="12">
        <v>22</v>
      </c>
      <c r="D18" s="12">
        <v>2.4</v>
      </c>
      <c r="E18" s="40">
        <f t="shared" si="3"/>
        <v>9.1999999999999993</v>
      </c>
      <c r="F18" s="39">
        <v>19</v>
      </c>
      <c r="G18" s="40">
        <f t="shared" si="4"/>
        <v>16.399999999999999</v>
      </c>
      <c r="H18" s="40">
        <f t="shared" si="5"/>
        <v>0.86</v>
      </c>
    </row>
    <row r="19" spans="1:8">
      <c r="A19" s="3" t="s">
        <v>2</v>
      </c>
      <c r="B19" s="12">
        <v>7.8</v>
      </c>
      <c r="C19" s="12">
        <v>99</v>
      </c>
      <c r="D19" s="12">
        <v>2.6</v>
      </c>
      <c r="E19" s="40">
        <f t="shared" si="3"/>
        <v>38.1</v>
      </c>
      <c r="F19" s="39">
        <v>15</v>
      </c>
      <c r="G19" s="40">
        <f t="shared" si="4"/>
        <v>21.6</v>
      </c>
      <c r="H19" s="40">
        <f t="shared" si="5"/>
        <v>1.44</v>
      </c>
    </row>
    <row r="20" spans="1:8">
      <c r="A20" s="3" t="s">
        <v>3</v>
      </c>
      <c r="B20" s="4">
        <v>7.8</v>
      </c>
      <c r="C20" s="4" t="s">
        <v>10</v>
      </c>
      <c r="D20" s="4" t="s">
        <v>10</v>
      </c>
      <c r="E20" s="37" t="s">
        <v>10</v>
      </c>
      <c r="F20" s="36" t="s">
        <v>10</v>
      </c>
      <c r="G20" s="36" t="s">
        <v>10</v>
      </c>
      <c r="H20" s="36"/>
    </row>
    <row r="21" spans="1:8">
      <c r="A21" s="3" t="s">
        <v>4</v>
      </c>
      <c r="B21" s="4">
        <v>8.1999999999999993</v>
      </c>
      <c r="C21" s="12">
        <v>148</v>
      </c>
      <c r="D21" s="12">
        <v>1.4</v>
      </c>
      <c r="E21" s="40">
        <f>ROUND(C21/D21, C$5)</f>
        <v>105.7</v>
      </c>
      <c r="F21" s="39">
        <v>11</v>
      </c>
      <c r="G21" s="40">
        <f>ROUND(C21/($C$3 + (E21*$C$4)),C$6)</f>
        <v>12.1</v>
      </c>
      <c r="H21" s="40">
        <f>ROUND(G21/F21,C$7)</f>
        <v>1.1000000000000001</v>
      </c>
    </row>
    <row r="22" spans="1:8">
      <c r="B22" s="8" t="s">
        <v>11</v>
      </c>
      <c r="C22" s="9"/>
      <c r="D22" s="9"/>
      <c r="E22" s="38"/>
      <c r="F22" s="38"/>
      <c r="G22" s="38"/>
      <c r="H22" s="38"/>
    </row>
    <row r="23" spans="1:8">
      <c r="A23" s="3" t="s">
        <v>0</v>
      </c>
      <c r="B23" s="13">
        <v>6.3</v>
      </c>
      <c r="C23" s="13">
        <v>19</v>
      </c>
      <c r="D23" s="13">
        <v>2.8</v>
      </c>
      <c r="E23" s="40">
        <f t="shared" ref="E23:E27" si="6">ROUND(C23/D23, C$5)</f>
        <v>6.8</v>
      </c>
      <c r="F23" s="41">
        <v>33</v>
      </c>
      <c r="G23" s="40">
        <f t="shared" ref="G23:G27" si="7">ROUND(C23/($C$3 + (E23*$C$4)),C$6)</f>
        <v>17.8</v>
      </c>
      <c r="H23" s="40">
        <f t="shared" ref="H23:H27" si="8">ROUND(G23/F23,C$7)</f>
        <v>0.54</v>
      </c>
    </row>
    <row r="24" spans="1:8">
      <c r="A24" s="3" t="s">
        <v>1</v>
      </c>
      <c r="B24" s="13">
        <v>7.2</v>
      </c>
      <c r="C24" s="13">
        <v>30</v>
      </c>
      <c r="D24" s="13">
        <v>2.8</v>
      </c>
      <c r="E24" s="40">
        <f t="shared" si="6"/>
        <v>10.7</v>
      </c>
      <c r="F24" s="41">
        <v>27</v>
      </c>
      <c r="G24" s="40">
        <f t="shared" si="7"/>
        <v>19.899999999999999</v>
      </c>
      <c r="H24" s="40">
        <f t="shared" si="8"/>
        <v>0.74</v>
      </c>
    </row>
    <row r="25" spans="1:8">
      <c r="A25" s="3" t="s">
        <v>2</v>
      </c>
      <c r="B25" s="13">
        <v>7.8</v>
      </c>
      <c r="C25" s="13">
        <v>102</v>
      </c>
      <c r="D25" s="13">
        <v>2.7</v>
      </c>
      <c r="E25" s="40">
        <f t="shared" si="6"/>
        <v>37.799999999999997</v>
      </c>
      <c r="F25" s="41">
        <v>19</v>
      </c>
      <c r="G25" s="40">
        <f t="shared" si="7"/>
        <v>22.4</v>
      </c>
      <c r="H25" s="40">
        <f t="shared" si="8"/>
        <v>1.18</v>
      </c>
    </row>
    <row r="26" spans="1:8">
      <c r="A26" s="3" t="s">
        <v>3</v>
      </c>
      <c r="B26" s="13">
        <v>7.8</v>
      </c>
      <c r="C26" s="13">
        <v>108</v>
      </c>
      <c r="D26" s="13">
        <v>2.6</v>
      </c>
      <c r="E26" s="40">
        <f t="shared" si="6"/>
        <v>41.5</v>
      </c>
      <c r="F26" s="41">
        <v>22</v>
      </c>
      <c r="G26" s="40">
        <f t="shared" si="7"/>
        <v>21.7</v>
      </c>
      <c r="H26" s="40">
        <f t="shared" si="8"/>
        <v>0.99</v>
      </c>
    </row>
    <row r="27" spans="1:8">
      <c r="A27" s="3" t="s">
        <v>4</v>
      </c>
      <c r="B27" s="13">
        <v>8.1999999999999993</v>
      </c>
      <c r="C27" s="13">
        <v>211</v>
      </c>
      <c r="D27" s="13">
        <v>1.7</v>
      </c>
      <c r="E27" s="40">
        <f t="shared" si="6"/>
        <v>124.1</v>
      </c>
      <c r="F27" s="41">
        <v>17</v>
      </c>
      <c r="G27" s="40">
        <f t="shared" si="7"/>
        <v>14.8</v>
      </c>
      <c r="H27" s="40">
        <f t="shared" si="8"/>
        <v>0.87</v>
      </c>
    </row>
    <row r="28" spans="1:8">
      <c r="B28" s="8" t="s">
        <v>12</v>
      </c>
      <c r="C28" s="9"/>
      <c r="D28" s="9"/>
      <c r="E28" s="38"/>
      <c r="F28" s="38"/>
      <c r="G28" s="38"/>
      <c r="H28" s="38"/>
    </row>
    <row r="29" spans="1:8">
      <c r="A29" s="3" t="s">
        <v>0</v>
      </c>
      <c r="B29" s="13">
        <v>6.3</v>
      </c>
      <c r="C29" s="13">
        <v>14</v>
      </c>
      <c r="D29" s="13">
        <v>4.5</v>
      </c>
      <c r="E29" s="40">
        <f t="shared" ref="E29:E33" si="9">ROUND(C29/D29, C$5)</f>
        <v>3.1</v>
      </c>
      <c r="F29" s="41">
        <v>33</v>
      </c>
      <c r="G29" s="40">
        <f t="shared" ref="G29:G33" si="10">ROUND(C29/($C$3 + (E29*$C$4)),C$6)</f>
        <v>21.4</v>
      </c>
      <c r="H29" s="40">
        <f t="shared" ref="H29:H33" si="11">ROUND(G29/F29,C$7)</f>
        <v>0.65</v>
      </c>
    </row>
    <row r="30" spans="1:8">
      <c r="A30" s="3" t="s">
        <v>1</v>
      </c>
      <c r="B30" s="13">
        <v>7.2</v>
      </c>
      <c r="C30" s="13">
        <v>23</v>
      </c>
      <c r="D30" s="13">
        <v>2.8</v>
      </c>
      <c r="E30" s="40">
        <f t="shared" si="9"/>
        <v>8.1999999999999993</v>
      </c>
      <c r="F30" s="41">
        <v>31</v>
      </c>
      <c r="G30" s="40">
        <f t="shared" si="10"/>
        <v>18.7</v>
      </c>
      <c r="H30" s="40">
        <f t="shared" si="11"/>
        <v>0.6</v>
      </c>
    </row>
    <row r="31" spans="1:8">
      <c r="A31" s="3" t="s">
        <v>2</v>
      </c>
      <c r="B31" s="13">
        <v>7.8</v>
      </c>
      <c r="C31" s="13">
        <v>94</v>
      </c>
      <c r="D31" s="13">
        <v>1.5</v>
      </c>
      <c r="E31" s="40">
        <f t="shared" si="9"/>
        <v>62.7</v>
      </c>
      <c r="F31" s="41">
        <v>17</v>
      </c>
      <c r="G31" s="40">
        <f t="shared" si="10"/>
        <v>12.8</v>
      </c>
      <c r="H31" s="40">
        <f t="shared" si="11"/>
        <v>0.75</v>
      </c>
    </row>
    <row r="32" spans="1:8">
      <c r="A32" s="3" t="s">
        <v>3</v>
      </c>
      <c r="B32" s="13">
        <v>7.8</v>
      </c>
      <c r="C32" s="13">
        <v>102</v>
      </c>
      <c r="D32" s="13">
        <v>2.6</v>
      </c>
      <c r="E32" s="40">
        <f t="shared" si="9"/>
        <v>39.200000000000003</v>
      </c>
      <c r="F32" s="41">
        <v>19</v>
      </c>
      <c r="G32" s="40">
        <f t="shared" si="10"/>
        <v>21.6</v>
      </c>
      <c r="H32" s="40">
        <f t="shared" si="11"/>
        <v>1.1399999999999999</v>
      </c>
    </row>
    <row r="33" spans="1:9">
      <c r="A33" s="3" t="s">
        <v>4</v>
      </c>
      <c r="B33" s="13">
        <v>8.1999999999999993</v>
      </c>
      <c r="C33" s="13">
        <v>190</v>
      </c>
      <c r="D33" s="13">
        <v>1.4</v>
      </c>
      <c r="E33" s="40">
        <f t="shared" si="9"/>
        <v>135.69999999999999</v>
      </c>
      <c r="F33" s="41">
        <v>14</v>
      </c>
      <c r="G33" s="40">
        <f t="shared" si="10"/>
        <v>12.2</v>
      </c>
      <c r="H33" s="40">
        <f t="shared" si="11"/>
        <v>0.87</v>
      </c>
    </row>
    <row r="34" spans="1:9">
      <c r="B34" s="8" t="s">
        <v>13</v>
      </c>
      <c r="C34" s="9"/>
      <c r="D34" s="9"/>
      <c r="E34" s="38"/>
      <c r="F34" s="38"/>
      <c r="G34" s="38"/>
      <c r="H34" s="38"/>
    </row>
    <row r="35" spans="1:9">
      <c r="A35" s="3" t="s">
        <v>0</v>
      </c>
      <c r="B35" s="13">
        <v>6.3</v>
      </c>
      <c r="C35" s="13">
        <v>10</v>
      </c>
      <c r="D35" s="13">
        <v>2</v>
      </c>
      <c r="E35" s="40">
        <f t="shared" ref="E35:E39" si="12">ROUND(C35/D35, C$5)</f>
        <v>5</v>
      </c>
      <c r="F35" s="41">
        <v>33</v>
      </c>
      <c r="G35" s="40">
        <f t="shared" ref="G35:G39" si="13">ROUND(C35/($C$3 + (E35*$C$4)),C$6)</f>
        <v>11.5</v>
      </c>
      <c r="H35" s="40">
        <f t="shared" ref="H35:H39" si="14">ROUND(G35/F35,C$7)</f>
        <v>0.35</v>
      </c>
    </row>
    <row r="36" spans="1:9">
      <c r="A36" s="3" t="s">
        <v>1</v>
      </c>
      <c r="B36" s="13">
        <v>7.2</v>
      </c>
      <c r="C36" s="13">
        <v>22</v>
      </c>
      <c r="D36" s="13">
        <v>2.5</v>
      </c>
      <c r="E36" s="40">
        <f t="shared" si="12"/>
        <v>8.8000000000000007</v>
      </c>
      <c r="F36" s="41">
        <v>15</v>
      </c>
      <c r="G36" s="40">
        <f t="shared" si="13"/>
        <v>17</v>
      </c>
      <c r="H36" s="40">
        <f t="shared" si="14"/>
        <v>1.1299999999999999</v>
      </c>
    </row>
    <row r="37" spans="1:9">
      <c r="A37" s="3" t="s">
        <v>2</v>
      </c>
      <c r="B37" s="13">
        <v>7.8</v>
      </c>
      <c r="C37" s="13">
        <v>99</v>
      </c>
      <c r="D37" s="13">
        <v>1.6</v>
      </c>
      <c r="E37" s="40">
        <f t="shared" si="12"/>
        <v>61.9</v>
      </c>
      <c r="F37" s="41">
        <v>18</v>
      </c>
      <c r="G37" s="40">
        <f t="shared" si="13"/>
        <v>13.6</v>
      </c>
      <c r="H37" s="40">
        <f t="shared" si="14"/>
        <v>0.76</v>
      </c>
    </row>
    <row r="38" spans="1:9">
      <c r="A38" s="3" t="s">
        <v>3</v>
      </c>
      <c r="B38" s="13">
        <v>7.8</v>
      </c>
      <c r="C38" s="13">
        <v>93</v>
      </c>
      <c r="D38" s="13">
        <v>2.6</v>
      </c>
      <c r="E38" s="40">
        <f t="shared" si="12"/>
        <v>35.799999999999997</v>
      </c>
      <c r="F38" s="41">
        <v>18</v>
      </c>
      <c r="G38" s="40">
        <f t="shared" si="13"/>
        <v>21.5</v>
      </c>
      <c r="H38" s="40">
        <f t="shared" si="14"/>
        <v>1.19</v>
      </c>
    </row>
    <row r="39" spans="1:9">
      <c r="A39" s="3" t="s">
        <v>4</v>
      </c>
      <c r="B39" s="13">
        <v>8.1999999999999993</v>
      </c>
      <c r="C39" s="13">
        <v>197</v>
      </c>
      <c r="D39" s="13">
        <v>1.7</v>
      </c>
      <c r="E39" s="40">
        <f t="shared" si="12"/>
        <v>115.9</v>
      </c>
      <c r="F39" s="41">
        <v>14</v>
      </c>
      <c r="G39" s="40">
        <f t="shared" si="13"/>
        <v>14.8</v>
      </c>
      <c r="H39" s="40">
        <f t="shared" si="14"/>
        <v>1.06</v>
      </c>
    </row>
    <row r="40" spans="1:9">
      <c r="G40" s="1" t="s">
        <v>125</v>
      </c>
      <c r="H40" s="45">
        <f>AVERAGE(H11:H39)</f>
        <v>0.88916666666666666</v>
      </c>
    </row>
    <row r="41" spans="1:9">
      <c r="H41" s="46">
        <f>COUNT(H11:H39)</f>
        <v>24</v>
      </c>
      <c r="I41" s="47" t="s">
        <v>107</v>
      </c>
    </row>
    <row r="42" spans="1:9">
      <c r="H42">
        <f>STDEV(H11:H39)</f>
        <v>0.25296359364569632</v>
      </c>
      <c r="I42" s="47" t="s">
        <v>108</v>
      </c>
    </row>
    <row r="43" spans="1:9">
      <c r="H43">
        <f>H42/(H41^0.5)</f>
        <v>5.1635977327725423E-2</v>
      </c>
      <c r="I43" s="47" t="s">
        <v>109</v>
      </c>
    </row>
    <row r="44" spans="1:9">
      <c r="H44">
        <v>2.069</v>
      </c>
      <c r="I44" s="47" t="s">
        <v>130</v>
      </c>
    </row>
    <row r="45" spans="1:9">
      <c r="H45">
        <f>H40-(H43*H44)</f>
        <v>0.78233182957560277</v>
      </c>
      <c r="I45" s="47" t="s">
        <v>111</v>
      </c>
    </row>
    <row r="46" spans="1:9">
      <c r="H46">
        <f>H40+(H43*H44)</f>
        <v>0.99600150375773056</v>
      </c>
      <c r="I46" s="47" t="s">
        <v>112</v>
      </c>
    </row>
  </sheetData>
  <mergeCells count="1">
    <mergeCell ref="A7:B7"/>
  </mergeCells>
  <pageMargins left="0.7" right="0.7" top="0.75" bottom="0.75" header="0.3" footer="0.3"/>
  <pageSetup orientation="portrait" r:id="rId1"/>
  <headerFooter>
    <oddHeader>&amp;C&amp;A&amp;RPage &amp;P</oddHeader>
  </headerFooter>
  <drawing r:id="rId2"/>
</worksheet>
</file>

<file path=xl/worksheets/sheet4.xml><?xml version="1.0" encoding="utf-8"?>
<worksheet xmlns="http://schemas.openxmlformats.org/spreadsheetml/2006/main" xmlns:r="http://schemas.openxmlformats.org/officeDocument/2006/relationships">
  <dimension ref="A1:N46"/>
  <sheetViews>
    <sheetView topLeftCell="A8" zoomScaleNormal="100" workbookViewId="0">
      <selection activeCell="L37" sqref="L37"/>
    </sheetView>
  </sheetViews>
  <sheetFormatPr defaultRowHeight="15"/>
  <cols>
    <col min="1" max="1" width="19.7109375" customWidth="1"/>
    <col min="3" max="3" width="10.85546875" customWidth="1"/>
    <col min="4" max="4" width="13.28515625" customWidth="1"/>
    <col min="6" max="6" width="10.28515625" customWidth="1"/>
    <col min="8" max="8" width="10.28515625" customWidth="1"/>
  </cols>
  <sheetData>
    <row r="1" spans="1:8">
      <c r="A1" s="1" t="s">
        <v>27</v>
      </c>
      <c r="B1" t="s">
        <v>92</v>
      </c>
    </row>
    <row r="2" spans="1:8">
      <c r="A2" s="1" t="s">
        <v>29</v>
      </c>
      <c r="B2" t="s">
        <v>91</v>
      </c>
    </row>
    <row r="3" spans="1:8">
      <c r="B3" s="1" t="s">
        <v>6</v>
      </c>
      <c r="C3">
        <v>0.30499999999999999</v>
      </c>
      <c r="D3" t="s">
        <v>15</v>
      </c>
      <c r="E3" t="s">
        <v>89</v>
      </c>
    </row>
    <row r="4" spans="1:8">
      <c r="B4" s="1" t="s">
        <v>7</v>
      </c>
      <c r="C4">
        <v>7.4999999999999997E-2</v>
      </c>
      <c r="D4" t="s">
        <v>16</v>
      </c>
      <c r="E4" t="s">
        <v>88</v>
      </c>
    </row>
    <row r="5" spans="1:8">
      <c r="B5" s="1" t="s">
        <v>118</v>
      </c>
      <c r="C5">
        <v>1</v>
      </c>
    </row>
    <row r="6" spans="1:8">
      <c r="B6" s="1" t="s">
        <v>119</v>
      </c>
      <c r="C6">
        <v>1</v>
      </c>
    </row>
    <row r="7" spans="1:8" ht="36" customHeight="1">
      <c r="A7" s="74" t="s">
        <v>120</v>
      </c>
      <c r="B7" s="75"/>
      <c r="C7">
        <v>2</v>
      </c>
    </row>
    <row r="8" spans="1:8">
      <c r="A8" s="57"/>
      <c r="B8" s="57"/>
      <c r="C8" s="57"/>
      <c r="D8" s="57"/>
      <c r="E8" s="57"/>
      <c r="F8" s="76" t="s">
        <v>142</v>
      </c>
      <c r="G8" s="76"/>
      <c r="H8" s="63"/>
    </row>
    <row r="9" spans="1:8" ht="48">
      <c r="A9" s="57"/>
      <c r="B9" s="59" t="s">
        <v>9</v>
      </c>
      <c r="C9" s="59" t="s">
        <v>126</v>
      </c>
      <c r="D9" s="59" t="s">
        <v>127</v>
      </c>
      <c r="E9" s="60" t="s">
        <v>143</v>
      </c>
      <c r="F9" s="61" t="s">
        <v>128</v>
      </c>
      <c r="G9" s="62" t="s">
        <v>144</v>
      </c>
      <c r="H9" s="60" t="s">
        <v>17</v>
      </c>
    </row>
    <row r="10" spans="1:8">
      <c r="B10" s="7" t="s">
        <v>5</v>
      </c>
      <c r="C10" s="2"/>
      <c r="D10" s="2"/>
      <c r="E10" s="2"/>
      <c r="F10" s="2"/>
      <c r="G10" s="2"/>
      <c r="H10" s="2"/>
    </row>
    <row r="11" spans="1:8">
      <c r="A11" s="3" t="s">
        <v>0</v>
      </c>
      <c r="B11" s="4">
        <v>6.3</v>
      </c>
      <c r="C11" s="4">
        <v>27</v>
      </c>
      <c r="D11" s="4">
        <v>4.5999999999999996</v>
      </c>
      <c r="E11" s="37">
        <f>ROUND(C11/D11, C$5)</f>
        <v>5.9</v>
      </c>
      <c r="F11" s="51">
        <v>55</v>
      </c>
      <c r="G11" s="37">
        <f>ROUND(C11/($C$3 + (E11*$C$4)),C$6)</f>
        <v>36.1</v>
      </c>
      <c r="H11" s="37">
        <f>ROUND(G11/F11,C$7)</f>
        <v>0.66</v>
      </c>
    </row>
    <row r="12" spans="1:8">
      <c r="A12" s="3" t="s">
        <v>1</v>
      </c>
      <c r="B12" s="4">
        <v>7.2</v>
      </c>
      <c r="C12" s="4">
        <v>36</v>
      </c>
      <c r="D12" s="4">
        <v>3.2</v>
      </c>
      <c r="E12" s="37">
        <f t="shared" ref="E12:E15" si="0">ROUND(C12/D12, C$5)</f>
        <v>11.3</v>
      </c>
      <c r="F12" s="51">
        <v>51</v>
      </c>
      <c r="G12" s="37">
        <f t="shared" ref="G12:G15" si="1">ROUND(C12/($C$3 + (E12*$C$4)),C$6)</f>
        <v>31.2</v>
      </c>
      <c r="H12" s="37">
        <f t="shared" ref="H12:H15" si="2">ROUND(G12/F12,C$7)</f>
        <v>0.61</v>
      </c>
    </row>
    <row r="13" spans="1:8">
      <c r="A13" s="3" t="s">
        <v>2</v>
      </c>
      <c r="B13" s="4">
        <v>7.8</v>
      </c>
      <c r="C13" s="4">
        <v>112</v>
      </c>
      <c r="D13" s="4">
        <v>2.8</v>
      </c>
      <c r="E13" s="37">
        <f t="shared" si="0"/>
        <v>40</v>
      </c>
      <c r="F13" s="51">
        <v>34</v>
      </c>
      <c r="G13" s="37">
        <f t="shared" si="1"/>
        <v>33.9</v>
      </c>
      <c r="H13" s="37">
        <f t="shared" si="2"/>
        <v>1</v>
      </c>
    </row>
    <row r="14" spans="1:8">
      <c r="A14" s="3" t="s">
        <v>3</v>
      </c>
      <c r="B14" s="4">
        <v>7.8</v>
      </c>
      <c r="C14" s="4">
        <v>111</v>
      </c>
      <c r="D14" s="4">
        <v>2.9</v>
      </c>
      <c r="E14" s="37">
        <f t="shared" si="0"/>
        <v>38.299999999999997</v>
      </c>
      <c r="F14" s="51">
        <v>44</v>
      </c>
      <c r="G14" s="37">
        <f t="shared" si="1"/>
        <v>34.9</v>
      </c>
      <c r="H14" s="37">
        <f t="shared" si="2"/>
        <v>0.79</v>
      </c>
    </row>
    <row r="15" spans="1:8">
      <c r="A15" s="3" t="s">
        <v>4</v>
      </c>
      <c r="B15" s="4">
        <v>8.1999999999999993</v>
      </c>
      <c r="C15" s="4">
        <v>174</v>
      </c>
      <c r="D15" s="4">
        <v>1.8</v>
      </c>
      <c r="E15" s="37">
        <f t="shared" si="0"/>
        <v>96.7</v>
      </c>
      <c r="F15" s="51">
        <v>25</v>
      </c>
      <c r="G15" s="37">
        <f t="shared" si="1"/>
        <v>23</v>
      </c>
      <c r="H15" s="37">
        <f t="shared" si="2"/>
        <v>0.92</v>
      </c>
    </row>
    <row r="16" spans="1:8">
      <c r="B16" s="8" t="s">
        <v>8</v>
      </c>
      <c r="C16" s="9"/>
      <c r="D16" s="9"/>
      <c r="E16" s="38"/>
      <c r="F16" s="38"/>
      <c r="G16" s="38"/>
      <c r="H16" s="38"/>
    </row>
    <row r="17" spans="1:14">
      <c r="A17" s="3" t="s">
        <v>0</v>
      </c>
      <c r="B17" s="12">
        <v>6.3</v>
      </c>
      <c r="C17" s="12">
        <v>10</v>
      </c>
      <c r="D17" s="12">
        <v>2.7</v>
      </c>
      <c r="E17" s="40">
        <f t="shared" ref="E17:E19" si="3">ROUND(C17/D17, C$5)</f>
        <v>3.7</v>
      </c>
      <c r="F17" s="52">
        <v>36</v>
      </c>
      <c r="G17" s="40">
        <f t="shared" ref="G17:G19" si="4">ROUND(C17/($C$3 + (E17*$C$4)),C$6)</f>
        <v>17.2</v>
      </c>
      <c r="H17" s="40">
        <f t="shared" ref="H17:H19" si="5">ROUND(G17/F17,C$7)</f>
        <v>0.48</v>
      </c>
    </row>
    <row r="18" spans="1:14">
      <c r="A18" s="3" t="s">
        <v>1</v>
      </c>
      <c r="B18" s="12">
        <v>7.2</v>
      </c>
      <c r="C18" s="12">
        <v>22</v>
      </c>
      <c r="D18" s="12">
        <v>2.4</v>
      </c>
      <c r="E18" s="40">
        <f t="shared" si="3"/>
        <v>9.1999999999999993</v>
      </c>
      <c r="F18" s="52">
        <v>58</v>
      </c>
      <c r="G18" s="40">
        <f t="shared" si="4"/>
        <v>22.1</v>
      </c>
      <c r="H18" s="40">
        <f t="shared" si="5"/>
        <v>0.38</v>
      </c>
    </row>
    <row r="19" spans="1:14">
      <c r="A19" s="3" t="s">
        <v>2</v>
      </c>
      <c r="B19" s="12">
        <v>7.8</v>
      </c>
      <c r="C19" s="12">
        <v>99</v>
      </c>
      <c r="D19" s="12">
        <v>2.6</v>
      </c>
      <c r="E19" s="40">
        <f t="shared" si="3"/>
        <v>38.1</v>
      </c>
      <c r="F19" s="52">
        <v>34</v>
      </c>
      <c r="G19" s="40">
        <f t="shared" si="4"/>
        <v>31.3</v>
      </c>
      <c r="H19" s="40">
        <f t="shared" si="5"/>
        <v>0.92</v>
      </c>
    </row>
    <row r="20" spans="1:14">
      <c r="A20" s="3" t="s">
        <v>3</v>
      </c>
      <c r="B20" s="4">
        <v>7.8</v>
      </c>
      <c r="C20" s="4" t="s">
        <v>10</v>
      </c>
      <c r="D20" s="4" t="s">
        <v>10</v>
      </c>
      <c r="E20" s="37" t="s">
        <v>10</v>
      </c>
      <c r="F20" s="51" t="s">
        <v>10</v>
      </c>
      <c r="G20" s="36" t="s">
        <v>10</v>
      </c>
      <c r="H20" s="36"/>
    </row>
    <row r="21" spans="1:14">
      <c r="A21" s="3" t="s">
        <v>4</v>
      </c>
      <c r="B21" s="4">
        <v>8.1999999999999993</v>
      </c>
      <c r="C21" s="12">
        <v>148</v>
      </c>
      <c r="D21" s="12">
        <v>1.4</v>
      </c>
      <c r="E21" s="40">
        <f>ROUND(C21/D21, C$5)</f>
        <v>105.7</v>
      </c>
      <c r="F21" s="52">
        <v>23</v>
      </c>
      <c r="G21" s="40">
        <f>ROUND(C21/($C$3 + (E21*$C$4)),C$6)</f>
        <v>18</v>
      </c>
      <c r="H21" s="40">
        <f>ROUND(G21/F21,C$7)</f>
        <v>0.78</v>
      </c>
    </row>
    <row r="22" spans="1:14">
      <c r="B22" s="8" t="s">
        <v>11</v>
      </c>
      <c r="C22" s="9"/>
      <c r="D22" s="9"/>
      <c r="E22" s="38"/>
      <c r="F22" s="38"/>
      <c r="G22" s="38"/>
      <c r="H22" s="38"/>
    </row>
    <row r="23" spans="1:14">
      <c r="A23" s="3" t="s">
        <v>0</v>
      </c>
      <c r="B23" s="13">
        <v>6.3</v>
      </c>
      <c r="C23" s="13">
        <v>19</v>
      </c>
      <c r="D23" s="13">
        <v>2.8</v>
      </c>
      <c r="E23" s="40">
        <f t="shared" ref="E23:E27" si="6">ROUND(C23/D23, C$5)</f>
        <v>6.8</v>
      </c>
      <c r="F23" s="53">
        <v>67</v>
      </c>
      <c r="G23" s="40">
        <f t="shared" ref="G23:G27" si="7">ROUND(C23/($C$3 + (E23*$C$4)),C$6)</f>
        <v>23.3</v>
      </c>
      <c r="H23" s="40">
        <f t="shared" ref="H23:H27" si="8">ROUND(G23/F23,C$7)</f>
        <v>0.35</v>
      </c>
    </row>
    <row r="24" spans="1:14">
      <c r="A24" s="3" t="s">
        <v>1</v>
      </c>
      <c r="B24" s="13">
        <v>7.2</v>
      </c>
      <c r="C24" s="13">
        <v>30</v>
      </c>
      <c r="D24" s="13">
        <v>2.8</v>
      </c>
      <c r="E24" s="40">
        <f t="shared" si="6"/>
        <v>10.7</v>
      </c>
      <c r="F24" s="53">
        <v>62</v>
      </c>
      <c r="G24" s="40">
        <f t="shared" si="7"/>
        <v>27.1</v>
      </c>
      <c r="H24" s="40">
        <f t="shared" si="8"/>
        <v>0.44</v>
      </c>
    </row>
    <row r="25" spans="1:14">
      <c r="A25" s="3" t="s">
        <v>2</v>
      </c>
      <c r="B25" s="13">
        <v>7.8</v>
      </c>
      <c r="C25" s="13">
        <v>102</v>
      </c>
      <c r="D25" s="13">
        <v>2.7</v>
      </c>
      <c r="E25" s="40">
        <f t="shared" si="6"/>
        <v>37.799999999999997</v>
      </c>
      <c r="F25" s="53">
        <v>28</v>
      </c>
      <c r="G25" s="40">
        <f t="shared" si="7"/>
        <v>32.5</v>
      </c>
      <c r="H25" s="40">
        <f t="shared" si="8"/>
        <v>1.1599999999999999</v>
      </c>
    </row>
    <row r="26" spans="1:14">
      <c r="A26" s="3" t="s">
        <v>3</v>
      </c>
      <c r="B26" s="13">
        <v>7.8</v>
      </c>
      <c r="C26" s="13">
        <v>108</v>
      </c>
      <c r="D26" s="13">
        <v>2.6</v>
      </c>
      <c r="E26" s="40">
        <f t="shared" si="6"/>
        <v>41.5</v>
      </c>
      <c r="F26" s="53">
        <v>45</v>
      </c>
      <c r="G26" s="40">
        <f t="shared" si="7"/>
        <v>31.6</v>
      </c>
      <c r="H26" s="40">
        <f t="shared" si="8"/>
        <v>0.7</v>
      </c>
      <c r="M26">
        <v>0</v>
      </c>
      <c r="N26">
        <v>0</v>
      </c>
    </row>
    <row r="27" spans="1:14">
      <c r="A27" s="3" t="s">
        <v>4</v>
      </c>
      <c r="B27" s="13">
        <v>8.1999999999999993</v>
      </c>
      <c r="C27" s="13">
        <v>211</v>
      </c>
      <c r="D27" s="13">
        <v>1.7</v>
      </c>
      <c r="E27" s="40">
        <f t="shared" si="6"/>
        <v>124.1</v>
      </c>
      <c r="F27" s="53">
        <v>33</v>
      </c>
      <c r="G27" s="40">
        <f t="shared" si="7"/>
        <v>22</v>
      </c>
      <c r="H27" s="40">
        <f t="shared" si="8"/>
        <v>0.67</v>
      </c>
      <c r="M27">
        <v>70</v>
      </c>
      <c r="N27">
        <v>70</v>
      </c>
    </row>
    <row r="28" spans="1:14">
      <c r="B28" s="8" t="s">
        <v>12</v>
      </c>
      <c r="C28" s="9"/>
      <c r="D28" s="9"/>
      <c r="E28" s="38"/>
      <c r="F28" s="38"/>
      <c r="G28" s="38"/>
      <c r="H28" s="38"/>
    </row>
    <row r="29" spans="1:14">
      <c r="A29" s="3" t="s">
        <v>0</v>
      </c>
      <c r="B29" s="13">
        <v>6.3</v>
      </c>
      <c r="C29" s="13">
        <v>14</v>
      </c>
      <c r="D29" s="13">
        <v>4.5</v>
      </c>
      <c r="E29" s="40">
        <f t="shared" ref="E29:E33" si="9">ROUND(C29/D29, C$5)</f>
        <v>3.1</v>
      </c>
      <c r="F29" s="53">
        <v>48</v>
      </c>
      <c r="G29" s="40">
        <f t="shared" ref="G29:G33" si="10">ROUND(C29/($C$3 + (E29*$C$4)),C$6)</f>
        <v>26</v>
      </c>
      <c r="H29" s="40">
        <f t="shared" ref="H29:H33" si="11">ROUND(G29/F29,C$7)</f>
        <v>0.54</v>
      </c>
    </row>
    <row r="30" spans="1:14">
      <c r="A30" s="3" t="s">
        <v>1</v>
      </c>
      <c r="B30" s="13">
        <v>7.2</v>
      </c>
      <c r="C30" s="13">
        <v>23</v>
      </c>
      <c r="D30" s="13">
        <v>2.8</v>
      </c>
      <c r="E30" s="40">
        <f t="shared" si="9"/>
        <v>8.1999999999999993</v>
      </c>
      <c r="F30" s="53">
        <v>46</v>
      </c>
      <c r="G30" s="40">
        <f t="shared" si="10"/>
        <v>25</v>
      </c>
      <c r="H30" s="40">
        <f t="shared" si="11"/>
        <v>0.54</v>
      </c>
    </row>
    <row r="31" spans="1:14">
      <c r="A31" s="3" t="s">
        <v>2</v>
      </c>
      <c r="B31" s="13">
        <v>7.8</v>
      </c>
      <c r="C31" s="13">
        <v>94</v>
      </c>
      <c r="D31" s="13">
        <v>1.5</v>
      </c>
      <c r="E31" s="40">
        <f t="shared" si="9"/>
        <v>62.7</v>
      </c>
      <c r="F31" s="53">
        <v>26</v>
      </c>
      <c r="G31" s="40">
        <f t="shared" si="10"/>
        <v>18.8</v>
      </c>
      <c r="H31" s="40">
        <f t="shared" si="11"/>
        <v>0.72</v>
      </c>
    </row>
    <row r="32" spans="1:14">
      <c r="A32" s="3" t="s">
        <v>3</v>
      </c>
      <c r="B32" s="13">
        <v>7.8</v>
      </c>
      <c r="C32" s="13">
        <v>102</v>
      </c>
      <c r="D32" s="13">
        <v>2.6</v>
      </c>
      <c r="E32" s="40">
        <f t="shared" si="9"/>
        <v>39.200000000000003</v>
      </c>
      <c r="F32" s="53">
        <v>34</v>
      </c>
      <c r="G32" s="40">
        <f t="shared" si="10"/>
        <v>31.4</v>
      </c>
      <c r="H32" s="40">
        <f t="shared" si="11"/>
        <v>0.92</v>
      </c>
    </row>
    <row r="33" spans="1:9">
      <c r="A33" s="3" t="s">
        <v>4</v>
      </c>
      <c r="B33" s="13">
        <v>8.1999999999999993</v>
      </c>
      <c r="C33" s="13">
        <v>190</v>
      </c>
      <c r="D33" s="13">
        <v>1.4</v>
      </c>
      <c r="E33" s="40">
        <f t="shared" si="9"/>
        <v>135.69999999999999</v>
      </c>
      <c r="F33" s="53">
        <v>24</v>
      </c>
      <c r="G33" s="40">
        <f t="shared" si="10"/>
        <v>18.100000000000001</v>
      </c>
      <c r="H33" s="40">
        <f t="shared" si="11"/>
        <v>0.75</v>
      </c>
    </row>
    <row r="34" spans="1:9">
      <c r="B34" s="8" t="s">
        <v>13</v>
      </c>
      <c r="C34" s="9"/>
      <c r="D34" s="9"/>
      <c r="E34" s="38"/>
      <c r="F34" s="38"/>
      <c r="G34" s="38"/>
      <c r="H34" s="38"/>
    </row>
    <row r="35" spans="1:9">
      <c r="A35" s="3" t="s">
        <v>0</v>
      </c>
      <c r="B35" s="13">
        <v>6.3</v>
      </c>
      <c r="C35" s="13">
        <v>10</v>
      </c>
      <c r="D35" s="13">
        <v>2</v>
      </c>
      <c r="E35" s="40">
        <f t="shared" ref="E35:E39" si="12">ROUND(C35/D35, C$5)</f>
        <v>5</v>
      </c>
      <c r="F35" s="53">
        <v>48</v>
      </c>
      <c r="G35" s="40">
        <f t="shared" ref="G35:G39" si="13">ROUND(C35/($C$3 + (E35*$C$4)),C$6)</f>
        <v>14.7</v>
      </c>
      <c r="H35" s="40">
        <f t="shared" ref="H35:H39" si="14">ROUND(G35/F35,C$7)</f>
        <v>0.31</v>
      </c>
    </row>
    <row r="36" spans="1:9">
      <c r="A36" s="3" t="s">
        <v>1</v>
      </c>
      <c r="B36" s="13">
        <v>7.2</v>
      </c>
      <c r="C36" s="13">
        <v>22</v>
      </c>
      <c r="D36" s="13">
        <v>2.5</v>
      </c>
      <c r="E36" s="40">
        <f t="shared" si="12"/>
        <v>8.8000000000000007</v>
      </c>
      <c r="F36" s="53">
        <v>31</v>
      </c>
      <c r="G36" s="40">
        <f t="shared" si="13"/>
        <v>22.8</v>
      </c>
      <c r="H36" s="40">
        <f t="shared" si="14"/>
        <v>0.74</v>
      </c>
    </row>
    <row r="37" spans="1:9">
      <c r="A37" s="3" t="s">
        <v>2</v>
      </c>
      <c r="B37" s="13">
        <v>7.8</v>
      </c>
      <c r="C37" s="13">
        <v>99</v>
      </c>
      <c r="D37" s="13">
        <v>1.6</v>
      </c>
      <c r="E37" s="40">
        <f t="shared" si="12"/>
        <v>61.9</v>
      </c>
      <c r="F37" s="53">
        <v>34</v>
      </c>
      <c r="G37" s="40">
        <f t="shared" si="13"/>
        <v>20</v>
      </c>
      <c r="H37" s="40">
        <f t="shared" si="14"/>
        <v>0.59</v>
      </c>
    </row>
    <row r="38" spans="1:9">
      <c r="A38" s="3" t="s">
        <v>3</v>
      </c>
      <c r="B38" s="13">
        <v>7.8</v>
      </c>
      <c r="C38" s="13">
        <v>93</v>
      </c>
      <c r="D38" s="13">
        <v>2.6</v>
      </c>
      <c r="E38" s="40">
        <f t="shared" si="12"/>
        <v>35.799999999999997</v>
      </c>
      <c r="F38" s="53">
        <v>29</v>
      </c>
      <c r="G38" s="40">
        <f t="shared" si="13"/>
        <v>31.1</v>
      </c>
      <c r="H38" s="40">
        <f t="shared" si="14"/>
        <v>1.07</v>
      </c>
    </row>
    <row r="39" spans="1:9">
      <c r="A39" s="3" t="s">
        <v>4</v>
      </c>
      <c r="B39" s="13">
        <v>8.1999999999999993</v>
      </c>
      <c r="C39" s="13">
        <v>197</v>
      </c>
      <c r="D39" s="13">
        <v>1.7</v>
      </c>
      <c r="E39" s="40">
        <f t="shared" si="12"/>
        <v>115.9</v>
      </c>
      <c r="F39" s="53">
        <v>17</v>
      </c>
      <c r="G39" s="40">
        <f t="shared" si="13"/>
        <v>21.9</v>
      </c>
      <c r="H39" s="40">
        <f t="shared" si="14"/>
        <v>1.29</v>
      </c>
    </row>
    <row r="40" spans="1:9">
      <c r="G40" s="1" t="s">
        <v>125</v>
      </c>
      <c r="H40" s="45">
        <f>AVERAGE(H11:H39)</f>
        <v>0.7220833333333333</v>
      </c>
    </row>
    <row r="41" spans="1:9">
      <c r="H41" s="46">
        <f>COUNT(H11:H39)</f>
        <v>24</v>
      </c>
      <c r="I41" s="47" t="s">
        <v>107</v>
      </c>
    </row>
    <row r="42" spans="1:9">
      <c r="H42">
        <f>STDEV(H11:H39)</f>
        <v>0.25588684942791595</v>
      </c>
      <c r="I42" s="47" t="s">
        <v>108</v>
      </c>
    </row>
    <row r="43" spans="1:9">
      <c r="H43">
        <f>H42/(H41^0.5)</f>
        <v>5.2232684415565313E-2</v>
      </c>
      <c r="I43" s="47" t="s">
        <v>109</v>
      </c>
    </row>
    <row r="44" spans="1:9">
      <c r="H44">
        <v>2.069</v>
      </c>
      <c r="I44" s="47" t="s">
        <v>130</v>
      </c>
    </row>
    <row r="45" spans="1:9">
      <c r="H45">
        <f>H40-(H43*H44)</f>
        <v>0.61401390927752864</v>
      </c>
      <c r="I45" s="47" t="s">
        <v>111</v>
      </c>
    </row>
    <row r="46" spans="1:9">
      <c r="H46">
        <f>H40+(H43*H44)</f>
        <v>0.83015275738913796</v>
      </c>
      <c r="I46" s="47" t="s">
        <v>112</v>
      </c>
    </row>
  </sheetData>
  <mergeCells count="2">
    <mergeCell ref="A7:B7"/>
    <mergeCell ref="F8:G8"/>
  </mergeCells>
  <pageMargins left="0.7" right="0.7" top="0.75" bottom="0.75" header="0.3" footer="0.3"/>
  <pageSetup orientation="portrait" r:id="rId1"/>
  <headerFooter>
    <oddHeader>&amp;C&amp;A&amp;RPage &amp;P</oddHeader>
  </headerFooter>
  <drawing r:id="rId2"/>
</worksheet>
</file>

<file path=xl/worksheets/sheet5.xml><?xml version="1.0" encoding="utf-8"?>
<worksheet xmlns="http://schemas.openxmlformats.org/spreadsheetml/2006/main" xmlns:r="http://schemas.openxmlformats.org/officeDocument/2006/relationships">
  <sheetPr codeName="Sheet3"/>
  <dimension ref="A1:J21"/>
  <sheetViews>
    <sheetView zoomScaleNormal="100" workbookViewId="0">
      <selection activeCell="E11" sqref="E11"/>
    </sheetView>
  </sheetViews>
  <sheetFormatPr defaultRowHeight="15"/>
  <cols>
    <col min="1" max="1" width="15.85546875" customWidth="1"/>
    <col min="3" max="3" width="11.42578125" customWidth="1"/>
    <col min="4" max="4" width="11.28515625" customWidth="1"/>
    <col min="6" max="6" width="12.42578125" customWidth="1"/>
    <col min="7" max="7" width="12" customWidth="1"/>
    <col min="8" max="8" width="11.7109375" customWidth="1"/>
    <col min="9" max="9" width="11.42578125" customWidth="1"/>
    <col min="10" max="10" width="10.42578125" customWidth="1"/>
  </cols>
  <sheetData>
    <row r="1" spans="1:10">
      <c r="A1" s="1" t="s">
        <v>27</v>
      </c>
      <c r="B1" t="s">
        <v>90</v>
      </c>
      <c r="F1" s="14"/>
    </row>
    <row r="2" spans="1:10">
      <c r="A2" s="1" t="s">
        <v>29</v>
      </c>
      <c r="B2" t="s">
        <v>91</v>
      </c>
      <c r="F2" s="14"/>
    </row>
    <row r="3" spans="1:10">
      <c r="B3" s="1" t="s">
        <v>23</v>
      </c>
      <c r="C3">
        <v>0.308</v>
      </c>
      <c r="D3" t="s">
        <v>20</v>
      </c>
      <c r="E3" s="26" t="s">
        <v>94</v>
      </c>
      <c r="F3" s="14"/>
    </row>
    <row r="4" spans="1:10">
      <c r="B4" s="1" t="s">
        <v>24</v>
      </c>
      <c r="C4">
        <v>0.15</v>
      </c>
      <c r="D4" t="s">
        <v>20</v>
      </c>
      <c r="E4" t="s">
        <v>95</v>
      </c>
    </row>
    <row r="5" spans="1:10">
      <c r="C5" s="1" t="s">
        <v>118</v>
      </c>
      <c r="D5">
        <v>1</v>
      </c>
    </row>
    <row r="6" spans="1:10" ht="18">
      <c r="C6" s="1" t="s">
        <v>122</v>
      </c>
      <c r="D6">
        <v>1</v>
      </c>
    </row>
    <row r="7" spans="1:10" ht="18">
      <c r="C7" s="1" t="s">
        <v>123</v>
      </c>
      <c r="D7">
        <v>1</v>
      </c>
    </row>
    <row r="8" spans="1:10" ht="16.5" customHeight="1">
      <c r="A8" s="74" t="s">
        <v>120</v>
      </c>
      <c r="B8" s="75"/>
      <c r="C8" s="75"/>
      <c r="D8">
        <v>2</v>
      </c>
    </row>
    <row r="9" spans="1:10">
      <c r="A9" t="s">
        <v>25</v>
      </c>
      <c r="H9" s="11"/>
      <c r="I9" s="11"/>
      <c r="J9" s="2"/>
    </row>
    <row r="10" spans="1:10" ht="78">
      <c r="A10" s="64"/>
      <c r="B10" s="65" t="s">
        <v>9</v>
      </c>
      <c r="C10" s="65" t="s">
        <v>124</v>
      </c>
      <c r="D10" s="65" t="s">
        <v>22</v>
      </c>
      <c r="E10" s="66" t="s">
        <v>26</v>
      </c>
      <c r="F10" s="65" t="s">
        <v>54</v>
      </c>
      <c r="G10" s="66" t="s">
        <v>146</v>
      </c>
      <c r="H10" s="66" t="s">
        <v>145</v>
      </c>
      <c r="I10" s="66" t="s">
        <v>17</v>
      </c>
    </row>
    <row r="11" spans="1:10">
      <c r="A11" t="s">
        <v>18</v>
      </c>
      <c r="B11">
        <v>6.5</v>
      </c>
      <c r="C11">
        <v>140</v>
      </c>
      <c r="D11">
        <v>7.4</v>
      </c>
      <c r="E11" s="27">
        <f>ROUND(C11/D11, D$5)</f>
        <v>18.899999999999999</v>
      </c>
      <c r="F11" s="27">
        <v>7.6</v>
      </c>
      <c r="G11" s="27">
        <f>ROUND(F11/C$3,D$6)</f>
        <v>24.7</v>
      </c>
      <c r="H11" s="27">
        <f>ROUND(C11/(C$3+(C$4*E11)),D$7)</f>
        <v>44.5</v>
      </c>
      <c r="I11" s="27">
        <f>ROUND(H11/G11,D$8)</f>
        <v>1.8</v>
      </c>
    </row>
    <row r="12" spans="1:10">
      <c r="B12">
        <v>9.5</v>
      </c>
      <c r="C12">
        <v>240</v>
      </c>
      <c r="D12">
        <v>0.65</v>
      </c>
      <c r="E12" s="27">
        <f t="shared" ref="E12:E14" si="0">ROUND(C12/D12, D$5)</f>
        <v>369.2</v>
      </c>
      <c r="F12" s="27">
        <v>1.4</v>
      </c>
      <c r="G12" s="27">
        <f t="shared" ref="G12:G14" si="1">ROUND(F12/C$3,D$6)</f>
        <v>4.5</v>
      </c>
      <c r="H12" s="27">
        <f t="shared" ref="H12:H14" si="2">ROUND(C12/(C$3+(C$4*E12)),D$7)</f>
        <v>4.3</v>
      </c>
      <c r="I12" s="27">
        <f t="shared" ref="I12:I14" si="3">ROUND(H12/G12,D$8)</f>
        <v>0.96</v>
      </c>
    </row>
    <row r="13" spans="1:10">
      <c r="A13" t="s">
        <v>19</v>
      </c>
      <c r="B13">
        <v>6.5</v>
      </c>
      <c r="C13">
        <v>140</v>
      </c>
      <c r="D13">
        <v>1.3</v>
      </c>
      <c r="E13" s="27">
        <f t="shared" si="0"/>
        <v>107.7</v>
      </c>
      <c r="F13" s="27">
        <v>4.2</v>
      </c>
      <c r="G13" s="27">
        <f t="shared" si="1"/>
        <v>13.6</v>
      </c>
      <c r="H13" s="27">
        <f t="shared" si="2"/>
        <v>8.5</v>
      </c>
      <c r="I13" s="27">
        <f t="shared" si="3"/>
        <v>0.63</v>
      </c>
    </row>
    <row r="14" spans="1:10">
      <c r="A14" s="42"/>
      <c r="B14" s="42">
        <v>9.5</v>
      </c>
      <c r="C14" s="42">
        <v>220</v>
      </c>
      <c r="D14" s="43">
        <v>1</v>
      </c>
      <c r="E14" s="44">
        <f t="shared" si="0"/>
        <v>220</v>
      </c>
      <c r="F14" s="44">
        <v>1.8</v>
      </c>
      <c r="G14" s="44">
        <f t="shared" si="1"/>
        <v>5.8</v>
      </c>
      <c r="H14" s="44">
        <f t="shared" si="2"/>
        <v>6.6</v>
      </c>
      <c r="I14" s="44">
        <f t="shared" si="3"/>
        <v>1.1399999999999999</v>
      </c>
    </row>
    <row r="15" spans="1:10">
      <c r="H15" s="1" t="s">
        <v>125</v>
      </c>
      <c r="I15" s="5">
        <f>AVERAGE(I11:I14)</f>
        <v>1.1324999999999998</v>
      </c>
    </row>
    <row r="16" spans="1:10">
      <c r="I16">
        <v>4</v>
      </c>
      <c r="J16" s="47" t="s">
        <v>107</v>
      </c>
    </row>
    <row r="17" spans="9:10">
      <c r="I17">
        <f>STDEV(I11:I14)</f>
        <v>0.4925697920092143</v>
      </c>
      <c r="J17" s="47" t="s">
        <v>108</v>
      </c>
    </row>
    <row r="18" spans="9:10">
      <c r="I18">
        <f>I17/(I16^0.5)</f>
        <v>0.24628489600460715</v>
      </c>
      <c r="J18" s="47" t="s">
        <v>109</v>
      </c>
    </row>
    <row r="19" spans="9:10">
      <c r="I19">
        <v>3.1819999999999999</v>
      </c>
      <c r="J19" s="47" t="s">
        <v>129</v>
      </c>
    </row>
    <row r="20" spans="9:10">
      <c r="I20">
        <f>I15-(I18*I19)</f>
        <v>0.34882146091333988</v>
      </c>
      <c r="J20" s="47" t="s">
        <v>111</v>
      </c>
    </row>
    <row r="21" spans="9:10">
      <c r="I21">
        <f>I15+(I18*I19)</f>
        <v>1.9161785390866597</v>
      </c>
      <c r="J21" s="47" t="s">
        <v>112</v>
      </c>
    </row>
  </sheetData>
  <mergeCells count="1">
    <mergeCell ref="A8:C8"/>
  </mergeCells>
  <pageMargins left="0.7" right="0.7" top="0.75" bottom="0.75" header="0.3" footer="0.3"/>
  <pageSetup orientation="landscape" r:id="rId1"/>
  <headerFooter>
    <oddHeader>&amp;C&amp;A&amp;RPage &amp;P</oddHeader>
  </headerFooter>
  <drawing r:id="rId2"/>
</worksheet>
</file>

<file path=xl/worksheets/sheet6.xml><?xml version="1.0" encoding="utf-8"?>
<worksheet xmlns="http://schemas.openxmlformats.org/spreadsheetml/2006/main" xmlns:r="http://schemas.openxmlformats.org/officeDocument/2006/relationships">
  <sheetPr codeName="Sheet4"/>
  <dimension ref="A1:E16"/>
  <sheetViews>
    <sheetView zoomScaleNormal="100" workbookViewId="0">
      <selection activeCell="G14" sqref="G14"/>
    </sheetView>
  </sheetViews>
  <sheetFormatPr defaultRowHeight="15"/>
  <cols>
    <col min="1" max="1" width="21.42578125" customWidth="1"/>
    <col min="2" max="2" width="10.85546875" customWidth="1"/>
    <col min="3" max="3" width="16.140625" customWidth="1"/>
    <col min="4" max="4" width="9" customWidth="1"/>
    <col min="5" max="5" width="19.5703125" customWidth="1"/>
    <col min="6" max="6" width="8.140625" customWidth="1"/>
    <col min="7" max="7" width="29.42578125" customWidth="1"/>
  </cols>
  <sheetData>
    <row r="1" spans="1:5">
      <c r="A1" s="1" t="s">
        <v>27</v>
      </c>
      <c r="B1" t="s">
        <v>132</v>
      </c>
    </row>
    <row r="2" spans="1:5">
      <c r="A2" s="1" t="s">
        <v>29</v>
      </c>
      <c r="B2" t="s">
        <v>57</v>
      </c>
    </row>
    <row r="3" spans="1:5">
      <c r="A3" s="1"/>
    </row>
    <row r="4" spans="1:5" ht="18">
      <c r="A4" s="57"/>
      <c r="B4" s="67" t="s">
        <v>139</v>
      </c>
      <c r="C4" s="67" t="s">
        <v>35</v>
      </c>
      <c r="D4" s="67" t="s">
        <v>53</v>
      </c>
      <c r="E4" s="67" t="s">
        <v>36</v>
      </c>
    </row>
    <row r="5" spans="1:5" ht="39.75" customHeight="1">
      <c r="A5" s="1" t="s">
        <v>140</v>
      </c>
      <c r="B5" s="50">
        <v>9.3000000000000007</v>
      </c>
      <c r="C5" s="6" t="s">
        <v>60</v>
      </c>
      <c r="D5" s="6"/>
      <c r="E5" s="6" t="s">
        <v>61</v>
      </c>
    </row>
    <row r="6" spans="1:5" ht="35.25" customHeight="1">
      <c r="A6" s="1" t="s">
        <v>64</v>
      </c>
      <c r="B6">
        <v>0.74</v>
      </c>
      <c r="C6" s="6" t="s">
        <v>64</v>
      </c>
      <c r="D6" s="6"/>
      <c r="E6" s="48" t="s">
        <v>135</v>
      </c>
    </row>
    <row r="7" spans="1:5" ht="32.25" customHeight="1">
      <c r="A7" s="1" t="s">
        <v>136</v>
      </c>
      <c r="B7">
        <v>0.41</v>
      </c>
      <c r="C7" s="6" t="s">
        <v>45</v>
      </c>
      <c r="D7" s="6"/>
      <c r="E7" s="48" t="s">
        <v>137</v>
      </c>
    </row>
    <row r="8" spans="1:5" ht="35.25" customHeight="1">
      <c r="A8" s="1" t="s">
        <v>133</v>
      </c>
      <c r="B8" s="54">
        <f>B6*B7</f>
        <v>0.3034</v>
      </c>
      <c r="C8" s="48" t="s">
        <v>75</v>
      </c>
      <c r="D8" s="48"/>
      <c r="E8" s="48" t="s">
        <v>134</v>
      </c>
    </row>
    <row r="9" spans="1:5" ht="21" customHeight="1">
      <c r="A9" s="1" t="s">
        <v>55</v>
      </c>
      <c r="B9" s="55">
        <f>ROUND(B5/$B8, $D9)</f>
        <v>30.7</v>
      </c>
      <c r="C9" s="6" t="s">
        <v>58</v>
      </c>
      <c r="D9" s="6">
        <v>1</v>
      </c>
      <c r="E9" s="48" t="s">
        <v>138</v>
      </c>
    </row>
    <row r="10" spans="1:5" ht="22.5" customHeight="1">
      <c r="A10" s="1" t="s">
        <v>59</v>
      </c>
      <c r="B10">
        <v>7296.8</v>
      </c>
      <c r="C10" s="6" t="s">
        <v>60</v>
      </c>
      <c r="D10" s="6"/>
      <c r="E10" s="6" t="s">
        <v>61</v>
      </c>
    </row>
    <row r="11" spans="1:5" ht="18" customHeight="1">
      <c r="A11" s="1" t="s">
        <v>69</v>
      </c>
      <c r="B11">
        <v>6.8</v>
      </c>
      <c r="C11" s="6" t="s">
        <v>65</v>
      </c>
      <c r="D11" s="6"/>
      <c r="E11" s="6" t="s">
        <v>66</v>
      </c>
    </row>
    <row r="12" spans="1:5" ht="22.5" customHeight="1">
      <c r="A12" s="1" t="s">
        <v>41</v>
      </c>
      <c r="B12" s="54">
        <f>ROUND(B10/B11, $D12)</f>
        <v>1073</v>
      </c>
      <c r="C12" s="6" t="s">
        <v>42</v>
      </c>
      <c r="D12" s="6">
        <v>0</v>
      </c>
      <c r="E12" s="6" t="s">
        <v>49</v>
      </c>
    </row>
    <row r="13" spans="1:5" ht="20.25" customHeight="1">
      <c r="A13" s="15" t="s">
        <v>43</v>
      </c>
      <c r="B13">
        <f>B8</f>
        <v>0.3034</v>
      </c>
      <c r="C13" s="6" t="s">
        <v>45</v>
      </c>
      <c r="D13" s="6"/>
      <c r="E13" s="6" t="s">
        <v>44</v>
      </c>
    </row>
    <row r="14" spans="1:5" ht="18" customHeight="1">
      <c r="A14" s="15" t="s">
        <v>46</v>
      </c>
      <c r="B14">
        <v>0.15</v>
      </c>
      <c r="C14" s="25" t="s">
        <v>93</v>
      </c>
      <c r="D14" s="6"/>
      <c r="E14" s="6" t="s">
        <v>48</v>
      </c>
    </row>
    <row r="15" spans="1:5" ht="25.5" customHeight="1">
      <c r="A15" s="1" t="s">
        <v>50</v>
      </c>
      <c r="B15" s="55">
        <f>ROUND(B10/($B13+ (B12*$B14)), $D15)</f>
        <v>45.3</v>
      </c>
      <c r="C15" s="6" t="s">
        <v>37</v>
      </c>
      <c r="D15">
        <v>1</v>
      </c>
      <c r="E15" s="6" t="s">
        <v>51</v>
      </c>
    </row>
    <row r="16" spans="1:5" ht="19.5" customHeight="1">
      <c r="A16" s="1" t="s">
        <v>52</v>
      </c>
      <c r="B16" s="54">
        <f>ROUND(B15/B9, D16)</f>
        <v>1.48</v>
      </c>
      <c r="C16" s="6"/>
      <c r="D16">
        <v>2</v>
      </c>
      <c r="E16" s="6" t="s">
        <v>68</v>
      </c>
    </row>
  </sheetData>
  <pageMargins left="0.7" right="0.7" top="0.75" bottom="0.75" header="0.3" footer="0.3"/>
  <pageSetup orientation="portrait" r:id="rId1"/>
  <headerFooter>
    <oddHeader>&amp;C&amp;A&amp;RPage &amp;P</oddHeader>
  </headerFooter>
</worksheet>
</file>

<file path=xl/worksheets/sheet7.xml><?xml version="1.0" encoding="utf-8"?>
<worksheet xmlns="http://schemas.openxmlformats.org/spreadsheetml/2006/main" xmlns:r="http://schemas.openxmlformats.org/officeDocument/2006/relationships">
  <sheetPr codeName="Sheet5"/>
  <dimension ref="A1:E15"/>
  <sheetViews>
    <sheetView zoomScaleNormal="100" workbookViewId="0">
      <selection activeCell="B15" sqref="B15"/>
    </sheetView>
  </sheetViews>
  <sheetFormatPr defaultRowHeight="15"/>
  <cols>
    <col min="1" max="1" width="21.140625" customWidth="1"/>
    <col min="2" max="2" width="12.7109375" customWidth="1"/>
    <col min="3" max="3" width="21.42578125" customWidth="1"/>
    <col min="4" max="4" width="9.140625" customWidth="1"/>
    <col min="5" max="5" width="27.28515625" customWidth="1"/>
    <col min="6" max="6" width="11.42578125" customWidth="1"/>
  </cols>
  <sheetData>
    <row r="1" spans="1:5">
      <c r="A1" s="1" t="s">
        <v>27</v>
      </c>
      <c r="B1" t="s">
        <v>71</v>
      </c>
    </row>
    <row r="2" spans="1:5">
      <c r="A2" s="1" t="s">
        <v>29</v>
      </c>
      <c r="B2" t="s">
        <v>70</v>
      </c>
    </row>
    <row r="3" spans="1:5">
      <c r="A3" s="1"/>
    </row>
    <row r="4" spans="1:5">
      <c r="A4" s="67" t="s">
        <v>96</v>
      </c>
      <c r="B4" s="67" t="s">
        <v>34</v>
      </c>
      <c r="C4" s="67" t="s">
        <v>35</v>
      </c>
      <c r="D4" s="67" t="s">
        <v>53</v>
      </c>
      <c r="E4" s="67" t="s">
        <v>36</v>
      </c>
    </row>
    <row r="5" spans="1:5" ht="28.5" customHeight="1">
      <c r="A5" s="1" t="s">
        <v>55</v>
      </c>
      <c r="B5" s="18">
        <v>18</v>
      </c>
      <c r="C5" s="6" t="s">
        <v>60</v>
      </c>
      <c r="D5" s="6"/>
      <c r="E5" s="17" t="s">
        <v>79</v>
      </c>
    </row>
    <row r="6" spans="1:5">
      <c r="A6" s="1" t="s">
        <v>62</v>
      </c>
      <c r="B6">
        <v>0.74</v>
      </c>
      <c r="C6" s="6" t="s">
        <v>64</v>
      </c>
      <c r="D6" s="6"/>
      <c r="E6" s="17"/>
    </row>
    <row r="7" spans="1:5" ht="30">
      <c r="A7" s="1" t="s">
        <v>74</v>
      </c>
      <c r="B7">
        <v>0.308</v>
      </c>
      <c r="C7" s="6" t="s">
        <v>75</v>
      </c>
      <c r="E7" s="17" t="s">
        <v>131</v>
      </c>
    </row>
    <row r="8" spans="1:5" ht="45">
      <c r="A8" s="1" t="s">
        <v>55</v>
      </c>
      <c r="B8" s="55">
        <f>ROUND(B5/B7, D8)</f>
        <v>58.4</v>
      </c>
      <c r="C8" s="6" t="s">
        <v>58</v>
      </c>
      <c r="D8" s="6">
        <v>1</v>
      </c>
      <c r="E8" s="17" t="s">
        <v>78</v>
      </c>
    </row>
    <row r="9" spans="1:5" ht="30">
      <c r="A9" s="1" t="s">
        <v>72</v>
      </c>
      <c r="B9">
        <v>55</v>
      </c>
      <c r="C9" s="6" t="s">
        <v>60</v>
      </c>
      <c r="D9" s="6">
        <v>1</v>
      </c>
      <c r="E9" s="17" t="s">
        <v>73</v>
      </c>
    </row>
    <row r="10" spans="1:5" ht="16.5" customHeight="1">
      <c r="A10" s="1" t="s">
        <v>69</v>
      </c>
      <c r="B10">
        <v>13</v>
      </c>
      <c r="C10" s="6" t="s">
        <v>65</v>
      </c>
      <c r="D10" s="6"/>
      <c r="E10" s="17" t="s">
        <v>66</v>
      </c>
    </row>
    <row r="11" spans="1:5" ht="30">
      <c r="A11" s="1" t="s">
        <v>41</v>
      </c>
      <c r="B11" s="54">
        <f>ROUND(B9/B10, 1)</f>
        <v>4.2</v>
      </c>
      <c r="C11" s="6" t="s">
        <v>77</v>
      </c>
      <c r="D11" s="6">
        <v>0</v>
      </c>
      <c r="E11" s="17" t="s">
        <v>49</v>
      </c>
    </row>
    <row r="12" spans="1:5" ht="30">
      <c r="A12" s="15" t="s">
        <v>43</v>
      </c>
      <c r="B12">
        <f>B7</f>
        <v>0.308</v>
      </c>
      <c r="C12" s="6" t="s">
        <v>75</v>
      </c>
      <c r="D12" s="6"/>
      <c r="E12" s="17" t="s">
        <v>44</v>
      </c>
    </row>
    <row r="13" spans="1:5" ht="31.5">
      <c r="A13" s="15" t="s">
        <v>46</v>
      </c>
      <c r="B13">
        <v>0.15</v>
      </c>
      <c r="C13" s="49" t="s">
        <v>47</v>
      </c>
      <c r="D13" s="6"/>
      <c r="E13" s="17" t="s">
        <v>48</v>
      </c>
    </row>
    <row r="14" spans="1:5" ht="30">
      <c r="A14" s="1" t="s">
        <v>50</v>
      </c>
      <c r="B14" s="55">
        <f>ROUND(B9/(B12+ (B11*B13)), D14)</f>
        <v>58.6</v>
      </c>
      <c r="C14" s="6" t="s">
        <v>58</v>
      </c>
      <c r="D14">
        <v>1</v>
      </c>
      <c r="E14" s="17" t="s">
        <v>51</v>
      </c>
    </row>
    <row r="15" spans="1:5" ht="45">
      <c r="A15" s="1" t="s">
        <v>52</v>
      </c>
      <c r="B15" s="56">
        <f>ROUND(B14/B8, D15)</f>
        <v>1</v>
      </c>
      <c r="C15" s="6"/>
      <c r="D15">
        <v>2</v>
      </c>
      <c r="E15" s="17" t="s">
        <v>68</v>
      </c>
    </row>
  </sheetData>
  <pageMargins left="0.7" right="0.7" top="0.75" bottom="0.75" header="0.3" footer="0.3"/>
  <pageSetup orientation="portrait" r:id="rId1"/>
  <headerFooter>
    <oddHeader>&amp;C&amp;A&amp;RPage &amp;P</oddHeader>
  </headerFooter>
  <drawing r:id="rId2"/>
</worksheet>
</file>

<file path=xl/worksheets/sheet8.xml><?xml version="1.0" encoding="utf-8"?>
<worksheet xmlns="http://schemas.openxmlformats.org/spreadsheetml/2006/main" xmlns:r="http://schemas.openxmlformats.org/officeDocument/2006/relationships">
  <sheetPr codeName="Sheet6"/>
  <dimension ref="A1:E15"/>
  <sheetViews>
    <sheetView zoomScaleNormal="100" workbookViewId="0">
      <selection activeCell="A3" sqref="A3:XFD3"/>
    </sheetView>
  </sheetViews>
  <sheetFormatPr defaultRowHeight="15"/>
  <cols>
    <col min="1" max="1" width="20.5703125" customWidth="1"/>
    <col min="2" max="2" width="12.7109375" customWidth="1"/>
    <col min="3" max="3" width="16.5703125" customWidth="1"/>
    <col min="4" max="4" width="9.28515625" customWidth="1"/>
    <col min="5" max="5" width="29.140625" customWidth="1"/>
    <col min="6" max="6" width="11.42578125" customWidth="1"/>
  </cols>
  <sheetData>
    <row r="1" spans="1:5">
      <c r="A1" s="1" t="s">
        <v>27</v>
      </c>
      <c r="B1" t="s">
        <v>80</v>
      </c>
    </row>
    <row r="2" spans="1:5">
      <c r="A2" s="1" t="s">
        <v>29</v>
      </c>
      <c r="B2" t="s">
        <v>70</v>
      </c>
    </row>
    <row r="3" spans="1:5">
      <c r="A3" s="57"/>
      <c r="B3" s="67" t="s">
        <v>34</v>
      </c>
      <c r="C3" s="67" t="s">
        <v>35</v>
      </c>
      <c r="D3" s="67" t="s">
        <v>53</v>
      </c>
      <c r="E3" s="67" t="s">
        <v>36</v>
      </c>
    </row>
    <row r="4" spans="1:5" ht="32.25" customHeight="1">
      <c r="A4" s="1" t="s">
        <v>55</v>
      </c>
      <c r="B4" s="18">
        <v>5.39</v>
      </c>
      <c r="C4" s="6" t="s">
        <v>60</v>
      </c>
      <c r="D4" s="6"/>
      <c r="E4" s="17" t="s">
        <v>81</v>
      </c>
    </row>
    <row r="5" spans="1:5">
      <c r="A5" s="1" t="s">
        <v>62</v>
      </c>
      <c r="B5">
        <v>0.74</v>
      </c>
      <c r="C5" s="6" t="s">
        <v>64</v>
      </c>
      <c r="D5" s="6"/>
      <c r="E5" s="17"/>
    </row>
    <row r="6" spans="1:5">
      <c r="A6" s="1" t="s">
        <v>63</v>
      </c>
      <c r="B6">
        <v>0.41</v>
      </c>
      <c r="C6" s="6" t="s">
        <v>45</v>
      </c>
      <c r="D6" s="6"/>
      <c r="E6" s="17"/>
    </row>
    <row r="7" spans="1:5">
      <c r="A7" s="1" t="s">
        <v>74</v>
      </c>
      <c r="B7" s="54">
        <f>B5*B6</f>
        <v>0.3034</v>
      </c>
      <c r="C7" s="6" t="s">
        <v>75</v>
      </c>
      <c r="E7" s="17" t="s">
        <v>76</v>
      </c>
    </row>
    <row r="8" spans="1:5" ht="45">
      <c r="A8" s="1" t="s">
        <v>55</v>
      </c>
      <c r="B8" s="55">
        <f>ROUND(B4/B7, D8)</f>
        <v>17.8</v>
      </c>
      <c r="C8" s="6" t="s">
        <v>58</v>
      </c>
      <c r="D8" s="6">
        <v>1</v>
      </c>
      <c r="E8" s="17" t="s">
        <v>78</v>
      </c>
    </row>
    <row r="9" spans="1:5" ht="30">
      <c r="A9" s="1" t="s">
        <v>67</v>
      </c>
      <c r="B9">
        <v>415</v>
      </c>
      <c r="C9" s="6" t="s">
        <v>60</v>
      </c>
      <c r="D9" s="6"/>
      <c r="E9" s="17" t="s">
        <v>81</v>
      </c>
    </row>
    <row r="10" spans="1:5" ht="60" customHeight="1">
      <c r="A10" s="1" t="s">
        <v>69</v>
      </c>
      <c r="B10">
        <v>1.1499999999999999</v>
      </c>
      <c r="C10" s="6" t="s">
        <v>83</v>
      </c>
      <c r="D10" s="6"/>
      <c r="E10" s="17" t="s">
        <v>82</v>
      </c>
    </row>
    <row r="11" spans="1:5">
      <c r="A11" s="1" t="s">
        <v>41</v>
      </c>
      <c r="B11" s="54">
        <f>ROUND(B9/B10, D11)</f>
        <v>361</v>
      </c>
      <c r="C11" s="49" t="s">
        <v>141</v>
      </c>
      <c r="D11" s="6">
        <v>0</v>
      </c>
      <c r="E11" s="17" t="s">
        <v>49</v>
      </c>
    </row>
    <row r="12" spans="1:5" ht="30">
      <c r="A12" s="15" t="s">
        <v>43</v>
      </c>
      <c r="B12">
        <f>B7</f>
        <v>0.3034</v>
      </c>
      <c r="C12" s="6" t="s">
        <v>45</v>
      </c>
      <c r="D12" s="6"/>
      <c r="E12" s="17" t="s">
        <v>44</v>
      </c>
    </row>
    <row r="13" spans="1:5" ht="31.5">
      <c r="A13" s="15" t="s">
        <v>46</v>
      </c>
      <c r="B13">
        <v>0.1125</v>
      </c>
      <c r="C13" s="25" t="s">
        <v>93</v>
      </c>
      <c r="D13" s="6"/>
      <c r="E13" s="17" t="s">
        <v>84</v>
      </c>
    </row>
    <row r="14" spans="1:5" ht="30">
      <c r="A14" s="1" t="s">
        <v>97</v>
      </c>
      <c r="B14" s="55">
        <f>ROUND(B9/(B12+ (B11*B13)), D14)</f>
        <v>10.1</v>
      </c>
      <c r="C14" s="6" t="s">
        <v>58</v>
      </c>
      <c r="D14">
        <v>1</v>
      </c>
      <c r="E14" s="17" t="s">
        <v>51</v>
      </c>
    </row>
    <row r="15" spans="1:5" ht="45">
      <c r="A15" s="1" t="s">
        <v>52</v>
      </c>
      <c r="B15" s="54">
        <f>ROUND(B14/B8, D15)</f>
        <v>0.56999999999999995</v>
      </c>
      <c r="C15" s="6"/>
      <c r="D15">
        <v>2</v>
      </c>
      <c r="E15" s="17" t="s">
        <v>68</v>
      </c>
    </row>
  </sheetData>
  <pageMargins left="0.7" right="0.7" top="0.75" bottom="0.75" header="0.3" footer="0.3"/>
  <pageSetup orientation="portrait" r:id="rId1"/>
  <headerFooter>
    <oddHeader>&amp;C&amp;A&amp;RPage &amp;P</oddHeader>
  </headerFooter>
</worksheet>
</file>

<file path=xl/worksheets/sheet9.xml><?xml version="1.0" encoding="utf-8"?>
<worksheet xmlns="http://schemas.openxmlformats.org/spreadsheetml/2006/main" xmlns:r="http://schemas.openxmlformats.org/officeDocument/2006/relationships">
  <sheetPr codeName="Sheet7"/>
  <dimension ref="A1:E15"/>
  <sheetViews>
    <sheetView zoomScaleNormal="100" workbookViewId="0">
      <selection activeCell="H18" sqref="H18"/>
    </sheetView>
  </sheetViews>
  <sheetFormatPr defaultRowHeight="15"/>
  <cols>
    <col min="1" max="1" width="20.140625" customWidth="1"/>
    <col min="2" max="2" width="12.7109375" customWidth="1"/>
    <col min="3" max="3" width="18.7109375" customWidth="1"/>
    <col min="4" max="4" width="9.28515625" customWidth="1"/>
    <col min="5" max="5" width="26.42578125" customWidth="1"/>
    <col min="6" max="6" width="11.42578125" customWidth="1"/>
  </cols>
  <sheetData>
    <row r="1" spans="1:5">
      <c r="A1" s="1" t="s">
        <v>27</v>
      </c>
      <c r="B1" t="s">
        <v>85</v>
      </c>
    </row>
    <row r="2" spans="1:5">
      <c r="A2" s="1" t="s">
        <v>29</v>
      </c>
      <c r="B2" t="s">
        <v>70</v>
      </c>
    </row>
    <row r="3" spans="1:5">
      <c r="A3" s="57"/>
      <c r="B3" s="67" t="s">
        <v>34</v>
      </c>
      <c r="C3" s="67" t="s">
        <v>35</v>
      </c>
      <c r="D3" s="67" t="s">
        <v>53</v>
      </c>
      <c r="E3" s="67" t="s">
        <v>36</v>
      </c>
    </row>
    <row r="4" spans="1:5" ht="30" customHeight="1">
      <c r="A4" s="1" t="s">
        <v>55</v>
      </c>
      <c r="B4" s="18">
        <v>1.77</v>
      </c>
      <c r="C4" s="6" t="s">
        <v>60</v>
      </c>
      <c r="D4" s="6"/>
      <c r="E4" s="17" t="s">
        <v>81</v>
      </c>
    </row>
    <row r="5" spans="1:5">
      <c r="A5" s="1" t="s">
        <v>62</v>
      </c>
      <c r="B5">
        <v>0.74</v>
      </c>
      <c r="C5" s="6" t="s">
        <v>64</v>
      </c>
      <c r="D5" s="6"/>
      <c r="E5" s="17"/>
    </row>
    <row r="6" spans="1:5">
      <c r="A6" s="1" t="s">
        <v>63</v>
      </c>
      <c r="B6">
        <v>0.41</v>
      </c>
      <c r="C6" s="6" t="s">
        <v>45</v>
      </c>
      <c r="D6" s="6"/>
      <c r="E6" s="17"/>
    </row>
    <row r="7" spans="1:5">
      <c r="A7" s="1" t="s">
        <v>74</v>
      </c>
      <c r="B7">
        <f>B5*B6</f>
        <v>0.3034</v>
      </c>
      <c r="C7" s="6" t="s">
        <v>75</v>
      </c>
      <c r="E7" s="17" t="s">
        <v>76</v>
      </c>
    </row>
    <row r="8" spans="1:5" ht="45">
      <c r="A8" s="1" t="s">
        <v>55</v>
      </c>
      <c r="B8" s="16">
        <f>ROUND(B4/B7, D8)</f>
        <v>5.8</v>
      </c>
      <c r="C8" s="6" t="s">
        <v>58</v>
      </c>
      <c r="D8" s="6">
        <v>1</v>
      </c>
      <c r="E8" s="17" t="s">
        <v>78</v>
      </c>
    </row>
    <row r="9" spans="1:5" ht="30">
      <c r="A9" s="1" t="s">
        <v>67</v>
      </c>
      <c r="B9">
        <v>49.3</v>
      </c>
      <c r="C9" s="6" t="s">
        <v>60</v>
      </c>
      <c r="D9" s="6"/>
      <c r="E9" s="17" t="s">
        <v>81</v>
      </c>
    </row>
    <row r="10" spans="1:5" ht="44.25" customHeight="1">
      <c r="A10" s="1" t="s">
        <v>69</v>
      </c>
      <c r="B10">
        <v>0.56999999999999995</v>
      </c>
      <c r="C10" s="6" t="s">
        <v>83</v>
      </c>
      <c r="D10" s="6"/>
      <c r="E10" s="17" t="s">
        <v>82</v>
      </c>
    </row>
    <row r="11" spans="1:5" ht="30">
      <c r="A11" s="1" t="s">
        <v>41</v>
      </c>
      <c r="B11">
        <f>ROUND(B9/B10, D11)</f>
        <v>86</v>
      </c>
      <c r="C11" s="49" t="s">
        <v>141</v>
      </c>
      <c r="D11" s="6">
        <v>0</v>
      </c>
      <c r="E11" s="17" t="s">
        <v>49</v>
      </c>
    </row>
    <row r="12" spans="1:5" ht="30">
      <c r="A12" s="15" t="s">
        <v>43</v>
      </c>
      <c r="B12">
        <f>B7</f>
        <v>0.3034</v>
      </c>
      <c r="C12" s="6" t="s">
        <v>45</v>
      </c>
      <c r="D12" s="6"/>
      <c r="E12" s="17" t="s">
        <v>44</v>
      </c>
    </row>
    <row r="13" spans="1:5" ht="31.5">
      <c r="A13" s="15" t="s">
        <v>46</v>
      </c>
      <c r="B13">
        <v>0.1125</v>
      </c>
      <c r="C13" s="25" t="s">
        <v>93</v>
      </c>
      <c r="D13" s="6"/>
      <c r="E13" s="17" t="s">
        <v>84</v>
      </c>
    </row>
    <row r="14" spans="1:5" ht="30">
      <c r="A14" s="1" t="s">
        <v>97</v>
      </c>
      <c r="B14" s="16">
        <f>ROUND(B9/(B12+ (B11*B13)), D14)</f>
        <v>4.9400000000000004</v>
      </c>
      <c r="C14" s="6" t="s">
        <v>58</v>
      </c>
      <c r="D14">
        <v>2</v>
      </c>
      <c r="E14" s="17" t="s">
        <v>51</v>
      </c>
    </row>
    <row r="15" spans="1:5" ht="45">
      <c r="A15" s="1" t="s">
        <v>52</v>
      </c>
      <c r="B15">
        <f>ROUND(B14/B8, D15)</f>
        <v>0.85</v>
      </c>
      <c r="C15" s="6"/>
      <c r="D15">
        <v>2</v>
      </c>
      <c r="E15" s="17" t="s">
        <v>68</v>
      </c>
    </row>
  </sheetData>
  <pageMargins left="0.7" right="0.7" top="0.75" bottom="0.75" header="0.3" footer="0.3"/>
  <pageSetup orientation="portrait" r:id="rId1"/>
  <headerFooter>
    <oddHeader>&amp;C&amp;A&amp;RPage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TitlePage</vt:lpstr>
      <vt:lpstr>Baba et al. 1989 </vt:lpstr>
      <vt:lpstr>Wan et al. 1989 Roundup</vt:lpstr>
      <vt:lpstr>Wan et al. 1989 MON 8709</vt:lpstr>
      <vt:lpstr>Folmar et al. 1979 Fish</vt:lpstr>
      <vt:lpstr>Perkins et al. 2004</vt:lpstr>
      <vt:lpstr>Folmar et al. 1979 Midge</vt:lpstr>
      <vt:lpstr>Tsui and Chu 2003 daphnid</vt:lpstr>
      <vt:lpstr>Tsui and Chu 2003 copepod</vt:lpstr>
      <vt:lpstr>Summary</vt:lpstr>
      <vt:lpstr>TitlePage!ChemName</vt:lpstr>
      <vt:lpstr>TitlePage!RunDate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2010-11-18T00:00:22Z</dcterms:modified>
</cp:coreProperties>
</file>