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data\GIS\dakota\gisedit\dpg\Botany\FieldSheet\"/>
    </mc:Choice>
  </mc:AlternateContent>
  <xr:revisionPtr revIDLastSave="0" documentId="13_ncr:1_{DCF16A32-ADCA-41ED-B005-09846A4A2140}" xr6:coauthVersionLast="47" xr6:coauthVersionMax="47" xr10:uidLastSave="{00000000-0000-0000-0000-000000000000}"/>
  <bookViews>
    <workbookView xWindow="1185" yWindow="825" windowWidth="24600" windowHeight="14610" tabRatio="700" xr2:uid="{00000000-000D-0000-FFFF-FFFF00000000}"/>
  </bookViews>
  <sheets>
    <sheet name="SurveyDataEntrySheet" sheetId="11" r:id="rId1"/>
    <sheet name="EO_SensitivePlantEntrySheet" sheetId="1" r:id="rId2"/>
    <sheet name="EO_GISTable" sheetId="2" r:id="rId3"/>
    <sheet name="Surv_GISTable" sheetId="17" r:id="rId4"/>
    <sheet name="DX_EO_Data" sheetId="10" r:id="rId5"/>
    <sheet name="DX_EO_AssocSpecies" sheetId="12" r:id="rId6"/>
    <sheet name="DX_Survey" sheetId="13" r:id="rId7"/>
    <sheet name="DX_SurveyorsDate" sheetId="14" r:id="rId8"/>
    <sheet name="DX_SurveyTargetSpp" sheetId="15" r:id="rId9"/>
    <sheet name="DX_SurveyArea" sheetId="16" r:id="rId10"/>
    <sheet name="LookUpValues" sheetId="3" r:id="rId11"/>
    <sheet name="LMNGPlantList" sheetId="5" r:id="rId12"/>
    <sheet name="WatchSensitiveList" sheetId="6" r:id="rId13"/>
    <sheet name="Invasives" sheetId="8" r:id="rId14"/>
    <sheet name="ReferencesLUV" sheetId="18" r:id="rId15"/>
  </sheets>
  <externalReferences>
    <externalReference r:id="rId16"/>
  </externalReferences>
  <definedNames>
    <definedName name="_xlnm._FilterDatabase" localSheetId="11" hidden="1">LMNGPlantList!$A$2:$O$527</definedName>
    <definedName name="Aspect">LookUpValues!$Z$4:$AA$21</definedName>
    <definedName name="Dauben">LookUpValues!$N$4:$O$10</definedName>
    <definedName name="DomProcess">LookUpValues!$AM$4:$AN$13</definedName>
    <definedName name="HabitatType">LookUpValues!$AK$4:$AL$24</definedName>
    <definedName name="InvasivePlants">Invasives!$A$2:$E$34</definedName>
    <definedName name="JackList">[1]JackList!$B$1:$I$600</definedName>
    <definedName name="LifeForm">LookUpValues!$R$4:$S$10</definedName>
    <definedName name="Light">LookUpValues!$AF$4:$AG$6</definedName>
    <definedName name="LMNGPlantList">LMNGPlantList!$A$2:$O$600</definedName>
    <definedName name="Meridian">LookUpValues!$AT$3:$AU$4</definedName>
    <definedName name="NRCSPlantList">LMNGPlantList!$C$2:$O$600</definedName>
    <definedName name="NRMCOV">LookUpValues!$P$4:$Q$16</definedName>
    <definedName name="Org">LookUpValues!$G$3:$H$7</definedName>
    <definedName name="_xlnm.Print_Area" localSheetId="0">SurveyDataEntrySheet!$A$1:$F$50,SurveyDataEntrySheet!$H$1:$N$50,SurveyDataEntrySheet!$P$1:$W$249,SurveyDataEntrySheet!$Y$1:$AE$99</definedName>
    <definedName name="_xlnm.Print_Titles" localSheetId="11">LMNGPlantList!$A:$C,LMNGPlantList!$1:$2</definedName>
    <definedName name="_xlnm.Print_Titles" localSheetId="12">WatchSensitiveList!$2:$2</definedName>
    <definedName name="Reference">ReferencesLUV!$A$2:$A$50</definedName>
    <definedName name="Slope">LookUpValues!$X$4:$Y$8</definedName>
    <definedName name="SoilMoisture">LookUpValues!$AB$4:$AC$6</definedName>
    <definedName name="SoilMositureLUV">LookUpValues!$AB$4:$AB$6</definedName>
    <definedName name="SoilTexture">LookUpValues!$AD$4:$AE$10</definedName>
    <definedName name="TargetFocus">LookUpValues!$AY$4:$AZ$7</definedName>
    <definedName name="Threats">LookUpValues!$AQ$4:$AR$28</definedName>
    <definedName name="WatchSensitiveList">WatchSensitiveList!$A$3:$H$41</definedName>
    <definedName name="YesNo">LookUpValues!$T$3:$T$4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9" i="11" l="1"/>
  <c r="AG2" i="13"/>
  <c r="E2" i="13"/>
  <c r="J26" i="12"/>
  <c r="J25" i="12"/>
  <c r="J24" i="12"/>
  <c r="J23" i="12"/>
  <c r="J22" i="12"/>
  <c r="J21" i="12"/>
  <c r="J20" i="12"/>
  <c r="J19" i="12"/>
  <c r="J18" i="12"/>
  <c r="J17" i="12"/>
  <c r="J16" i="12"/>
  <c r="J15" i="12"/>
  <c r="J14" i="12"/>
  <c r="J13" i="12"/>
  <c r="J12" i="12"/>
  <c r="J11" i="12"/>
  <c r="J10" i="12"/>
  <c r="J9" i="12"/>
  <c r="J8" i="12"/>
  <c r="J7" i="12"/>
  <c r="J6" i="12"/>
  <c r="J5" i="12"/>
  <c r="J4" i="12"/>
  <c r="J3" i="12"/>
  <c r="J2" i="12"/>
  <c r="C26" i="12"/>
  <c r="C25" i="12"/>
  <c r="C24" i="12"/>
  <c r="C23" i="12"/>
  <c r="C22" i="12"/>
  <c r="C21" i="12"/>
  <c r="C20" i="12"/>
  <c r="C19" i="12"/>
  <c r="C18" i="12"/>
  <c r="C17" i="12"/>
  <c r="C16" i="12"/>
  <c r="C15" i="12"/>
  <c r="C14" i="12"/>
  <c r="C13" i="12"/>
  <c r="C12" i="12"/>
  <c r="C11" i="12"/>
  <c r="C10" i="12"/>
  <c r="C9" i="12"/>
  <c r="C8" i="12"/>
  <c r="C7" i="12"/>
  <c r="C6" i="12"/>
  <c r="C5" i="12"/>
  <c r="C4" i="12"/>
  <c r="C3" i="12"/>
  <c r="C2" i="12"/>
  <c r="ET2" i="10" l="1"/>
  <c r="CT2" i="10"/>
  <c r="CS2" i="10"/>
  <c r="CO2" i="10"/>
  <c r="CA2" i="10"/>
  <c r="BY2" i="10"/>
  <c r="BR2" i="10"/>
  <c r="BQ2" i="10"/>
  <c r="AB2" i="10"/>
  <c r="Z2" i="10"/>
  <c r="AL2" i="17"/>
  <c r="AV2" i="2"/>
  <c r="F2" i="12"/>
  <c r="B2" i="2"/>
  <c r="C2" i="2"/>
  <c r="B48" i="11"/>
  <c r="B47" i="11"/>
  <c r="B46" i="11"/>
  <c r="B45" i="11"/>
  <c r="B44" i="11"/>
  <c r="B43" i="11"/>
  <c r="B42" i="11"/>
  <c r="B41" i="11"/>
  <c r="Q7" i="11" l="1"/>
  <c r="Q9" i="11" l="1"/>
  <c r="T9" i="11" s="1"/>
  <c r="Q207" i="11"/>
  <c r="V207" i="11" s="1"/>
  <c r="Q250" i="11"/>
  <c r="V250" i="11" s="1"/>
  <c r="Q249" i="11"/>
  <c r="T249" i="11" s="1"/>
  <c r="Q248" i="11"/>
  <c r="R248" i="11" s="1"/>
  <c r="Q247" i="11"/>
  <c r="Q246" i="11"/>
  <c r="V246" i="11" s="1"/>
  <c r="Q245" i="11"/>
  <c r="V245" i="11" s="1"/>
  <c r="Q244" i="11"/>
  <c r="V244" i="11" s="1"/>
  <c r="Q243" i="11"/>
  <c r="V243" i="11" s="1"/>
  <c r="Q242" i="11"/>
  <c r="V242" i="11" s="1"/>
  <c r="Q241" i="11"/>
  <c r="V241" i="11" s="1"/>
  <c r="Q240" i="11"/>
  <c r="V240" i="11" s="1"/>
  <c r="Q239" i="11"/>
  <c r="T239" i="11" s="1"/>
  <c r="Q238" i="11"/>
  <c r="V238" i="11" s="1"/>
  <c r="Q237" i="11"/>
  <c r="V237" i="11" s="1"/>
  <c r="Q236" i="11"/>
  <c r="U236" i="11" s="1"/>
  <c r="Q235" i="11"/>
  <c r="V235" i="11" s="1"/>
  <c r="Q234" i="11"/>
  <c r="V234" i="11" s="1"/>
  <c r="Q233" i="11"/>
  <c r="T233" i="11" s="1"/>
  <c r="Q232" i="11"/>
  <c r="S232" i="11" s="1"/>
  <c r="Q231" i="11"/>
  <c r="T231" i="11" s="1"/>
  <c r="Q230" i="11"/>
  <c r="V230" i="11" s="1"/>
  <c r="Q229" i="11"/>
  <c r="V229" i="11" s="1"/>
  <c r="Q228" i="11"/>
  <c r="T228" i="11" s="1"/>
  <c r="Q227" i="11"/>
  <c r="S227" i="11" s="1"/>
  <c r="Q226" i="11"/>
  <c r="V226" i="11" s="1"/>
  <c r="Q225" i="11"/>
  <c r="V225" i="11" s="1"/>
  <c r="Q224" i="11"/>
  <c r="V224" i="11" s="1"/>
  <c r="Q223" i="11"/>
  <c r="R223" i="11" s="1"/>
  <c r="Q222" i="11"/>
  <c r="V222" i="11" s="1"/>
  <c r="Q221" i="11"/>
  <c r="T221" i="11" s="1"/>
  <c r="Q220" i="11"/>
  <c r="U220" i="11" s="1"/>
  <c r="Q219" i="11"/>
  <c r="R219" i="11" s="1"/>
  <c r="Q218" i="11"/>
  <c r="V218" i="11" s="1"/>
  <c r="Q217" i="11"/>
  <c r="T217" i="11" s="1"/>
  <c r="Q216" i="11"/>
  <c r="T216" i="11" s="1"/>
  <c r="Q215" i="11"/>
  <c r="V215" i="11" s="1"/>
  <c r="Q214" i="11"/>
  <c r="V214" i="11" s="1"/>
  <c r="Q213" i="11"/>
  <c r="V213" i="11" s="1"/>
  <c r="Q212" i="11"/>
  <c r="V212" i="11" s="1"/>
  <c r="Q211" i="11"/>
  <c r="R211" i="11" s="1"/>
  <c r="Q210" i="11"/>
  <c r="Q209" i="11"/>
  <c r="V209" i="11" s="1"/>
  <c r="Q208" i="11"/>
  <c r="V208" i="11" s="1"/>
  <c r="Q206" i="11"/>
  <c r="V206" i="11" s="1"/>
  <c r="Q205" i="11"/>
  <c r="V205" i="11" s="1"/>
  <c r="Q200" i="11"/>
  <c r="V200" i="11" s="1"/>
  <c r="Q199" i="11"/>
  <c r="V199" i="11" s="1"/>
  <c r="Q198" i="11"/>
  <c r="R198" i="11" s="1"/>
  <c r="Q197" i="11"/>
  <c r="V197" i="11" s="1"/>
  <c r="Q196" i="11"/>
  <c r="V196" i="11" s="1"/>
  <c r="Q195" i="11"/>
  <c r="U195" i="11" s="1"/>
  <c r="Q194" i="11"/>
  <c r="U194" i="11" s="1"/>
  <c r="Q193" i="11"/>
  <c r="T193" i="11" s="1"/>
  <c r="Q192" i="11"/>
  <c r="V192" i="11" s="1"/>
  <c r="Q191" i="11"/>
  <c r="U191" i="11" s="1"/>
  <c r="Q190" i="11"/>
  <c r="U190" i="11" s="1"/>
  <c r="Q189" i="11"/>
  <c r="T189" i="11" s="1"/>
  <c r="Q188" i="11"/>
  <c r="V188" i="11" s="1"/>
  <c r="Q187" i="11"/>
  <c r="V187" i="11" s="1"/>
  <c r="Q186" i="11"/>
  <c r="T186" i="11" s="1"/>
  <c r="Q185" i="11"/>
  <c r="S185" i="11" s="1"/>
  <c r="Q184" i="11"/>
  <c r="V184" i="11" s="1"/>
  <c r="Q183" i="11"/>
  <c r="U183" i="11" s="1"/>
  <c r="Q182" i="11"/>
  <c r="V182" i="11" s="1"/>
  <c r="Q181" i="11"/>
  <c r="R181" i="11" s="1"/>
  <c r="Q180" i="11"/>
  <c r="V180" i="11" s="1"/>
  <c r="Q179" i="11"/>
  <c r="U179" i="11" s="1"/>
  <c r="Q178" i="11"/>
  <c r="U178" i="11" s="1"/>
  <c r="Q177" i="11"/>
  <c r="U177" i="11" s="1"/>
  <c r="Q176" i="11"/>
  <c r="V176" i="11" s="1"/>
  <c r="Q175" i="11"/>
  <c r="U175" i="11" s="1"/>
  <c r="Q174" i="11"/>
  <c r="R174" i="11" s="1"/>
  <c r="Q173" i="11"/>
  <c r="T173" i="11" s="1"/>
  <c r="Q172" i="11"/>
  <c r="V172" i="11" s="1"/>
  <c r="Q171" i="11"/>
  <c r="V171" i="11" s="1"/>
  <c r="Q170" i="11"/>
  <c r="U170" i="11" s="1"/>
  <c r="Q169" i="11"/>
  <c r="U169" i="11" s="1"/>
  <c r="Q168" i="11"/>
  <c r="V168" i="11" s="1"/>
  <c r="Q167" i="11"/>
  <c r="T167" i="11" s="1"/>
  <c r="Q166" i="11"/>
  <c r="T166" i="11" s="1"/>
  <c r="Q165" i="11"/>
  <c r="U165" i="11" s="1"/>
  <c r="Q164" i="11"/>
  <c r="V164" i="11" s="1"/>
  <c r="Q163" i="11"/>
  <c r="V163" i="11" s="1"/>
  <c r="Q162" i="11"/>
  <c r="U162" i="11" s="1"/>
  <c r="Q161" i="11"/>
  <c r="U161" i="11" s="1"/>
  <c r="Q160" i="11"/>
  <c r="V160" i="11" s="1"/>
  <c r="Q159" i="11"/>
  <c r="Q158" i="11"/>
  <c r="V158" i="11" s="1"/>
  <c r="Q157" i="11"/>
  <c r="T157" i="11" s="1"/>
  <c r="Q156" i="11"/>
  <c r="V156" i="11" s="1"/>
  <c r="Q155" i="11"/>
  <c r="V155" i="11" s="1"/>
  <c r="Q150" i="11"/>
  <c r="V150" i="11" s="1"/>
  <c r="Q149" i="11"/>
  <c r="V149" i="11" s="1"/>
  <c r="Q148" i="11"/>
  <c r="R148" i="11" s="1"/>
  <c r="Q147" i="11"/>
  <c r="Q146" i="11"/>
  <c r="V146" i="11" s="1"/>
  <c r="Q145" i="11"/>
  <c r="V145" i="11" s="1"/>
  <c r="Q144" i="11"/>
  <c r="V144" i="11" s="1"/>
  <c r="Q143" i="11"/>
  <c r="U143" i="11" s="1"/>
  <c r="Q142" i="11"/>
  <c r="V142" i="11" s="1"/>
  <c r="Q141" i="11"/>
  <c r="V141" i="11" s="1"/>
  <c r="Q140" i="11"/>
  <c r="V140" i="11" s="1"/>
  <c r="Q139" i="11"/>
  <c r="U139" i="11" s="1"/>
  <c r="Q138" i="11"/>
  <c r="V138" i="11" s="1"/>
  <c r="Q137" i="11"/>
  <c r="S137" i="11" s="1"/>
  <c r="Q136" i="11"/>
  <c r="V136" i="11" s="1"/>
  <c r="Q135" i="11"/>
  <c r="R135" i="11" s="1"/>
  <c r="Q134" i="11"/>
  <c r="V134" i="11" s="1"/>
  <c r="Q133" i="11"/>
  <c r="V133" i="11" s="1"/>
  <c r="Q132" i="11"/>
  <c r="V132" i="11" s="1"/>
  <c r="Q131" i="11"/>
  <c r="Q130" i="11"/>
  <c r="V130" i="11" s="1"/>
  <c r="Q129" i="11"/>
  <c r="V129" i="11" s="1"/>
  <c r="Q128" i="11"/>
  <c r="U128" i="11" s="1"/>
  <c r="Q127" i="11"/>
  <c r="R127" i="11" s="1"/>
  <c r="Q126" i="11"/>
  <c r="V126" i="11" s="1"/>
  <c r="Q125" i="11"/>
  <c r="T125" i="11" s="1"/>
  <c r="Q124" i="11"/>
  <c r="V124" i="11" s="1"/>
  <c r="Q123" i="11"/>
  <c r="Q122" i="11"/>
  <c r="V122" i="11" s="1"/>
  <c r="Q121" i="11"/>
  <c r="V121" i="11" s="1"/>
  <c r="Q120" i="11"/>
  <c r="S120" i="11" s="1"/>
  <c r="Q119" i="11"/>
  <c r="U119" i="11" s="1"/>
  <c r="Q118" i="11"/>
  <c r="V118" i="11" s="1"/>
  <c r="Q117" i="11"/>
  <c r="U117" i="11" s="1"/>
  <c r="Q116" i="11"/>
  <c r="T116" i="11" s="1"/>
  <c r="Q115" i="11"/>
  <c r="R115" i="11" s="1"/>
  <c r="Q114" i="11"/>
  <c r="V114" i="11" s="1"/>
  <c r="Q113" i="11"/>
  <c r="U113" i="11" s="1"/>
  <c r="Q112" i="11"/>
  <c r="T112" i="11" s="1"/>
  <c r="Q111" i="11"/>
  <c r="R111" i="11" s="1"/>
  <c r="Q110" i="11"/>
  <c r="V110" i="11" s="1"/>
  <c r="Q109" i="11"/>
  <c r="V109" i="11" s="1"/>
  <c r="Q108" i="11"/>
  <c r="S108" i="11" s="1"/>
  <c r="Q107" i="11"/>
  <c r="Q106" i="11"/>
  <c r="V106" i="11" s="1"/>
  <c r="Q105" i="11"/>
  <c r="V105" i="11" s="1"/>
  <c r="Q100" i="11"/>
  <c r="V100" i="11" s="1"/>
  <c r="Q99" i="11"/>
  <c r="V99" i="11" s="1"/>
  <c r="Q98" i="11"/>
  <c r="S98" i="11" s="1"/>
  <c r="Q97" i="11"/>
  <c r="V97" i="11" s="1"/>
  <c r="Q96" i="11"/>
  <c r="V96" i="11" s="1"/>
  <c r="Q95" i="11"/>
  <c r="V95" i="11" s="1"/>
  <c r="Q94" i="11"/>
  <c r="S94" i="11" s="1"/>
  <c r="Q93" i="11"/>
  <c r="V93" i="11" s="1"/>
  <c r="Q92" i="11"/>
  <c r="V92" i="11" s="1"/>
  <c r="Q91" i="11"/>
  <c r="V91" i="11" s="1"/>
  <c r="Q90" i="11"/>
  <c r="U90" i="11" s="1"/>
  <c r="Q89" i="11"/>
  <c r="S89" i="11" s="1"/>
  <c r="Q88" i="11"/>
  <c r="V88" i="11" s="1"/>
  <c r="Q87" i="11"/>
  <c r="T87" i="11" s="1"/>
  <c r="Q86" i="11"/>
  <c r="T86" i="11" s="1"/>
  <c r="Q85" i="11"/>
  <c r="T85" i="11" s="1"/>
  <c r="Q84" i="11"/>
  <c r="V84" i="11" s="1"/>
  <c r="Q83" i="11"/>
  <c r="V83" i="11" s="1"/>
  <c r="Q82" i="11"/>
  <c r="V82" i="11" s="1"/>
  <c r="Q81" i="11"/>
  <c r="V81" i="11" s="1"/>
  <c r="Q80" i="11"/>
  <c r="V80" i="11" s="1"/>
  <c r="Q79" i="11"/>
  <c r="S79" i="11" s="1"/>
  <c r="Q78" i="11"/>
  <c r="V78" i="11" s="1"/>
  <c r="Q77" i="11"/>
  <c r="V77" i="11" s="1"/>
  <c r="Q76" i="11"/>
  <c r="V76" i="11" s="1"/>
  <c r="Q75" i="11"/>
  <c r="U75" i="11" s="1"/>
  <c r="Q74" i="11"/>
  <c r="S74" i="11" s="1"/>
  <c r="Q73" i="11"/>
  <c r="T73" i="11" s="1"/>
  <c r="Q72" i="11"/>
  <c r="V72" i="11" s="1"/>
  <c r="Q71" i="11"/>
  <c r="S71" i="11" s="1"/>
  <c r="Q70" i="11"/>
  <c r="U70" i="11" s="1"/>
  <c r="Q69" i="11"/>
  <c r="R69" i="11" s="1"/>
  <c r="Q68" i="11"/>
  <c r="V68" i="11" s="1"/>
  <c r="Q67" i="11"/>
  <c r="V67" i="11" s="1"/>
  <c r="Q66" i="11"/>
  <c r="T66" i="11" s="1"/>
  <c r="Q65" i="11"/>
  <c r="S65" i="11" s="1"/>
  <c r="Q64" i="11"/>
  <c r="V64" i="11" s="1"/>
  <c r="Q63" i="11"/>
  <c r="U63" i="11" s="1"/>
  <c r="Q62" i="11"/>
  <c r="S62" i="11" s="1"/>
  <c r="Q61" i="11"/>
  <c r="T61" i="11" s="1"/>
  <c r="Q60" i="11"/>
  <c r="V60" i="11" s="1"/>
  <c r="Q59" i="11"/>
  <c r="V59" i="11" s="1"/>
  <c r="Q58" i="11"/>
  <c r="S58" i="11" s="1"/>
  <c r="Q57" i="11"/>
  <c r="U57" i="11" s="1"/>
  <c r="Q56" i="11"/>
  <c r="V56" i="11" s="1"/>
  <c r="Q55" i="11"/>
  <c r="V55" i="11" s="1"/>
  <c r="Q50" i="11"/>
  <c r="Q49" i="11"/>
  <c r="V49" i="11" s="1"/>
  <c r="Q48" i="11"/>
  <c r="S48" i="11" s="1"/>
  <c r="Q47" i="11"/>
  <c r="Q46" i="11"/>
  <c r="Q45" i="11"/>
  <c r="U45" i="11" s="1"/>
  <c r="Q44" i="11"/>
  <c r="V44" i="11" s="1"/>
  <c r="Q43" i="11"/>
  <c r="R43" i="11" s="1"/>
  <c r="Q42" i="11"/>
  <c r="Q41" i="11"/>
  <c r="V41" i="11" s="1"/>
  <c r="Q40" i="11"/>
  <c r="V40" i="11" s="1"/>
  <c r="Q39" i="11"/>
  <c r="Q38" i="11"/>
  <c r="Q37" i="11"/>
  <c r="T37" i="11" s="1"/>
  <c r="Q36" i="11"/>
  <c r="V36" i="11" s="1"/>
  <c r="Q35" i="11"/>
  <c r="R35" i="11" s="1"/>
  <c r="Q34" i="11"/>
  <c r="Q33" i="11"/>
  <c r="V33" i="11" s="1"/>
  <c r="Q32" i="11"/>
  <c r="R32" i="11" s="1"/>
  <c r="Q31" i="11"/>
  <c r="R31" i="11" s="1"/>
  <c r="Q30" i="11"/>
  <c r="Q29" i="11"/>
  <c r="V29" i="11" s="1"/>
  <c r="Q28" i="11"/>
  <c r="T28" i="11" s="1"/>
  <c r="Q27" i="11"/>
  <c r="S27" i="11" s="1"/>
  <c r="Q26" i="11"/>
  <c r="Q25" i="11"/>
  <c r="U25" i="11" s="1"/>
  <c r="Q24" i="11"/>
  <c r="T24" i="11" s="1"/>
  <c r="Q23" i="11"/>
  <c r="S23" i="11" s="1"/>
  <c r="Q22" i="11"/>
  <c r="Q21" i="11"/>
  <c r="V21" i="11" s="1"/>
  <c r="Q20" i="11"/>
  <c r="S20" i="11" s="1"/>
  <c r="Q19" i="11"/>
  <c r="T19" i="11" s="1"/>
  <c r="Q18" i="11"/>
  <c r="Q17" i="11"/>
  <c r="U17" i="11" s="1"/>
  <c r="Q16" i="11"/>
  <c r="V16" i="11" s="1"/>
  <c r="Q15" i="11"/>
  <c r="S15" i="11" s="1"/>
  <c r="Q14" i="11"/>
  <c r="Q13" i="11"/>
  <c r="T13" i="11" s="1"/>
  <c r="Q12" i="11"/>
  <c r="V12" i="11" s="1"/>
  <c r="Q11" i="11"/>
  <c r="T11" i="11" s="1"/>
  <c r="Q10" i="11"/>
  <c r="R10" i="11" s="1"/>
  <c r="Q8" i="11"/>
  <c r="R8" i="11" s="1"/>
  <c r="S248" i="11"/>
  <c r="T247" i="11"/>
  <c r="S244" i="11"/>
  <c r="R244" i="11"/>
  <c r="V236" i="11"/>
  <c r="U233" i="11"/>
  <c r="T232" i="11"/>
  <c r="S228" i="11"/>
  <c r="R228" i="11"/>
  <c r="T225" i="11"/>
  <c r="V217" i="11"/>
  <c r="S212" i="11"/>
  <c r="V210" i="11"/>
  <c r="T208" i="11"/>
  <c r="U199" i="11"/>
  <c r="T199" i="11"/>
  <c r="V191" i="11"/>
  <c r="T191" i="11"/>
  <c r="V183" i="11"/>
  <c r="T183" i="11"/>
  <c r="V179" i="11"/>
  <c r="V175" i="11"/>
  <c r="T175" i="11"/>
  <c r="V167" i="11"/>
  <c r="U167" i="11"/>
  <c r="V159" i="11"/>
  <c r="U159" i="11"/>
  <c r="T159" i="11"/>
  <c r="V147" i="11"/>
  <c r="R131" i="11"/>
  <c r="T129" i="11"/>
  <c r="V128" i="11"/>
  <c r="R123" i="11"/>
  <c r="S107" i="11"/>
  <c r="V87" i="11"/>
  <c r="V79" i="11"/>
  <c r="U71" i="11"/>
  <c r="T63" i="11"/>
  <c r="U217" i="11" l="1"/>
  <c r="T241" i="11"/>
  <c r="T209" i="11"/>
  <c r="R112" i="11"/>
  <c r="S40" i="11"/>
  <c r="U229" i="11"/>
  <c r="V71" i="11"/>
  <c r="V220" i="11"/>
  <c r="T158" i="11"/>
  <c r="R212" i="11"/>
  <c r="V137" i="11"/>
  <c r="R166" i="11"/>
  <c r="S198" i="11"/>
  <c r="S105" i="11"/>
  <c r="S144" i="11"/>
  <c r="U87" i="11"/>
  <c r="T120" i="11"/>
  <c r="R182" i="11"/>
  <c r="S174" i="11"/>
  <c r="T198" i="11"/>
  <c r="U79" i="11"/>
  <c r="R190" i="11"/>
  <c r="V233" i="11"/>
  <c r="R48" i="11"/>
  <c r="U221" i="11"/>
  <c r="V195" i="11"/>
  <c r="S224" i="11"/>
  <c r="T237" i="11"/>
  <c r="V248" i="11"/>
  <c r="S28" i="11"/>
  <c r="T132" i="11"/>
  <c r="U216" i="11"/>
  <c r="R240" i="11"/>
  <c r="T94" i="11"/>
  <c r="R158" i="11"/>
  <c r="T174" i="11"/>
  <c r="T16" i="11"/>
  <c r="T32" i="11"/>
  <c r="T163" i="11"/>
  <c r="T99" i="11"/>
  <c r="V162" i="11"/>
  <c r="V178" i="11"/>
  <c r="V24" i="11"/>
  <c r="T48" i="11"/>
  <c r="V113" i="11"/>
  <c r="T41" i="11"/>
  <c r="V63" i="11"/>
  <c r="T15" i="11"/>
  <c r="U32" i="11"/>
  <c r="U48" i="11"/>
  <c r="S16" i="11"/>
  <c r="R40" i="11"/>
  <c r="V48" i="11"/>
  <c r="U120" i="11"/>
  <c r="R144" i="11"/>
  <c r="T40" i="11"/>
  <c r="R24" i="11"/>
  <c r="U24" i="11"/>
  <c r="U40" i="11"/>
  <c r="S112" i="11"/>
  <c r="R16" i="11"/>
  <c r="U16" i="11"/>
  <c r="S32" i="11"/>
  <c r="S24" i="11"/>
  <c r="V32" i="11"/>
  <c r="S82" i="11"/>
  <c r="V98" i="11"/>
  <c r="V194" i="11"/>
  <c r="T74" i="11"/>
  <c r="U58" i="11"/>
  <c r="T59" i="11"/>
  <c r="V74" i="11"/>
  <c r="V90" i="11"/>
  <c r="S190" i="11"/>
  <c r="U98" i="11"/>
  <c r="T58" i="11"/>
  <c r="V75" i="11"/>
  <c r="S67" i="11"/>
  <c r="U33" i="11"/>
  <c r="V25" i="11"/>
  <c r="T105" i="11"/>
  <c r="U137" i="11"/>
  <c r="V17" i="11"/>
  <c r="U158" i="11"/>
  <c r="U166" i="11"/>
  <c r="U174" i="11"/>
  <c r="T182" i="11"/>
  <c r="V190" i="11"/>
  <c r="U198" i="11"/>
  <c r="S129" i="11"/>
  <c r="V166" i="11"/>
  <c r="U182" i="11"/>
  <c r="T17" i="11"/>
  <c r="T25" i="11"/>
  <c r="T33" i="11"/>
  <c r="V58" i="11"/>
  <c r="R66" i="11"/>
  <c r="U74" i="11"/>
  <c r="R82" i="11"/>
  <c r="S121" i="11"/>
  <c r="U129" i="11"/>
  <c r="S158" i="11"/>
  <c r="V174" i="11"/>
  <c r="S182" i="11"/>
  <c r="V198" i="11"/>
  <c r="U41" i="11"/>
  <c r="U125" i="11"/>
  <c r="V37" i="11"/>
  <c r="U49" i="11"/>
  <c r="T62" i="11"/>
  <c r="V70" i="11"/>
  <c r="R86" i="11"/>
  <c r="S95" i="11"/>
  <c r="U105" i="11"/>
  <c r="V125" i="11"/>
  <c r="S133" i="11"/>
  <c r="S166" i="11"/>
  <c r="T190" i="11"/>
  <c r="T49" i="11"/>
  <c r="U94" i="11"/>
  <c r="T45" i="11"/>
  <c r="U62" i="11"/>
  <c r="T71" i="11"/>
  <c r="T79" i="11"/>
  <c r="S86" i="11"/>
  <c r="T98" i="11"/>
  <c r="V117" i="11"/>
  <c r="T137" i="11"/>
  <c r="U13" i="11"/>
  <c r="V45" i="11"/>
  <c r="S66" i="11"/>
  <c r="T82" i="11"/>
  <c r="S109" i="11"/>
  <c r="U133" i="11"/>
  <c r="S141" i="11"/>
  <c r="T205" i="11"/>
  <c r="T133" i="11"/>
  <c r="U82" i="11"/>
  <c r="T109" i="11"/>
  <c r="T141" i="11"/>
  <c r="T149" i="11"/>
  <c r="R186" i="11"/>
  <c r="U205" i="11"/>
  <c r="U66" i="11"/>
  <c r="U109" i="11"/>
  <c r="S117" i="11"/>
  <c r="U141" i="11"/>
  <c r="U149" i="11"/>
  <c r="R170" i="11"/>
  <c r="S186" i="11"/>
  <c r="V13" i="11"/>
  <c r="R58" i="11"/>
  <c r="V66" i="11"/>
  <c r="R74" i="11"/>
  <c r="T90" i="11"/>
  <c r="R98" i="11"/>
  <c r="T117" i="11"/>
  <c r="S125" i="11"/>
  <c r="S170" i="11"/>
  <c r="R90" i="11"/>
  <c r="S90" i="11"/>
  <c r="U37" i="11"/>
  <c r="V221" i="11"/>
  <c r="U237" i="11"/>
  <c r="U116" i="11"/>
  <c r="V116" i="11"/>
  <c r="R140" i="11"/>
  <c r="U140" i="11"/>
  <c r="S124" i="11"/>
  <c r="T108" i="11"/>
  <c r="S148" i="11"/>
  <c r="T20" i="11"/>
  <c r="U108" i="11"/>
  <c r="T148" i="11"/>
  <c r="U20" i="11"/>
  <c r="S63" i="11"/>
  <c r="V108" i="11"/>
  <c r="R132" i="11"/>
  <c r="S140" i="11"/>
  <c r="U148" i="11"/>
  <c r="T195" i="11"/>
  <c r="R208" i="11"/>
  <c r="V216" i="11"/>
  <c r="U232" i="11"/>
  <c r="T248" i="11"/>
  <c r="R28" i="11"/>
  <c r="S59" i="11"/>
  <c r="R124" i="11"/>
  <c r="S132" i="11"/>
  <c r="T140" i="11"/>
  <c r="V148" i="11"/>
  <c r="S208" i="11"/>
  <c r="U213" i="11"/>
  <c r="R224" i="11"/>
  <c r="V232" i="11"/>
  <c r="U248" i="11"/>
  <c r="S83" i="11"/>
  <c r="S91" i="11"/>
  <c r="T124" i="11"/>
  <c r="U132" i="11"/>
  <c r="U163" i="11"/>
  <c r="U208" i="11"/>
  <c r="T224" i="11"/>
  <c r="S240" i="11"/>
  <c r="U245" i="11"/>
  <c r="U59" i="11"/>
  <c r="T67" i="11"/>
  <c r="S75" i="11"/>
  <c r="U99" i="11"/>
  <c r="R116" i="11"/>
  <c r="R15" i="11"/>
  <c r="U67" i="11"/>
  <c r="T75" i="11"/>
  <c r="T83" i="11"/>
  <c r="T91" i="11"/>
  <c r="R108" i="11"/>
  <c r="S116" i="11"/>
  <c r="U124" i="11"/>
  <c r="R216" i="11"/>
  <c r="U224" i="11"/>
  <c r="T240" i="11"/>
  <c r="U83" i="11"/>
  <c r="U91" i="11"/>
  <c r="T179" i="11"/>
  <c r="S216" i="11"/>
  <c r="R232" i="11"/>
  <c r="U240" i="11"/>
  <c r="T244" i="11"/>
  <c r="V249" i="11"/>
  <c r="T212" i="11"/>
  <c r="U212" i="11"/>
  <c r="U228" i="11"/>
  <c r="U244" i="11"/>
  <c r="U209" i="11"/>
  <c r="R220" i="11"/>
  <c r="U225" i="11"/>
  <c r="V228" i="11"/>
  <c r="R236" i="11"/>
  <c r="U241" i="11"/>
  <c r="U249" i="11"/>
  <c r="T213" i="11"/>
  <c r="S220" i="11"/>
  <c r="T229" i="11"/>
  <c r="S236" i="11"/>
  <c r="T245" i="11"/>
  <c r="T220" i="11"/>
  <c r="T236" i="11"/>
  <c r="U186" i="11"/>
  <c r="R162" i="11"/>
  <c r="V170" i="11"/>
  <c r="R178" i="11"/>
  <c r="V186" i="11"/>
  <c r="R194" i="11"/>
  <c r="T170" i="11"/>
  <c r="T155" i="11"/>
  <c r="S162" i="11"/>
  <c r="T171" i="11"/>
  <c r="S178" i="11"/>
  <c r="T187" i="11"/>
  <c r="S194" i="11"/>
  <c r="U155" i="11"/>
  <c r="T162" i="11"/>
  <c r="U171" i="11"/>
  <c r="T178" i="11"/>
  <c r="U187" i="11"/>
  <c r="T194" i="11"/>
  <c r="R136" i="11"/>
  <c r="T144" i="11"/>
  <c r="U144" i="11"/>
  <c r="V112" i="11"/>
  <c r="T121" i="11"/>
  <c r="R128" i="11"/>
  <c r="T136" i="11"/>
  <c r="U112" i="11"/>
  <c r="S113" i="11"/>
  <c r="U121" i="11"/>
  <c r="S128" i="11"/>
  <c r="U136" i="11"/>
  <c r="T145" i="11"/>
  <c r="V120" i="11"/>
  <c r="S136" i="11"/>
  <c r="T113" i="11"/>
  <c r="R120" i="11"/>
  <c r="T128" i="11"/>
  <c r="U145" i="11"/>
  <c r="V94" i="11"/>
  <c r="S78" i="11"/>
  <c r="U86" i="11"/>
  <c r="R70" i="11"/>
  <c r="T78" i="11"/>
  <c r="V86" i="11"/>
  <c r="T95" i="11"/>
  <c r="S70" i="11"/>
  <c r="U78" i="11"/>
  <c r="S87" i="11"/>
  <c r="U95" i="11"/>
  <c r="V62" i="11"/>
  <c r="R78" i="11"/>
  <c r="R62" i="11"/>
  <c r="T70" i="11"/>
  <c r="R94" i="11"/>
  <c r="U28" i="11"/>
  <c r="R12" i="11"/>
  <c r="R36" i="11"/>
  <c r="V20" i="11"/>
  <c r="S12" i="11"/>
  <c r="T21" i="11"/>
  <c r="S36" i="11"/>
  <c r="R44" i="11"/>
  <c r="U21" i="11"/>
  <c r="V28" i="11"/>
  <c r="T36" i="11"/>
  <c r="S44" i="11"/>
  <c r="U12" i="11"/>
  <c r="T29" i="11"/>
  <c r="U36" i="11"/>
  <c r="T44" i="11"/>
  <c r="T12" i="11"/>
  <c r="R20" i="11"/>
  <c r="U29" i="11"/>
  <c r="U44" i="11"/>
  <c r="U9" i="11"/>
  <c r="V9" i="11"/>
  <c r="T8" i="11"/>
  <c r="V8" i="11"/>
  <c r="U8" i="11"/>
  <c r="S8" i="11"/>
  <c r="S207" i="11"/>
  <c r="S231" i="11"/>
  <c r="S235" i="11"/>
  <c r="S239" i="11"/>
  <c r="S247" i="11"/>
  <c r="R215" i="11"/>
  <c r="R243" i="11"/>
  <c r="R222" i="11"/>
  <c r="T227" i="11"/>
  <c r="R230" i="11"/>
  <c r="T243" i="11"/>
  <c r="R250" i="11"/>
  <c r="R235" i="11"/>
  <c r="S211" i="11"/>
  <c r="S215" i="11"/>
  <c r="S219" i="11"/>
  <c r="S223" i="11"/>
  <c r="S243" i="11"/>
  <c r="T207" i="11"/>
  <c r="R210" i="11"/>
  <c r="T215" i="11"/>
  <c r="T219" i="11"/>
  <c r="T223" i="11"/>
  <c r="R226" i="11"/>
  <c r="R234" i="11"/>
  <c r="T235" i="11"/>
  <c r="R238" i="11"/>
  <c r="R246" i="11"/>
  <c r="U207" i="11"/>
  <c r="S210" i="11"/>
  <c r="U211" i="11"/>
  <c r="S214" i="11"/>
  <c r="U215" i="11"/>
  <c r="S218" i="11"/>
  <c r="U219" i="11"/>
  <c r="S222" i="11"/>
  <c r="U223" i="11"/>
  <c r="S226" i="11"/>
  <c r="U227" i="11"/>
  <c r="S230" i="11"/>
  <c r="U231" i="11"/>
  <c r="S234" i="11"/>
  <c r="U235" i="11"/>
  <c r="S238" i="11"/>
  <c r="U239" i="11"/>
  <c r="S242" i="11"/>
  <c r="U243" i="11"/>
  <c r="S250" i="11"/>
  <c r="R207" i="11"/>
  <c r="R227" i="11"/>
  <c r="R231" i="11"/>
  <c r="R206" i="11"/>
  <c r="S246" i="11"/>
  <c r="U247" i="11"/>
  <c r="R205" i="11"/>
  <c r="T206" i="11"/>
  <c r="R209" i="11"/>
  <c r="T210" i="11"/>
  <c r="V211" i="11"/>
  <c r="R213" i="11"/>
  <c r="T214" i="11"/>
  <c r="R217" i="11"/>
  <c r="T218" i="11"/>
  <c r="V219" i="11"/>
  <c r="R221" i="11"/>
  <c r="T222" i="11"/>
  <c r="V223" i="11"/>
  <c r="R225" i="11"/>
  <c r="T226" i="11"/>
  <c r="V227" i="11"/>
  <c r="R229" i="11"/>
  <c r="T230" i="11"/>
  <c r="V231" i="11"/>
  <c r="R233" i="11"/>
  <c r="T234" i="11"/>
  <c r="R237" i="11"/>
  <c r="T238" i="11"/>
  <c r="V239" i="11"/>
  <c r="R241" i="11"/>
  <c r="T242" i="11"/>
  <c r="R245" i="11"/>
  <c r="T246" i="11"/>
  <c r="V247" i="11"/>
  <c r="R249" i="11"/>
  <c r="T250" i="11"/>
  <c r="R239" i="11"/>
  <c r="R247" i="11"/>
  <c r="T211" i="11"/>
  <c r="R214" i="11"/>
  <c r="S206" i="11"/>
  <c r="S205" i="11"/>
  <c r="U206" i="11"/>
  <c r="S209" i="11"/>
  <c r="U210" i="11"/>
  <c r="S213" i="11"/>
  <c r="U214" i="11"/>
  <c r="S217" i="11"/>
  <c r="U218" i="11"/>
  <c r="S221" i="11"/>
  <c r="U222" i="11"/>
  <c r="S225" i="11"/>
  <c r="U226" i="11"/>
  <c r="S229" i="11"/>
  <c r="U230" i="11"/>
  <c r="S233" i="11"/>
  <c r="U234" i="11"/>
  <c r="S241" i="11"/>
  <c r="S245" i="11"/>
  <c r="U246" i="11"/>
  <c r="S249" i="11"/>
  <c r="U250" i="11"/>
  <c r="R218" i="11"/>
  <c r="R242" i="11"/>
  <c r="S237" i="11"/>
  <c r="U238" i="11"/>
  <c r="U242" i="11"/>
  <c r="R177" i="11"/>
  <c r="R189" i="11"/>
  <c r="S157" i="11"/>
  <c r="S169" i="11"/>
  <c r="S193" i="11"/>
  <c r="R157" i="11"/>
  <c r="R173" i="11"/>
  <c r="S189" i="11"/>
  <c r="T177" i="11"/>
  <c r="R200" i="11"/>
  <c r="R165" i="11"/>
  <c r="R169" i="11"/>
  <c r="S165" i="11"/>
  <c r="S197" i="11"/>
  <c r="T161" i="11"/>
  <c r="R164" i="11"/>
  <c r="R168" i="11"/>
  <c r="T169" i="11"/>
  <c r="R172" i="11"/>
  <c r="R176" i="11"/>
  <c r="R180" i="11"/>
  <c r="T181" i="11"/>
  <c r="R184" i="11"/>
  <c r="T185" i="11"/>
  <c r="R188" i="11"/>
  <c r="R192" i="11"/>
  <c r="T197" i="11"/>
  <c r="U157" i="11"/>
  <c r="S160" i="11"/>
  <c r="S172" i="11"/>
  <c r="U173" i="11"/>
  <c r="S180" i="11"/>
  <c r="U181" i="11"/>
  <c r="S184" i="11"/>
  <c r="U185" i="11"/>
  <c r="S188" i="11"/>
  <c r="U189" i="11"/>
  <c r="S192" i="11"/>
  <c r="U193" i="11"/>
  <c r="S200" i="11"/>
  <c r="R197" i="11"/>
  <c r="S177" i="11"/>
  <c r="S196" i="11"/>
  <c r="U197" i="11"/>
  <c r="R155" i="11"/>
  <c r="T156" i="11"/>
  <c r="V157" i="11"/>
  <c r="R159" i="11"/>
  <c r="T160" i="11"/>
  <c r="V161" i="11"/>
  <c r="R163" i="11"/>
  <c r="T164" i="11"/>
  <c r="V165" i="11"/>
  <c r="R167" i="11"/>
  <c r="T168" i="11"/>
  <c r="V169" i="11"/>
  <c r="R171" i="11"/>
  <c r="T172" i="11"/>
  <c r="V173" i="11"/>
  <c r="R175" i="11"/>
  <c r="T176" i="11"/>
  <c r="V177" i="11"/>
  <c r="R179" i="11"/>
  <c r="T180" i="11"/>
  <c r="V181" i="11"/>
  <c r="R183" i="11"/>
  <c r="T184" i="11"/>
  <c r="V185" i="11"/>
  <c r="R187" i="11"/>
  <c r="T188" i="11"/>
  <c r="V189" i="11"/>
  <c r="R191" i="11"/>
  <c r="T192" i="11"/>
  <c r="V193" i="11"/>
  <c r="R195" i="11"/>
  <c r="T196" i="11"/>
  <c r="R199" i="11"/>
  <c r="T200" i="11"/>
  <c r="R161" i="11"/>
  <c r="R193" i="11"/>
  <c r="S161" i="11"/>
  <c r="S173" i="11"/>
  <c r="S181" i="11"/>
  <c r="R156" i="11"/>
  <c r="R160" i="11"/>
  <c r="T165" i="11"/>
  <c r="S164" i="11"/>
  <c r="S168" i="11"/>
  <c r="S176" i="11"/>
  <c r="S155" i="11"/>
  <c r="S159" i="11"/>
  <c r="S163" i="11"/>
  <c r="U164" i="11"/>
  <c r="S167" i="11"/>
  <c r="U168" i="11"/>
  <c r="S171" i="11"/>
  <c r="U172" i="11"/>
  <c r="S175" i="11"/>
  <c r="U176" i="11"/>
  <c r="S179" i="11"/>
  <c r="U180" i="11"/>
  <c r="S183" i="11"/>
  <c r="U184" i="11"/>
  <c r="S187" i="11"/>
  <c r="U188" i="11"/>
  <c r="S191" i="11"/>
  <c r="U192" i="11"/>
  <c r="S199" i="11"/>
  <c r="U200" i="11"/>
  <c r="R185" i="11"/>
  <c r="R196" i="11"/>
  <c r="S156" i="11"/>
  <c r="U156" i="11"/>
  <c r="U160" i="11"/>
  <c r="S195" i="11"/>
  <c r="U196" i="11"/>
  <c r="R119" i="11"/>
  <c r="S111" i="11"/>
  <c r="S115" i="11"/>
  <c r="S127" i="11"/>
  <c r="S131" i="11"/>
  <c r="S139" i="11"/>
  <c r="S143" i="11"/>
  <c r="S147" i="11"/>
  <c r="R106" i="11"/>
  <c r="T111" i="11"/>
  <c r="R122" i="11"/>
  <c r="T123" i="11"/>
  <c r="R126" i="11"/>
  <c r="T127" i="11"/>
  <c r="T135" i="11"/>
  <c r="R138" i="11"/>
  <c r="T139" i="11"/>
  <c r="T143" i="11"/>
  <c r="R146" i="11"/>
  <c r="T147" i="11"/>
  <c r="R150" i="11"/>
  <c r="R139" i="11"/>
  <c r="R143" i="11"/>
  <c r="T115" i="11"/>
  <c r="T119" i="11"/>
  <c r="U111" i="11"/>
  <c r="U115" i="11"/>
  <c r="U123" i="11"/>
  <c r="U127" i="11"/>
  <c r="S150" i="11"/>
  <c r="R147" i="11"/>
  <c r="S123" i="11"/>
  <c r="T107" i="11"/>
  <c r="S146" i="11"/>
  <c r="U147" i="11"/>
  <c r="R105" i="11"/>
  <c r="T106" i="11"/>
  <c r="V107" i="11"/>
  <c r="R109" i="11"/>
  <c r="T110" i="11"/>
  <c r="V111" i="11"/>
  <c r="R113" i="11"/>
  <c r="T114" i="11"/>
  <c r="V115" i="11"/>
  <c r="R117" i="11"/>
  <c r="T118" i="11"/>
  <c r="V119" i="11"/>
  <c r="R121" i="11"/>
  <c r="T122" i="11"/>
  <c r="V123" i="11"/>
  <c r="R125" i="11"/>
  <c r="T126" i="11"/>
  <c r="V127" i="11"/>
  <c r="R129" i="11"/>
  <c r="T130" i="11"/>
  <c r="V131" i="11"/>
  <c r="R133" i="11"/>
  <c r="T134" i="11"/>
  <c r="V135" i="11"/>
  <c r="R137" i="11"/>
  <c r="T138" i="11"/>
  <c r="V139" i="11"/>
  <c r="R141" i="11"/>
  <c r="T142" i="11"/>
  <c r="V143" i="11"/>
  <c r="R145" i="11"/>
  <c r="T146" i="11"/>
  <c r="R149" i="11"/>
  <c r="T150" i="11"/>
  <c r="S119" i="11"/>
  <c r="S135" i="11"/>
  <c r="R110" i="11"/>
  <c r="R114" i="11"/>
  <c r="R118" i="11"/>
  <c r="R130" i="11"/>
  <c r="T131" i="11"/>
  <c r="R134" i="11"/>
  <c r="R142" i="11"/>
  <c r="S106" i="11"/>
  <c r="U107" i="11"/>
  <c r="S110" i="11"/>
  <c r="S114" i="11"/>
  <c r="S118" i="11"/>
  <c r="S122" i="11"/>
  <c r="S126" i="11"/>
  <c r="S130" i="11"/>
  <c r="U131" i="11"/>
  <c r="S134" i="11"/>
  <c r="U135" i="11"/>
  <c r="S138" i="11"/>
  <c r="S142" i="11"/>
  <c r="U106" i="11"/>
  <c r="U110" i="11"/>
  <c r="U114" i="11"/>
  <c r="U118" i="11"/>
  <c r="U122" i="11"/>
  <c r="U126" i="11"/>
  <c r="U130" i="11"/>
  <c r="U134" i="11"/>
  <c r="U138" i="11"/>
  <c r="U142" i="11"/>
  <c r="S145" i="11"/>
  <c r="U146" i="11"/>
  <c r="S149" i="11"/>
  <c r="U150" i="11"/>
  <c r="R107" i="11"/>
  <c r="R77" i="11"/>
  <c r="R81" i="11"/>
  <c r="R89" i="11"/>
  <c r="R93" i="11"/>
  <c r="R97" i="11"/>
  <c r="S57" i="11"/>
  <c r="S73" i="11"/>
  <c r="S97" i="11"/>
  <c r="R56" i="11"/>
  <c r="R60" i="11"/>
  <c r="R64" i="11"/>
  <c r="R76" i="11"/>
  <c r="T77" i="11"/>
  <c r="R80" i="11"/>
  <c r="T81" i="11"/>
  <c r="R84" i="11"/>
  <c r="R88" i="11"/>
  <c r="T89" i="11"/>
  <c r="R92" i="11"/>
  <c r="T93" i="11"/>
  <c r="R96" i="11"/>
  <c r="T97" i="11"/>
  <c r="R100" i="11"/>
  <c r="R85" i="11"/>
  <c r="S77" i="11"/>
  <c r="S81" i="11"/>
  <c r="S85" i="11"/>
  <c r="S93" i="11"/>
  <c r="T57" i="11"/>
  <c r="T65" i="11"/>
  <c r="T69" i="11"/>
  <c r="S56" i="11"/>
  <c r="U61" i="11"/>
  <c r="U65" i="11"/>
  <c r="S76" i="11"/>
  <c r="U77" i="11"/>
  <c r="S80" i="11"/>
  <c r="U81" i="11"/>
  <c r="S84" i="11"/>
  <c r="U85" i="11"/>
  <c r="S88" i="11"/>
  <c r="U89" i="11"/>
  <c r="S92" i="11"/>
  <c r="U93" i="11"/>
  <c r="S96" i="11"/>
  <c r="U97" i="11"/>
  <c r="S100" i="11"/>
  <c r="S69" i="11"/>
  <c r="S64" i="11"/>
  <c r="S68" i="11"/>
  <c r="U69" i="11"/>
  <c r="U73" i="11"/>
  <c r="T56" i="11"/>
  <c r="V57" i="11"/>
  <c r="R59" i="11"/>
  <c r="T60" i="11"/>
  <c r="V61" i="11"/>
  <c r="R63" i="11"/>
  <c r="T64" i="11"/>
  <c r="V65" i="11"/>
  <c r="R67" i="11"/>
  <c r="T68" i="11"/>
  <c r="V69" i="11"/>
  <c r="R71" i="11"/>
  <c r="T72" i="11"/>
  <c r="V73" i="11"/>
  <c r="R75" i="11"/>
  <c r="T76" i="11"/>
  <c r="R79" i="11"/>
  <c r="T80" i="11"/>
  <c r="R83" i="11"/>
  <c r="T84" i="11"/>
  <c r="V85" i="11"/>
  <c r="R87" i="11"/>
  <c r="T88" i="11"/>
  <c r="V89" i="11"/>
  <c r="R91" i="11"/>
  <c r="T92" i="11"/>
  <c r="R95" i="11"/>
  <c r="T96" i="11"/>
  <c r="R99" i="11"/>
  <c r="T100" i="11"/>
  <c r="R57" i="11"/>
  <c r="R61" i="11"/>
  <c r="R65" i="11"/>
  <c r="R73" i="11"/>
  <c r="S61" i="11"/>
  <c r="R68" i="11"/>
  <c r="R72" i="11"/>
  <c r="S60" i="11"/>
  <c r="S72" i="11"/>
  <c r="U56" i="11"/>
  <c r="U60" i="11"/>
  <c r="U64" i="11"/>
  <c r="U68" i="11"/>
  <c r="U72" i="11"/>
  <c r="U76" i="11"/>
  <c r="U80" i="11"/>
  <c r="U84" i="11"/>
  <c r="U88" i="11"/>
  <c r="U92" i="11"/>
  <c r="U96" i="11"/>
  <c r="S99" i="11"/>
  <c r="U100" i="11"/>
  <c r="T55" i="11"/>
  <c r="U55" i="11"/>
  <c r="R55" i="11"/>
  <c r="S55" i="11"/>
  <c r="V38" i="11"/>
  <c r="U38" i="11"/>
  <c r="S38" i="11"/>
  <c r="R38" i="11"/>
  <c r="T38" i="11"/>
  <c r="R23" i="11"/>
  <c r="V22" i="11"/>
  <c r="U22" i="11"/>
  <c r="S22" i="11"/>
  <c r="T22" i="11"/>
  <c r="R22" i="11"/>
  <c r="S11" i="11"/>
  <c r="V18" i="11"/>
  <c r="U18" i="11"/>
  <c r="S18" i="11"/>
  <c r="T18" i="11"/>
  <c r="V46" i="11"/>
  <c r="U46" i="11"/>
  <c r="R46" i="11"/>
  <c r="T46" i="11"/>
  <c r="S46" i="11"/>
  <c r="U39" i="11"/>
  <c r="T39" i="11"/>
  <c r="V39" i="11"/>
  <c r="U19" i="11"/>
  <c r="V19" i="11"/>
  <c r="U27" i="11"/>
  <c r="T27" i="11"/>
  <c r="V27" i="11"/>
  <c r="V30" i="11"/>
  <c r="U30" i="11"/>
  <c r="S30" i="11"/>
  <c r="R30" i="11"/>
  <c r="T30" i="11"/>
  <c r="T47" i="11"/>
  <c r="V47" i="11"/>
  <c r="U47" i="11"/>
  <c r="U35" i="11"/>
  <c r="T35" i="11"/>
  <c r="V35" i="11"/>
  <c r="U43" i="11"/>
  <c r="T43" i="11"/>
  <c r="V43" i="11"/>
  <c r="U11" i="11"/>
  <c r="V11" i="11"/>
  <c r="R27" i="11"/>
  <c r="R11" i="11"/>
  <c r="S35" i="11"/>
  <c r="S43" i="11"/>
  <c r="U23" i="11"/>
  <c r="V23" i="11"/>
  <c r="R18" i="11"/>
  <c r="U31" i="11"/>
  <c r="T31" i="11"/>
  <c r="V31" i="11"/>
  <c r="V14" i="11"/>
  <c r="U14" i="11"/>
  <c r="S14" i="11"/>
  <c r="T14" i="11"/>
  <c r="R39" i="11"/>
  <c r="R47" i="11"/>
  <c r="R14" i="11"/>
  <c r="R19" i="11"/>
  <c r="T23" i="11"/>
  <c r="S31" i="11"/>
  <c r="S39" i="11"/>
  <c r="S47" i="11"/>
  <c r="V10" i="11"/>
  <c r="U10" i="11"/>
  <c r="S10" i="11"/>
  <c r="T10" i="11"/>
  <c r="U15" i="11"/>
  <c r="V15" i="11"/>
  <c r="S19" i="11"/>
  <c r="V26" i="11"/>
  <c r="U26" i="11"/>
  <c r="S26" i="11"/>
  <c r="R26" i="11"/>
  <c r="T26" i="11"/>
  <c r="V34" i="11"/>
  <c r="U34" i="11"/>
  <c r="S34" i="11"/>
  <c r="R34" i="11"/>
  <c r="T34" i="11"/>
  <c r="V42" i="11"/>
  <c r="U42" i="11"/>
  <c r="S42" i="11"/>
  <c r="R42" i="11"/>
  <c r="T42" i="11"/>
  <c r="V50" i="11"/>
  <c r="U50" i="11"/>
  <c r="T50" i="11"/>
  <c r="S50" i="11"/>
  <c r="R50" i="11"/>
  <c r="R9" i="11"/>
  <c r="R13" i="11"/>
  <c r="R17" i="11"/>
  <c r="R21" i="11"/>
  <c r="R25" i="11"/>
  <c r="R29" i="11"/>
  <c r="R33" i="11"/>
  <c r="R37" i="11"/>
  <c r="R41" i="11"/>
  <c r="R45" i="11"/>
  <c r="R49" i="11"/>
  <c r="S9" i="11"/>
  <c r="S13" i="11"/>
  <c r="S17" i="11"/>
  <c r="S21" i="11"/>
  <c r="S25" i="11"/>
  <c r="S29" i="11"/>
  <c r="S33" i="11"/>
  <c r="S37" i="11"/>
  <c r="S41" i="11"/>
  <c r="S45" i="11"/>
  <c r="S49" i="11"/>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B4" i="18"/>
  <c r="B2" i="18"/>
  <c r="B3" i="18"/>
  <c r="E149" i="1" l="1"/>
  <c r="E148" i="1"/>
  <c r="E147" i="1"/>
  <c r="E146" i="1"/>
  <c r="E145" i="1"/>
  <c r="E144" i="1"/>
  <c r="E143" i="1"/>
  <c r="E142" i="1"/>
  <c r="E141" i="1"/>
  <c r="E140" i="1"/>
  <c r="E139" i="1"/>
  <c r="E138" i="1"/>
  <c r="E137" i="1"/>
  <c r="E136" i="1"/>
  <c r="E135" i="1"/>
  <c r="E134" i="1"/>
  <c r="E133" i="1"/>
  <c r="E132" i="1"/>
  <c r="E131" i="1"/>
  <c r="E130" i="1"/>
  <c r="E129" i="1"/>
  <c r="E128" i="1"/>
  <c r="E127" i="1"/>
  <c r="E126" i="1"/>
  <c r="E125" i="1"/>
  <c r="C149" i="1"/>
  <c r="D26" i="12" s="1"/>
  <c r="B149" i="1"/>
  <c r="C148" i="1"/>
  <c r="D25" i="12" s="1"/>
  <c r="B148" i="1"/>
  <c r="C147" i="1"/>
  <c r="D24" i="12" s="1"/>
  <c r="B147" i="1"/>
  <c r="C146" i="1"/>
  <c r="D23" i="12" s="1"/>
  <c r="B146" i="1"/>
  <c r="C145" i="1"/>
  <c r="D22" i="12" s="1"/>
  <c r="B145" i="1"/>
  <c r="C144" i="1"/>
  <c r="D21" i="12" s="1"/>
  <c r="B144" i="1"/>
  <c r="C143" i="1"/>
  <c r="D20" i="12" s="1"/>
  <c r="B143" i="1"/>
  <c r="C142" i="1"/>
  <c r="D19" i="12" s="1"/>
  <c r="B142" i="1"/>
  <c r="C141" i="1"/>
  <c r="D18" i="12" s="1"/>
  <c r="B141" i="1"/>
  <c r="C140" i="1"/>
  <c r="D17" i="12" s="1"/>
  <c r="B140" i="1"/>
  <c r="C139" i="1"/>
  <c r="D16" i="12" s="1"/>
  <c r="B139" i="1"/>
  <c r="C138" i="1"/>
  <c r="D15" i="12" s="1"/>
  <c r="B138" i="1"/>
  <c r="C137" i="1"/>
  <c r="D14" i="12" s="1"/>
  <c r="B137" i="1"/>
  <c r="C136" i="1"/>
  <c r="D13" i="12" s="1"/>
  <c r="B136" i="1"/>
  <c r="C135" i="1"/>
  <c r="D12" i="12" s="1"/>
  <c r="B135" i="1"/>
  <c r="C134" i="1"/>
  <c r="D11" i="12" s="1"/>
  <c r="B134" i="1"/>
  <c r="C133" i="1"/>
  <c r="D10" i="12" s="1"/>
  <c r="B133" i="1"/>
  <c r="C132" i="1"/>
  <c r="D9" i="12" s="1"/>
  <c r="B132" i="1"/>
  <c r="C131" i="1"/>
  <c r="D8" i="12" s="1"/>
  <c r="B131" i="1"/>
  <c r="C130" i="1"/>
  <c r="D7" i="12" s="1"/>
  <c r="B130" i="1"/>
  <c r="C129" i="1"/>
  <c r="D6" i="12" s="1"/>
  <c r="B129" i="1"/>
  <c r="C128" i="1"/>
  <c r="D5" i="12" s="1"/>
  <c r="B128" i="1"/>
  <c r="C127" i="1"/>
  <c r="D4" i="12" s="1"/>
  <c r="B127" i="1"/>
  <c r="C126" i="1" l="1"/>
  <c r="D3" i="12" s="1"/>
  <c r="B126" i="1"/>
  <c r="C125" i="1"/>
  <c r="D2" i="12" s="1"/>
  <c r="B125" i="1"/>
  <c r="J14" i="15"/>
  <c r="J13" i="15"/>
  <c r="J12" i="15"/>
  <c r="J11" i="15"/>
  <c r="J10" i="15"/>
  <c r="J9" i="15"/>
  <c r="J8" i="15"/>
  <c r="J7" i="15"/>
  <c r="J6" i="15"/>
  <c r="J5" i="15"/>
  <c r="J4" i="15"/>
  <c r="J3" i="15"/>
  <c r="J2" i="15"/>
  <c r="I229" i="16"/>
  <c r="H229" i="16"/>
  <c r="B229" i="16"/>
  <c r="I228" i="16"/>
  <c r="H228" i="16"/>
  <c r="B228" i="16"/>
  <c r="I227" i="16"/>
  <c r="H227" i="16"/>
  <c r="B227" i="16"/>
  <c r="I226" i="16"/>
  <c r="H226" i="16"/>
  <c r="B226" i="16"/>
  <c r="I225" i="16"/>
  <c r="H225" i="16"/>
  <c r="B225" i="16"/>
  <c r="I224" i="16"/>
  <c r="H224" i="16"/>
  <c r="B224" i="16"/>
  <c r="I223" i="16"/>
  <c r="H223" i="16"/>
  <c r="B223" i="16"/>
  <c r="I222" i="16"/>
  <c r="H222" i="16"/>
  <c r="B222" i="16"/>
  <c r="I221" i="16"/>
  <c r="H221" i="16"/>
  <c r="B221" i="16"/>
  <c r="I220" i="16"/>
  <c r="H220" i="16"/>
  <c r="B220" i="16"/>
  <c r="I219" i="16"/>
  <c r="H219" i="16"/>
  <c r="B219" i="16"/>
  <c r="I218" i="16"/>
  <c r="H218" i="16"/>
  <c r="B218" i="16"/>
  <c r="I217" i="16"/>
  <c r="H217" i="16"/>
  <c r="B217" i="16"/>
  <c r="I216" i="16"/>
  <c r="H216" i="16"/>
  <c r="B216" i="16"/>
  <c r="I215" i="16"/>
  <c r="H215" i="16"/>
  <c r="B215" i="16"/>
  <c r="I214" i="16"/>
  <c r="H214" i="16"/>
  <c r="B214" i="16"/>
  <c r="I213" i="16"/>
  <c r="H213" i="16"/>
  <c r="B213" i="16"/>
  <c r="I212" i="16"/>
  <c r="H212" i="16"/>
  <c r="B212" i="16"/>
  <c r="I211" i="16"/>
  <c r="H211" i="16"/>
  <c r="B211" i="16"/>
  <c r="I210" i="16"/>
  <c r="H210" i="16"/>
  <c r="B210" i="16"/>
  <c r="I209" i="16"/>
  <c r="H209" i="16"/>
  <c r="B209" i="16"/>
  <c r="I208" i="16"/>
  <c r="H208" i="16"/>
  <c r="B208" i="16"/>
  <c r="I207" i="16"/>
  <c r="H207" i="16"/>
  <c r="B207" i="16"/>
  <c r="I206" i="16"/>
  <c r="H206" i="16"/>
  <c r="B206" i="16"/>
  <c r="I205" i="16"/>
  <c r="H205" i="16"/>
  <c r="B205" i="16"/>
  <c r="I204" i="16"/>
  <c r="H204" i="16"/>
  <c r="B204" i="16"/>
  <c r="I203" i="16"/>
  <c r="H203" i="16"/>
  <c r="B203" i="16"/>
  <c r="I202" i="16"/>
  <c r="H202" i="16"/>
  <c r="B202" i="16"/>
  <c r="I201" i="16"/>
  <c r="H201" i="16"/>
  <c r="B201" i="16"/>
  <c r="I200" i="16"/>
  <c r="H200" i="16"/>
  <c r="B200" i="16"/>
  <c r="I199" i="16"/>
  <c r="H199" i="16"/>
  <c r="B199" i="16"/>
  <c r="I198" i="16"/>
  <c r="H198" i="16"/>
  <c r="B198" i="16"/>
  <c r="I197" i="16"/>
  <c r="H197" i="16"/>
  <c r="B197" i="16"/>
  <c r="I196" i="16"/>
  <c r="H196" i="16"/>
  <c r="B196" i="16"/>
  <c r="I195" i="16"/>
  <c r="H195" i="16"/>
  <c r="B195" i="16"/>
  <c r="I194" i="16"/>
  <c r="H194" i="16"/>
  <c r="B194" i="16"/>
  <c r="I193" i="16"/>
  <c r="H193" i="16"/>
  <c r="B193" i="16"/>
  <c r="I192" i="16"/>
  <c r="H192" i="16"/>
  <c r="B192" i="16"/>
  <c r="I191" i="16"/>
  <c r="H191" i="16"/>
  <c r="B191" i="16"/>
  <c r="I190" i="16"/>
  <c r="H190" i="16"/>
  <c r="B190" i="16"/>
  <c r="I189" i="16"/>
  <c r="H189" i="16"/>
  <c r="B189" i="16"/>
  <c r="I188" i="16"/>
  <c r="H188" i="16"/>
  <c r="B188" i="16"/>
  <c r="I187" i="16"/>
  <c r="H187" i="16"/>
  <c r="B187" i="16"/>
  <c r="I186" i="16"/>
  <c r="H186" i="16"/>
  <c r="B186" i="16"/>
  <c r="I185" i="16"/>
  <c r="H185" i="16"/>
  <c r="B185" i="16"/>
  <c r="I184" i="16"/>
  <c r="H184" i="16"/>
  <c r="B184" i="16"/>
  <c r="I183" i="16"/>
  <c r="H183" i="16"/>
  <c r="B183" i="16"/>
  <c r="I182" i="16"/>
  <c r="H182" i="16"/>
  <c r="B182" i="16"/>
  <c r="I181" i="16"/>
  <c r="H181" i="16"/>
  <c r="B181" i="16"/>
  <c r="I180" i="16"/>
  <c r="H180" i="16"/>
  <c r="B180" i="16"/>
  <c r="I179" i="16"/>
  <c r="H179" i="16"/>
  <c r="B179" i="16"/>
  <c r="I178" i="16"/>
  <c r="H178" i="16"/>
  <c r="B178" i="16"/>
  <c r="I177" i="16"/>
  <c r="H177" i="16"/>
  <c r="B177" i="16"/>
  <c r="I176" i="16"/>
  <c r="H176" i="16"/>
  <c r="B176" i="16"/>
  <c r="I175" i="16"/>
  <c r="H175" i="16"/>
  <c r="B175" i="16"/>
  <c r="I174" i="16"/>
  <c r="H174" i="16"/>
  <c r="B174" i="16"/>
  <c r="I173" i="16"/>
  <c r="H173" i="16"/>
  <c r="B173" i="16"/>
  <c r="I172" i="16"/>
  <c r="H172" i="16"/>
  <c r="B172" i="16"/>
  <c r="I171" i="16"/>
  <c r="H171" i="16"/>
  <c r="B171" i="16"/>
  <c r="I170" i="16"/>
  <c r="H170" i="16"/>
  <c r="B170" i="16"/>
  <c r="I169" i="16"/>
  <c r="H169" i="16"/>
  <c r="B169" i="16"/>
  <c r="I168" i="16"/>
  <c r="H168" i="16"/>
  <c r="B168" i="16"/>
  <c r="I167" i="16"/>
  <c r="H167" i="16"/>
  <c r="B167" i="16"/>
  <c r="I166" i="16"/>
  <c r="H166" i="16"/>
  <c r="B166" i="16"/>
  <c r="I165" i="16"/>
  <c r="H165" i="16"/>
  <c r="B165" i="16"/>
  <c r="I164" i="16"/>
  <c r="H164" i="16"/>
  <c r="B164" i="16"/>
  <c r="I163" i="16"/>
  <c r="H163" i="16"/>
  <c r="B163" i="16"/>
  <c r="I162" i="16"/>
  <c r="H162" i="16"/>
  <c r="B162" i="16"/>
  <c r="I161" i="16"/>
  <c r="H161" i="16"/>
  <c r="B161" i="16"/>
  <c r="I160" i="16"/>
  <c r="H160" i="16"/>
  <c r="B160" i="16"/>
  <c r="I159" i="16"/>
  <c r="H159" i="16"/>
  <c r="B159" i="16"/>
  <c r="I158" i="16"/>
  <c r="H158" i="16"/>
  <c r="B158" i="16"/>
  <c r="I157" i="16"/>
  <c r="H157" i="16"/>
  <c r="B157" i="16"/>
  <c r="I156" i="16"/>
  <c r="H156" i="16"/>
  <c r="B156" i="16"/>
  <c r="I155" i="16"/>
  <c r="H155" i="16"/>
  <c r="B155" i="16"/>
  <c r="I154" i="16"/>
  <c r="H154" i="16"/>
  <c r="B154" i="16"/>
  <c r="I153" i="16"/>
  <c r="H153" i="16"/>
  <c r="B153" i="16"/>
  <c r="I152" i="16"/>
  <c r="H152" i="16"/>
  <c r="B152" i="16"/>
  <c r="I151" i="16"/>
  <c r="H151" i="16"/>
  <c r="B151" i="16"/>
  <c r="I150" i="16"/>
  <c r="H150" i="16"/>
  <c r="B150" i="16"/>
  <c r="I149" i="16"/>
  <c r="H149" i="16"/>
  <c r="B149" i="16"/>
  <c r="I148" i="16"/>
  <c r="H148" i="16"/>
  <c r="B148" i="16"/>
  <c r="I147" i="16"/>
  <c r="H147" i="16"/>
  <c r="B147" i="16"/>
  <c r="I146" i="16"/>
  <c r="H146" i="16"/>
  <c r="B146" i="16"/>
  <c r="I145" i="16"/>
  <c r="H145" i="16"/>
  <c r="B145" i="16"/>
  <c r="I144" i="16"/>
  <c r="H144" i="16"/>
  <c r="B144" i="16"/>
  <c r="I143" i="16"/>
  <c r="H143" i="16"/>
  <c r="B143" i="16"/>
  <c r="I142" i="16"/>
  <c r="H142" i="16"/>
  <c r="B142" i="16"/>
  <c r="I141" i="16"/>
  <c r="H141" i="16"/>
  <c r="B141" i="16"/>
  <c r="I140" i="16"/>
  <c r="H140" i="16"/>
  <c r="B140" i="16"/>
  <c r="I139" i="16"/>
  <c r="H139" i="16"/>
  <c r="B139" i="16"/>
  <c r="I138" i="16"/>
  <c r="H138" i="16"/>
  <c r="B138" i="16"/>
  <c r="I137" i="16"/>
  <c r="H137" i="16"/>
  <c r="B137" i="16"/>
  <c r="I136" i="16"/>
  <c r="H136" i="16"/>
  <c r="B136" i="16"/>
  <c r="I135" i="16"/>
  <c r="H135" i="16"/>
  <c r="B135" i="16"/>
  <c r="I134" i="16"/>
  <c r="H134" i="16"/>
  <c r="B134" i="16"/>
  <c r="I133" i="16"/>
  <c r="H133" i="16"/>
  <c r="B133" i="16"/>
  <c r="I132" i="16"/>
  <c r="H132" i="16"/>
  <c r="B132" i="16"/>
  <c r="I131" i="16"/>
  <c r="H131" i="16"/>
  <c r="B131" i="16"/>
  <c r="I130" i="16"/>
  <c r="H130" i="16"/>
  <c r="B130" i="16"/>
  <c r="I129" i="16"/>
  <c r="H129" i="16"/>
  <c r="B129" i="16"/>
  <c r="I128" i="16"/>
  <c r="H128" i="16"/>
  <c r="B128" i="16"/>
  <c r="I127" i="16"/>
  <c r="H127" i="16"/>
  <c r="B127" i="16"/>
  <c r="I126" i="16"/>
  <c r="H126" i="16"/>
  <c r="B126" i="16"/>
  <c r="I125" i="16"/>
  <c r="H125" i="16"/>
  <c r="B125" i="16"/>
  <c r="I124" i="16"/>
  <c r="H124" i="16"/>
  <c r="B124" i="16"/>
  <c r="I123" i="16"/>
  <c r="H123" i="16"/>
  <c r="B123" i="16"/>
  <c r="I122" i="16"/>
  <c r="H122" i="16"/>
  <c r="B122" i="16"/>
  <c r="I121" i="16"/>
  <c r="H121" i="16"/>
  <c r="B121" i="16"/>
  <c r="I120" i="16"/>
  <c r="H120" i="16"/>
  <c r="B120" i="16"/>
  <c r="I119" i="16"/>
  <c r="H119" i="16"/>
  <c r="B119" i="16"/>
  <c r="I118" i="16"/>
  <c r="H118" i="16"/>
  <c r="B118" i="16"/>
  <c r="I117" i="16"/>
  <c r="H117" i="16"/>
  <c r="B117" i="16"/>
  <c r="I116" i="16"/>
  <c r="H116" i="16"/>
  <c r="B116" i="16"/>
  <c r="I115" i="16"/>
  <c r="H115" i="16"/>
  <c r="B115" i="16"/>
  <c r="I114" i="16"/>
  <c r="H114" i="16"/>
  <c r="B114" i="16"/>
  <c r="I113" i="16"/>
  <c r="H113" i="16"/>
  <c r="B113" i="16"/>
  <c r="I112" i="16"/>
  <c r="H112" i="16"/>
  <c r="B112" i="16"/>
  <c r="I111" i="16"/>
  <c r="H111" i="16"/>
  <c r="B111" i="16"/>
  <c r="I110" i="16"/>
  <c r="H110" i="16"/>
  <c r="B110" i="16"/>
  <c r="I109" i="16"/>
  <c r="H109" i="16"/>
  <c r="B109" i="16"/>
  <c r="I108" i="16"/>
  <c r="H108" i="16"/>
  <c r="B108" i="16"/>
  <c r="I107" i="16"/>
  <c r="H107" i="16"/>
  <c r="B107" i="16"/>
  <c r="I106" i="16"/>
  <c r="H106" i="16"/>
  <c r="B106" i="16"/>
  <c r="I105" i="16"/>
  <c r="H105" i="16"/>
  <c r="B105" i="16"/>
  <c r="I104" i="16"/>
  <c r="H104" i="16"/>
  <c r="B104" i="16"/>
  <c r="I103" i="16"/>
  <c r="H103" i="16"/>
  <c r="B103" i="16"/>
  <c r="I102" i="16"/>
  <c r="H102" i="16"/>
  <c r="B102" i="16"/>
  <c r="I101" i="16"/>
  <c r="H101" i="16"/>
  <c r="B101" i="16"/>
  <c r="I100" i="16"/>
  <c r="H100" i="16"/>
  <c r="B100" i="16"/>
  <c r="I99" i="16"/>
  <c r="H99" i="16"/>
  <c r="B99" i="16"/>
  <c r="I98" i="16"/>
  <c r="H98" i="16"/>
  <c r="B98" i="16"/>
  <c r="I97" i="16"/>
  <c r="H97" i="16"/>
  <c r="B97" i="16"/>
  <c r="I96" i="16"/>
  <c r="H96" i="16"/>
  <c r="B96" i="16"/>
  <c r="I95" i="16"/>
  <c r="H95" i="16"/>
  <c r="B95" i="16"/>
  <c r="I94" i="16"/>
  <c r="H94" i="16"/>
  <c r="B94" i="16"/>
  <c r="I93" i="16"/>
  <c r="H93" i="16"/>
  <c r="B93" i="16"/>
  <c r="I92" i="16"/>
  <c r="H92" i="16"/>
  <c r="B92" i="16"/>
  <c r="I91" i="16"/>
  <c r="H91" i="16"/>
  <c r="B91" i="16"/>
  <c r="I90" i="16"/>
  <c r="H90" i="16"/>
  <c r="B90" i="16"/>
  <c r="I89" i="16"/>
  <c r="H89" i="16"/>
  <c r="B89" i="16"/>
  <c r="I88" i="16"/>
  <c r="H88" i="16"/>
  <c r="B88" i="16"/>
  <c r="I87" i="16"/>
  <c r="H87" i="16"/>
  <c r="B87" i="16"/>
  <c r="I86" i="16"/>
  <c r="H86" i="16"/>
  <c r="B86" i="16"/>
  <c r="I85" i="16"/>
  <c r="H85" i="16"/>
  <c r="B85" i="16"/>
  <c r="I84" i="16"/>
  <c r="H84" i="16"/>
  <c r="B84" i="16"/>
  <c r="I83" i="16"/>
  <c r="H83" i="16"/>
  <c r="B83" i="16"/>
  <c r="I82" i="16"/>
  <c r="H82" i="16"/>
  <c r="B82" i="16"/>
  <c r="I81" i="16"/>
  <c r="H81" i="16"/>
  <c r="B81" i="16"/>
  <c r="I80" i="16"/>
  <c r="H80" i="16"/>
  <c r="B80" i="16"/>
  <c r="I79" i="16"/>
  <c r="H79" i="16"/>
  <c r="B79" i="16"/>
  <c r="I78" i="16"/>
  <c r="H78" i="16"/>
  <c r="B78" i="16"/>
  <c r="I77" i="16"/>
  <c r="H77" i="16"/>
  <c r="B77" i="16"/>
  <c r="I76" i="16"/>
  <c r="H76" i="16"/>
  <c r="B76" i="16"/>
  <c r="I75" i="16"/>
  <c r="H75" i="16"/>
  <c r="B75" i="16"/>
  <c r="I74" i="16"/>
  <c r="H74" i="16"/>
  <c r="B74" i="16"/>
  <c r="I73" i="16"/>
  <c r="H73" i="16"/>
  <c r="B73" i="16"/>
  <c r="I72" i="16"/>
  <c r="H72" i="16"/>
  <c r="B72" i="16"/>
  <c r="I71" i="16"/>
  <c r="H71" i="16"/>
  <c r="B71" i="16"/>
  <c r="I70" i="16"/>
  <c r="H70" i="16"/>
  <c r="B70" i="16"/>
  <c r="I69" i="16"/>
  <c r="H69" i="16"/>
  <c r="B69" i="16"/>
  <c r="I68" i="16"/>
  <c r="H68" i="16"/>
  <c r="B68" i="16"/>
  <c r="I67" i="16"/>
  <c r="H67" i="16"/>
  <c r="B67" i="16"/>
  <c r="I66" i="16"/>
  <c r="H66" i="16"/>
  <c r="B66" i="16"/>
  <c r="I65" i="16"/>
  <c r="H65" i="16"/>
  <c r="B65" i="16"/>
  <c r="I64" i="16"/>
  <c r="H64" i="16"/>
  <c r="B64" i="16"/>
  <c r="I63" i="16"/>
  <c r="H63" i="16"/>
  <c r="B63" i="16"/>
  <c r="I62" i="16"/>
  <c r="H62" i="16"/>
  <c r="B62" i="16"/>
  <c r="I61" i="16"/>
  <c r="H61" i="16"/>
  <c r="B61" i="16"/>
  <c r="I60" i="16"/>
  <c r="H60" i="16"/>
  <c r="B60" i="16"/>
  <c r="I59" i="16"/>
  <c r="H59" i="16"/>
  <c r="B59" i="16"/>
  <c r="I58" i="16"/>
  <c r="H58" i="16"/>
  <c r="B58" i="16"/>
  <c r="I57" i="16"/>
  <c r="H57" i="16"/>
  <c r="B57" i="16"/>
  <c r="I56" i="16"/>
  <c r="H56" i="16"/>
  <c r="B56" i="16"/>
  <c r="I55" i="16"/>
  <c r="H55" i="16"/>
  <c r="B55" i="16"/>
  <c r="I54" i="16"/>
  <c r="H54" i="16"/>
  <c r="B54" i="16"/>
  <c r="I53" i="16"/>
  <c r="H53" i="16"/>
  <c r="B53" i="16"/>
  <c r="I52" i="16"/>
  <c r="H52" i="16"/>
  <c r="B52" i="16"/>
  <c r="I51" i="16"/>
  <c r="H51" i="16"/>
  <c r="B51" i="16"/>
  <c r="I50" i="16"/>
  <c r="H50" i="16"/>
  <c r="B50" i="16"/>
  <c r="I49" i="16"/>
  <c r="H49" i="16"/>
  <c r="B49" i="16"/>
  <c r="I48" i="16"/>
  <c r="H48" i="16"/>
  <c r="B48" i="16"/>
  <c r="I47" i="16"/>
  <c r="H47" i="16"/>
  <c r="B47" i="16"/>
  <c r="I46" i="16"/>
  <c r="H46" i="16"/>
  <c r="B46" i="16"/>
  <c r="I45" i="16"/>
  <c r="H45" i="16"/>
  <c r="B45" i="16"/>
  <c r="I44" i="16"/>
  <c r="H44" i="16"/>
  <c r="B44" i="16"/>
  <c r="I43" i="16"/>
  <c r="H43" i="16"/>
  <c r="B43" i="16"/>
  <c r="I42" i="16"/>
  <c r="H42" i="16"/>
  <c r="B42" i="16"/>
  <c r="I41" i="16"/>
  <c r="H41" i="16"/>
  <c r="B41" i="16"/>
  <c r="I40" i="16"/>
  <c r="H40" i="16"/>
  <c r="B40" i="16"/>
  <c r="I39" i="16"/>
  <c r="H39" i="16"/>
  <c r="B39" i="16"/>
  <c r="I38" i="16"/>
  <c r="H38" i="16"/>
  <c r="B38" i="16"/>
  <c r="I37" i="16"/>
  <c r="H37" i="16"/>
  <c r="B37" i="16"/>
  <c r="I36" i="16"/>
  <c r="H36" i="16"/>
  <c r="B36" i="16"/>
  <c r="I35" i="16"/>
  <c r="H35" i="16"/>
  <c r="B35" i="16"/>
  <c r="I34" i="16"/>
  <c r="H34" i="16"/>
  <c r="B34" i="16"/>
  <c r="I33" i="16"/>
  <c r="H33" i="16"/>
  <c r="B33" i="16"/>
  <c r="I32" i="16"/>
  <c r="H32" i="16"/>
  <c r="B32" i="16"/>
  <c r="I31" i="16"/>
  <c r="H31" i="16"/>
  <c r="B31" i="16"/>
  <c r="I30" i="16"/>
  <c r="H30" i="16"/>
  <c r="B30" i="16"/>
  <c r="I29" i="16"/>
  <c r="H29" i="16"/>
  <c r="B29" i="16"/>
  <c r="I28" i="16"/>
  <c r="H28" i="16"/>
  <c r="B28" i="16"/>
  <c r="I27" i="16"/>
  <c r="H27" i="16"/>
  <c r="B27" i="16"/>
  <c r="I26" i="16"/>
  <c r="H26" i="16"/>
  <c r="B26" i="16"/>
  <c r="I25" i="16"/>
  <c r="H25" i="16"/>
  <c r="B25" i="16"/>
  <c r="I24" i="16"/>
  <c r="H24" i="16"/>
  <c r="B24" i="16"/>
  <c r="I23" i="16"/>
  <c r="H23" i="16"/>
  <c r="B23" i="16"/>
  <c r="I22" i="16"/>
  <c r="H22" i="16"/>
  <c r="B22" i="16"/>
  <c r="I21" i="16"/>
  <c r="H21" i="16"/>
  <c r="B21" i="16"/>
  <c r="I20" i="16"/>
  <c r="H20" i="16"/>
  <c r="B20" i="16"/>
  <c r="I19" i="16"/>
  <c r="H19" i="16"/>
  <c r="B19" i="16"/>
  <c r="I18" i="16"/>
  <c r="H18" i="16"/>
  <c r="B18" i="16"/>
  <c r="I17" i="16"/>
  <c r="H17" i="16"/>
  <c r="B17" i="16"/>
  <c r="I16" i="16"/>
  <c r="H16" i="16"/>
  <c r="B16" i="16"/>
  <c r="I15" i="16"/>
  <c r="H15" i="16"/>
  <c r="B15" i="16"/>
  <c r="I14" i="16"/>
  <c r="H14" i="16"/>
  <c r="B14" i="16"/>
  <c r="I13" i="16"/>
  <c r="H13" i="16"/>
  <c r="B13" i="16"/>
  <c r="I12" i="16"/>
  <c r="H12" i="16"/>
  <c r="B12" i="16"/>
  <c r="I11" i="16"/>
  <c r="H11" i="16"/>
  <c r="B11" i="16"/>
  <c r="I10" i="16"/>
  <c r="H10" i="16"/>
  <c r="B10" i="16"/>
  <c r="I9" i="16"/>
  <c r="H9" i="16"/>
  <c r="B9" i="16"/>
  <c r="I8" i="16"/>
  <c r="H8" i="16"/>
  <c r="B8" i="16"/>
  <c r="I7" i="16"/>
  <c r="H7" i="16"/>
  <c r="B7" i="16"/>
  <c r="I6" i="16"/>
  <c r="H6" i="16"/>
  <c r="B6" i="16"/>
  <c r="I5" i="16"/>
  <c r="H5" i="16"/>
  <c r="B5" i="16"/>
  <c r="I4" i="16"/>
  <c r="H4" i="16"/>
  <c r="B4" i="16"/>
  <c r="I3" i="16"/>
  <c r="H3" i="16"/>
  <c r="B3" i="16"/>
  <c r="V7" i="11" l="1"/>
  <c r="T7" i="11"/>
  <c r="I2" i="16" s="1"/>
  <c r="R7" i="11"/>
  <c r="H2" i="16" s="1"/>
  <c r="S7" i="11"/>
  <c r="U7" i="11"/>
  <c r="B2" i="16"/>
  <c r="B19" i="1"/>
  <c r="C15" i="1"/>
  <c r="E4" i="1"/>
  <c r="E14" i="1"/>
  <c r="E10" i="1" l="1"/>
  <c r="E9" i="1"/>
  <c r="C9" i="1"/>
  <c r="B10" i="1"/>
  <c r="B9" i="1"/>
  <c r="D89" i="1"/>
  <c r="D88" i="1"/>
  <c r="D87" i="1"/>
  <c r="C89" i="1"/>
  <c r="C88" i="1"/>
  <c r="C87" i="1"/>
  <c r="A89" i="1"/>
  <c r="A88" i="1"/>
  <c r="A87" i="1"/>
  <c r="A86" i="1"/>
  <c r="C86" i="1"/>
  <c r="D86" i="1"/>
  <c r="B40" i="11"/>
  <c r="B39" i="11"/>
  <c r="B38" i="11"/>
  <c r="B37" i="11"/>
  <c r="B36" i="11"/>
  <c r="I28" i="11"/>
  <c r="I27" i="11"/>
  <c r="I26" i="11"/>
  <c r="I25" i="11"/>
  <c r="I24" i="11"/>
  <c r="I23" i="11"/>
  <c r="I22" i="11"/>
  <c r="I21" i="11"/>
  <c r="I20" i="11"/>
  <c r="I19" i="11"/>
  <c r="I18" i="11"/>
  <c r="I17" i="11"/>
  <c r="I16" i="11"/>
  <c r="I15" i="11"/>
  <c r="I14" i="11"/>
  <c r="I13" i="11"/>
  <c r="I12" i="11"/>
  <c r="I11" i="11"/>
  <c r="I10" i="11"/>
  <c r="I9" i="11"/>
  <c r="I8" i="11"/>
  <c r="I7" i="11"/>
  <c r="I6" i="11"/>
  <c r="I5" i="11"/>
  <c r="K229" i="16" l="1"/>
  <c r="J229" i="16"/>
  <c r="K228" i="16"/>
  <c r="J228" i="16"/>
  <c r="K227" i="16"/>
  <c r="J227" i="16"/>
  <c r="K226" i="16"/>
  <c r="J226" i="16"/>
  <c r="K225" i="16"/>
  <c r="J225" i="16"/>
  <c r="K224" i="16"/>
  <c r="J224" i="16"/>
  <c r="K223" i="16"/>
  <c r="J223" i="16"/>
  <c r="K222" i="16"/>
  <c r="J222" i="16"/>
  <c r="K221" i="16"/>
  <c r="J221" i="16"/>
  <c r="K220" i="16"/>
  <c r="J220" i="16"/>
  <c r="K219" i="16"/>
  <c r="J219" i="16"/>
  <c r="K218" i="16"/>
  <c r="J218" i="16"/>
  <c r="K217" i="16"/>
  <c r="J217" i="16"/>
  <c r="K216" i="16"/>
  <c r="J216" i="16"/>
  <c r="K215" i="16"/>
  <c r="J215" i="16"/>
  <c r="K214" i="16"/>
  <c r="J214" i="16"/>
  <c r="K213" i="16"/>
  <c r="J213" i="16"/>
  <c r="K212" i="16"/>
  <c r="J212" i="16"/>
  <c r="K211" i="16"/>
  <c r="J211" i="16"/>
  <c r="K210" i="16"/>
  <c r="J210" i="16"/>
  <c r="K209" i="16"/>
  <c r="J209" i="16"/>
  <c r="K208" i="16"/>
  <c r="J208" i="16"/>
  <c r="K207" i="16"/>
  <c r="J207" i="16"/>
  <c r="K206" i="16"/>
  <c r="J206" i="16"/>
  <c r="K205" i="16"/>
  <c r="J205" i="16"/>
  <c r="K204" i="16"/>
  <c r="J204" i="16"/>
  <c r="K203" i="16"/>
  <c r="J203" i="16"/>
  <c r="K202" i="16"/>
  <c r="J202" i="16"/>
  <c r="K201" i="16"/>
  <c r="J201" i="16"/>
  <c r="K200" i="16"/>
  <c r="J200" i="16"/>
  <c r="K199" i="16"/>
  <c r="J199" i="16"/>
  <c r="K198" i="16"/>
  <c r="J198" i="16"/>
  <c r="K197" i="16"/>
  <c r="J197" i="16"/>
  <c r="K196" i="16"/>
  <c r="J196" i="16"/>
  <c r="K195" i="16"/>
  <c r="J195" i="16"/>
  <c r="K194" i="16"/>
  <c r="J194" i="16"/>
  <c r="K193" i="16"/>
  <c r="J193" i="16"/>
  <c r="K192" i="16"/>
  <c r="J192" i="16"/>
  <c r="K191" i="16"/>
  <c r="J191" i="16"/>
  <c r="K190" i="16"/>
  <c r="J190" i="16"/>
  <c r="K189" i="16"/>
  <c r="J189" i="16"/>
  <c r="K188" i="16"/>
  <c r="J188" i="16"/>
  <c r="K187" i="16"/>
  <c r="J187" i="16"/>
  <c r="K186" i="16"/>
  <c r="J186" i="16"/>
  <c r="K185" i="16"/>
  <c r="J185" i="16"/>
  <c r="K184" i="16"/>
  <c r="J184" i="16"/>
  <c r="K183" i="16"/>
  <c r="J183" i="16"/>
  <c r="K182" i="16"/>
  <c r="J182" i="16"/>
  <c r="K181" i="16"/>
  <c r="J181" i="16"/>
  <c r="K180" i="16"/>
  <c r="J180" i="16"/>
  <c r="K179" i="16"/>
  <c r="J179" i="16"/>
  <c r="K178" i="16"/>
  <c r="J178" i="16"/>
  <c r="K177" i="16"/>
  <c r="J177" i="16"/>
  <c r="K176" i="16"/>
  <c r="J176" i="16"/>
  <c r="K175" i="16"/>
  <c r="J175" i="16"/>
  <c r="K174" i="16"/>
  <c r="J174" i="16"/>
  <c r="K173" i="16"/>
  <c r="J173" i="16"/>
  <c r="K172" i="16"/>
  <c r="J172" i="16"/>
  <c r="K171" i="16"/>
  <c r="J171" i="16"/>
  <c r="K170" i="16"/>
  <c r="J170" i="16"/>
  <c r="K169" i="16"/>
  <c r="J169" i="16"/>
  <c r="K168" i="16"/>
  <c r="J168" i="16"/>
  <c r="K167" i="16"/>
  <c r="J167" i="16"/>
  <c r="K166" i="16"/>
  <c r="J166" i="16"/>
  <c r="K165" i="16"/>
  <c r="J165" i="16"/>
  <c r="K164" i="16"/>
  <c r="J164" i="16"/>
  <c r="K163" i="16"/>
  <c r="J163" i="16"/>
  <c r="K162" i="16"/>
  <c r="J162" i="16"/>
  <c r="K161" i="16"/>
  <c r="J161" i="16"/>
  <c r="K160" i="16"/>
  <c r="J160" i="16"/>
  <c r="K159" i="16"/>
  <c r="J159" i="16"/>
  <c r="K158" i="16"/>
  <c r="J158" i="16"/>
  <c r="K157" i="16"/>
  <c r="J157" i="16"/>
  <c r="K156" i="16"/>
  <c r="J156" i="16"/>
  <c r="K155" i="16"/>
  <c r="J155" i="16"/>
  <c r="K154" i="16"/>
  <c r="J154" i="16"/>
  <c r="K153" i="16"/>
  <c r="J153" i="16"/>
  <c r="K152" i="16"/>
  <c r="J152" i="16"/>
  <c r="K151" i="16"/>
  <c r="J151" i="16"/>
  <c r="K150" i="16"/>
  <c r="J150" i="16"/>
  <c r="K149" i="16"/>
  <c r="J149" i="16"/>
  <c r="K148" i="16"/>
  <c r="J148" i="16"/>
  <c r="K147" i="16"/>
  <c r="J147" i="16"/>
  <c r="K146" i="16"/>
  <c r="J146" i="16"/>
  <c r="K145" i="16"/>
  <c r="J145" i="16"/>
  <c r="K144" i="16"/>
  <c r="J144" i="16"/>
  <c r="K143" i="16"/>
  <c r="J143" i="16"/>
  <c r="K142" i="16"/>
  <c r="J142" i="16"/>
  <c r="K141" i="16"/>
  <c r="J141" i="16"/>
  <c r="K140" i="16"/>
  <c r="J140" i="16"/>
  <c r="K139" i="16"/>
  <c r="J139" i="16"/>
  <c r="K138" i="16"/>
  <c r="J138" i="16"/>
  <c r="K137" i="16"/>
  <c r="J137" i="16"/>
  <c r="K136" i="16"/>
  <c r="J136" i="16"/>
  <c r="K135" i="16"/>
  <c r="J135" i="16"/>
  <c r="K134" i="16"/>
  <c r="J134" i="16"/>
  <c r="K133" i="16"/>
  <c r="J133" i="16"/>
  <c r="K132" i="16"/>
  <c r="J132" i="16"/>
  <c r="K131" i="16"/>
  <c r="J131" i="16"/>
  <c r="K130" i="16"/>
  <c r="J130" i="16"/>
  <c r="K129" i="16"/>
  <c r="J129" i="16"/>
  <c r="K128" i="16"/>
  <c r="J128" i="16"/>
  <c r="K127" i="16"/>
  <c r="J127" i="16"/>
  <c r="K126" i="16"/>
  <c r="J126" i="16"/>
  <c r="K125" i="16"/>
  <c r="J125" i="16"/>
  <c r="K124" i="16"/>
  <c r="J124" i="16"/>
  <c r="K123" i="16"/>
  <c r="J123" i="16"/>
  <c r="K122" i="16"/>
  <c r="J122" i="16"/>
  <c r="K121" i="16"/>
  <c r="J121" i="16"/>
  <c r="K120" i="16"/>
  <c r="J120" i="16"/>
  <c r="K119" i="16"/>
  <c r="J119" i="16"/>
  <c r="K118" i="16"/>
  <c r="J118" i="16"/>
  <c r="K117" i="16"/>
  <c r="J117" i="16"/>
  <c r="K116" i="16"/>
  <c r="J116" i="16"/>
  <c r="K115" i="16"/>
  <c r="J115" i="16"/>
  <c r="K114" i="16"/>
  <c r="J114" i="16"/>
  <c r="K113" i="16"/>
  <c r="J113" i="16"/>
  <c r="K112" i="16"/>
  <c r="J112" i="16"/>
  <c r="K111" i="16"/>
  <c r="J111" i="16"/>
  <c r="K110" i="16"/>
  <c r="J110" i="16"/>
  <c r="K109" i="16"/>
  <c r="J109" i="16"/>
  <c r="K108" i="16"/>
  <c r="J108" i="16"/>
  <c r="K107" i="16"/>
  <c r="J107" i="16"/>
  <c r="K106" i="16"/>
  <c r="J106" i="16"/>
  <c r="K105" i="16"/>
  <c r="J105" i="16"/>
  <c r="K104" i="16"/>
  <c r="J104" i="16"/>
  <c r="K103" i="16"/>
  <c r="J103" i="16"/>
  <c r="K102" i="16"/>
  <c r="J102" i="16"/>
  <c r="K101" i="16"/>
  <c r="J101" i="16"/>
  <c r="K100" i="16"/>
  <c r="J100" i="16"/>
  <c r="K99" i="16"/>
  <c r="J99" i="16"/>
  <c r="K98" i="16"/>
  <c r="J98" i="16"/>
  <c r="K97" i="16"/>
  <c r="J97" i="16"/>
  <c r="K96" i="16"/>
  <c r="J96" i="16"/>
  <c r="K95" i="16"/>
  <c r="J95" i="16"/>
  <c r="K94" i="16"/>
  <c r="J94" i="16"/>
  <c r="K93" i="16"/>
  <c r="J93" i="16"/>
  <c r="K92" i="16"/>
  <c r="J92" i="16"/>
  <c r="K91" i="16"/>
  <c r="J91" i="16"/>
  <c r="K90" i="16"/>
  <c r="J90" i="16"/>
  <c r="K89" i="16"/>
  <c r="J89" i="16"/>
  <c r="K88" i="16"/>
  <c r="J88" i="16"/>
  <c r="K87" i="16"/>
  <c r="J87" i="16"/>
  <c r="K86" i="16"/>
  <c r="J86" i="16"/>
  <c r="K85" i="16"/>
  <c r="J85" i="16"/>
  <c r="K84" i="16"/>
  <c r="J84" i="16"/>
  <c r="K83" i="16"/>
  <c r="J83" i="16"/>
  <c r="K82" i="16"/>
  <c r="J82" i="16"/>
  <c r="K81" i="16"/>
  <c r="J81" i="16"/>
  <c r="K80" i="16"/>
  <c r="J80" i="16"/>
  <c r="K79" i="16"/>
  <c r="J79" i="16"/>
  <c r="K78" i="16"/>
  <c r="J78" i="16"/>
  <c r="K77" i="16"/>
  <c r="J77" i="16"/>
  <c r="K76" i="16"/>
  <c r="J76" i="16"/>
  <c r="K75" i="16"/>
  <c r="J75" i="16"/>
  <c r="K74" i="16"/>
  <c r="J74" i="16"/>
  <c r="K73" i="16"/>
  <c r="J73" i="16"/>
  <c r="K72" i="16"/>
  <c r="J72" i="16"/>
  <c r="K71" i="16"/>
  <c r="J71" i="16"/>
  <c r="K70" i="16"/>
  <c r="J70" i="16"/>
  <c r="K69" i="16"/>
  <c r="J69" i="16"/>
  <c r="K68" i="16"/>
  <c r="J68" i="16"/>
  <c r="K67" i="16"/>
  <c r="J67" i="16"/>
  <c r="K66" i="16"/>
  <c r="J66" i="16"/>
  <c r="K65" i="16"/>
  <c r="J65" i="16"/>
  <c r="K64" i="16"/>
  <c r="J64" i="16"/>
  <c r="K63" i="16"/>
  <c r="J63" i="16"/>
  <c r="K62" i="16"/>
  <c r="J62" i="16"/>
  <c r="K61" i="16"/>
  <c r="J61" i="16"/>
  <c r="K60" i="16"/>
  <c r="J60" i="16"/>
  <c r="K59" i="16"/>
  <c r="J59" i="16"/>
  <c r="K58" i="16"/>
  <c r="J58" i="16"/>
  <c r="K57" i="16"/>
  <c r="J57" i="16"/>
  <c r="K56" i="16"/>
  <c r="J56" i="16"/>
  <c r="K55" i="16"/>
  <c r="J55" i="16"/>
  <c r="K54" i="16"/>
  <c r="J54" i="16"/>
  <c r="K53" i="16"/>
  <c r="J53" i="16"/>
  <c r="K52" i="16"/>
  <c r="J52" i="16"/>
  <c r="K51" i="16"/>
  <c r="J51" i="16"/>
  <c r="K50" i="16"/>
  <c r="J50" i="16"/>
  <c r="K49" i="16"/>
  <c r="J49" i="16"/>
  <c r="K48" i="16"/>
  <c r="J48" i="16"/>
  <c r="K47" i="16"/>
  <c r="J47" i="16"/>
  <c r="K46" i="16"/>
  <c r="J46" i="16"/>
  <c r="K45" i="16"/>
  <c r="J45" i="16"/>
  <c r="K44" i="16"/>
  <c r="J44" i="16"/>
  <c r="K43" i="16"/>
  <c r="J43" i="16"/>
  <c r="K42" i="16"/>
  <c r="J42" i="16"/>
  <c r="K41" i="16"/>
  <c r="J41" i="16"/>
  <c r="K40" i="16"/>
  <c r="J40" i="16"/>
  <c r="K39" i="16"/>
  <c r="J39" i="16"/>
  <c r="K38" i="16"/>
  <c r="J38" i="16"/>
  <c r="K37" i="16"/>
  <c r="J37" i="16"/>
  <c r="K36" i="16"/>
  <c r="J36" i="16"/>
  <c r="K35" i="16"/>
  <c r="J35" i="16"/>
  <c r="K34" i="16"/>
  <c r="J34" i="16"/>
  <c r="K33" i="16"/>
  <c r="J33" i="16"/>
  <c r="K32" i="16"/>
  <c r="J32" i="16"/>
  <c r="K31" i="16"/>
  <c r="J31" i="16"/>
  <c r="K30" i="16"/>
  <c r="J30" i="16"/>
  <c r="K29" i="16"/>
  <c r="J29" i="16"/>
  <c r="K28" i="16"/>
  <c r="J28" i="16"/>
  <c r="K27" i="16"/>
  <c r="J27" i="16"/>
  <c r="K26" i="16"/>
  <c r="J26" i="16"/>
  <c r="K25" i="16"/>
  <c r="J25" i="16"/>
  <c r="K24" i="16"/>
  <c r="J24" i="16"/>
  <c r="K23" i="16"/>
  <c r="J23" i="16"/>
  <c r="K22" i="16"/>
  <c r="J22" i="16"/>
  <c r="K21" i="16"/>
  <c r="J21" i="16"/>
  <c r="K20" i="16"/>
  <c r="J20" i="16"/>
  <c r="K19" i="16"/>
  <c r="J19" i="16"/>
  <c r="K18" i="16"/>
  <c r="J18" i="16"/>
  <c r="K17" i="16"/>
  <c r="J17" i="16"/>
  <c r="K16" i="16"/>
  <c r="J16" i="16"/>
  <c r="K15" i="16"/>
  <c r="J15" i="16"/>
  <c r="K14" i="16"/>
  <c r="J14" i="16"/>
  <c r="K13" i="16"/>
  <c r="J13" i="16"/>
  <c r="K12" i="16"/>
  <c r="J12" i="16"/>
  <c r="K11" i="16"/>
  <c r="J11" i="16"/>
  <c r="K10" i="16"/>
  <c r="J10" i="16"/>
  <c r="K9" i="16"/>
  <c r="J9" i="16"/>
  <c r="K8" i="16"/>
  <c r="J8" i="16"/>
  <c r="K7" i="16"/>
  <c r="J7" i="16"/>
  <c r="K6" i="16"/>
  <c r="J6" i="16"/>
  <c r="K5" i="16"/>
  <c r="J5" i="16"/>
  <c r="K4" i="16"/>
  <c r="J4" i="16"/>
  <c r="K3" i="16"/>
  <c r="J3" i="16"/>
  <c r="K2" i="16"/>
  <c r="J2" i="16"/>
  <c r="K26" i="12" l="1"/>
  <c r="H26" i="12"/>
  <c r="K25" i="12"/>
  <c r="H25" i="12"/>
  <c r="K24" i="12"/>
  <c r="H24" i="12"/>
  <c r="K23" i="12"/>
  <c r="H23" i="12"/>
  <c r="K22" i="12"/>
  <c r="H22" i="12"/>
  <c r="K21" i="12"/>
  <c r="H21" i="12"/>
  <c r="K20" i="12"/>
  <c r="H20" i="12"/>
  <c r="K19" i="12"/>
  <c r="H19" i="12"/>
  <c r="K18" i="12"/>
  <c r="H18" i="12"/>
  <c r="K17" i="12"/>
  <c r="H17" i="12"/>
  <c r="K16" i="12"/>
  <c r="H16" i="12"/>
  <c r="K15" i="12"/>
  <c r="H15" i="12"/>
  <c r="K14" i="12"/>
  <c r="H14" i="12"/>
  <c r="K13" i="12"/>
  <c r="H13" i="12"/>
  <c r="K12" i="12"/>
  <c r="H12" i="12"/>
  <c r="K11" i="12"/>
  <c r="H11" i="12"/>
  <c r="K10" i="12"/>
  <c r="H10" i="12"/>
  <c r="K9" i="12"/>
  <c r="H9" i="12"/>
  <c r="K8" i="12"/>
  <c r="H8" i="12"/>
  <c r="K7" i="12"/>
  <c r="H7" i="12"/>
  <c r="K6" i="12"/>
  <c r="H6" i="12"/>
  <c r="K5" i="12"/>
  <c r="H5" i="12"/>
  <c r="K4" i="12"/>
  <c r="H4" i="12"/>
  <c r="K3" i="12"/>
  <c r="H3" i="12"/>
  <c r="K2" i="12"/>
  <c r="H2" i="12"/>
  <c r="C229" i="16" l="1"/>
  <c r="A229" i="16"/>
  <c r="C228" i="16"/>
  <c r="A228" i="16"/>
  <c r="C227" i="16"/>
  <c r="A227" i="16"/>
  <c r="C226" i="16"/>
  <c r="A226" i="16"/>
  <c r="C225" i="16"/>
  <c r="A225" i="16"/>
  <c r="C224" i="16"/>
  <c r="A224" i="16"/>
  <c r="C223" i="16"/>
  <c r="A223" i="16"/>
  <c r="C222" i="16"/>
  <c r="A222" i="16"/>
  <c r="C221" i="16"/>
  <c r="A221" i="16"/>
  <c r="C220" i="16"/>
  <c r="A220" i="16"/>
  <c r="C219" i="16"/>
  <c r="A219" i="16"/>
  <c r="C218" i="16"/>
  <c r="A218" i="16"/>
  <c r="C217" i="16"/>
  <c r="A217" i="16"/>
  <c r="C216" i="16"/>
  <c r="A216" i="16"/>
  <c r="C215" i="16"/>
  <c r="A215" i="16"/>
  <c r="C214" i="16"/>
  <c r="A214" i="16"/>
  <c r="C213" i="16"/>
  <c r="A213" i="16"/>
  <c r="C212" i="16"/>
  <c r="A212" i="16"/>
  <c r="C211" i="16"/>
  <c r="A211" i="16"/>
  <c r="C210" i="16"/>
  <c r="A210" i="16"/>
  <c r="C209" i="16"/>
  <c r="A209" i="16"/>
  <c r="C208" i="16"/>
  <c r="A208" i="16"/>
  <c r="C207" i="16"/>
  <c r="A207" i="16"/>
  <c r="C206" i="16"/>
  <c r="A206" i="16"/>
  <c r="C205" i="16"/>
  <c r="A205" i="16"/>
  <c r="C204" i="16"/>
  <c r="A204" i="16"/>
  <c r="C203" i="16"/>
  <c r="A203" i="16"/>
  <c r="C202" i="16"/>
  <c r="A202" i="16"/>
  <c r="C201" i="16"/>
  <c r="A201" i="16"/>
  <c r="C200" i="16"/>
  <c r="A200" i="16"/>
  <c r="C199" i="16"/>
  <c r="A199" i="16"/>
  <c r="C198" i="16"/>
  <c r="A198" i="16"/>
  <c r="C197" i="16"/>
  <c r="A197" i="16"/>
  <c r="C196" i="16"/>
  <c r="A196" i="16"/>
  <c r="C195" i="16"/>
  <c r="A195" i="16"/>
  <c r="C194" i="16"/>
  <c r="A194" i="16"/>
  <c r="C193" i="16"/>
  <c r="A193" i="16"/>
  <c r="C192" i="16"/>
  <c r="A192" i="16"/>
  <c r="C191" i="16"/>
  <c r="A191" i="16"/>
  <c r="C190" i="16"/>
  <c r="A190" i="16"/>
  <c r="C189" i="16"/>
  <c r="A189" i="16"/>
  <c r="C188" i="16"/>
  <c r="A188" i="16"/>
  <c r="C187" i="16"/>
  <c r="A187" i="16"/>
  <c r="C186" i="16"/>
  <c r="A186" i="16"/>
  <c r="C185" i="16"/>
  <c r="A185" i="16"/>
  <c r="C184" i="16"/>
  <c r="A184" i="16"/>
  <c r="C183" i="16"/>
  <c r="A183" i="16"/>
  <c r="C182" i="16"/>
  <c r="A182" i="16"/>
  <c r="C181" i="16"/>
  <c r="A181" i="16"/>
  <c r="C180" i="16"/>
  <c r="A180" i="16"/>
  <c r="C179" i="16"/>
  <c r="A179" i="16"/>
  <c r="C178" i="16"/>
  <c r="A178" i="16"/>
  <c r="C177" i="16"/>
  <c r="A177" i="16"/>
  <c r="C176" i="16"/>
  <c r="A176" i="16"/>
  <c r="C175" i="16"/>
  <c r="A175" i="16"/>
  <c r="C174" i="16"/>
  <c r="A174" i="16"/>
  <c r="C173" i="16"/>
  <c r="A173" i="16"/>
  <c r="C172" i="16"/>
  <c r="A172" i="16"/>
  <c r="C171" i="16"/>
  <c r="A171" i="16"/>
  <c r="C170" i="16"/>
  <c r="A170" i="16"/>
  <c r="C169" i="16"/>
  <c r="A169" i="16"/>
  <c r="C168" i="16"/>
  <c r="A168" i="16"/>
  <c r="C167" i="16"/>
  <c r="A167" i="16"/>
  <c r="C166" i="16"/>
  <c r="A166" i="16"/>
  <c r="C165" i="16"/>
  <c r="A165" i="16"/>
  <c r="C164" i="16"/>
  <c r="A164" i="16"/>
  <c r="C163" i="16"/>
  <c r="A163" i="16"/>
  <c r="C162" i="16"/>
  <c r="A162" i="16"/>
  <c r="C161" i="16"/>
  <c r="A161" i="16"/>
  <c r="C160" i="16"/>
  <c r="A160" i="16"/>
  <c r="C159" i="16"/>
  <c r="A159" i="16"/>
  <c r="C158" i="16"/>
  <c r="A158" i="16"/>
  <c r="C157" i="16"/>
  <c r="A157" i="16"/>
  <c r="C156" i="16"/>
  <c r="A156" i="16"/>
  <c r="C155" i="16"/>
  <c r="A155" i="16"/>
  <c r="C154" i="16"/>
  <c r="A154" i="16"/>
  <c r="C153" i="16"/>
  <c r="A153" i="16"/>
  <c r="C152" i="16"/>
  <c r="A152" i="16"/>
  <c r="C151" i="16"/>
  <c r="A151" i="16"/>
  <c r="C150" i="16"/>
  <c r="A150" i="16"/>
  <c r="C149" i="16"/>
  <c r="A149" i="16"/>
  <c r="C148" i="16"/>
  <c r="A148" i="16"/>
  <c r="C147" i="16"/>
  <c r="A147" i="16"/>
  <c r="C146" i="16"/>
  <c r="A146" i="16"/>
  <c r="C145" i="16"/>
  <c r="A145" i="16"/>
  <c r="C144" i="16"/>
  <c r="A144" i="16"/>
  <c r="C143" i="16"/>
  <c r="A143" i="16"/>
  <c r="C142" i="16"/>
  <c r="A142" i="16"/>
  <c r="C141" i="16"/>
  <c r="A141" i="16"/>
  <c r="C140" i="16"/>
  <c r="A140" i="16"/>
  <c r="C139" i="16"/>
  <c r="A139" i="16"/>
  <c r="C138" i="16"/>
  <c r="A138" i="16"/>
  <c r="C137" i="16"/>
  <c r="A137" i="16"/>
  <c r="C136" i="16"/>
  <c r="A136" i="16"/>
  <c r="C135" i="16"/>
  <c r="A135" i="16"/>
  <c r="C134" i="16"/>
  <c r="A134" i="16"/>
  <c r="C133" i="16"/>
  <c r="A133" i="16"/>
  <c r="C132" i="16"/>
  <c r="A132" i="16"/>
  <c r="C131" i="16"/>
  <c r="A131" i="16"/>
  <c r="C130" i="16"/>
  <c r="A130" i="16"/>
  <c r="C129" i="16"/>
  <c r="A129" i="16"/>
  <c r="C128" i="16"/>
  <c r="A128" i="16"/>
  <c r="C127" i="16"/>
  <c r="A127" i="16"/>
  <c r="C126" i="16"/>
  <c r="A126" i="16"/>
  <c r="C125" i="16"/>
  <c r="A125" i="16"/>
  <c r="C124" i="16"/>
  <c r="A124" i="16"/>
  <c r="C123" i="16"/>
  <c r="A123" i="16"/>
  <c r="C122" i="16"/>
  <c r="A122" i="16"/>
  <c r="C121" i="16"/>
  <c r="A121" i="16"/>
  <c r="C120" i="16"/>
  <c r="A120" i="16"/>
  <c r="C119" i="16"/>
  <c r="A119" i="16"/>
  <c r="C118" i="16"/>
  <c r="A118" i="16"/>
  <c r="C117" i="16"/>
  <c r="A117" i="16"/>
  <c r="C116" i="16"/>
  <c r="A116" i="16"/>
  <c r="C115" i="16"/>
  <c r="A115" i="16"/>
  <c r="C114" i="16"/>
  <c r="A114" i="16"/>
  <c r="C113" i="16"/>
  <c r="A113" i="16"/>
  <c r="C112" i="16"/>
  <c r="A112" i="16"/>
  <c r="C111" i="16"/>
  <c r="A111" i="16"/>
  <c r="C110" i="16"/>
  <c r="A110" i="16"/>
  <c r="C109" i="16"/>
  <c r="A109" i="16"/>
  <c r="C108" i="16"/>
  <c r="A108" i="16"/>
  <c r="C107" i="16"/>
  <c r="A107" i="16"/>
  <c r="C106" i="16"/>
  <c r="A106" i="16"/>
  <c r="C105" i="16"/>
  <c r="A105" i="16"/>
  <c r="C104" i="16"/>
  <c r="A104" i="16"/>
  <c r="C103" i="16"/>
  <c r="A103" i="16"/>
  <c r="C102" i="16"/>
  <c r="A102" i="16"/>
  <c r="C101" i="16"/>
  <c r="A101" i="16"/>
  <c r="C100" i="16"/>
  <c r="A100" i="16"/>
  <c r="C99" i="16"/>
  <c r="A99" i="16"/>
  <c r="C98" i="16"/>
  <c r="A98" i="16"/>
  <c r="C97" i="16"/>
  <c r="A97" i="16"/>
  <c r="C96" i="16"/>
  <c r="A96" i="16"/>
  <c r="C95" i="16"/>
  <c r="A95" i="16"/>
  <c r="C94" i="16"/>
  <c r="A94" i="16"/>
  <c r="C93" i="16"/>
  <c r="A93" i="16"/>
  <c r="C92" i="16"/>
  <c r="A92" i="16"/>
  <c r="C91" i="16"/>
  <c r="A91" i="16"/>
  <c r="C90" i="16"/>
  <c r="A90" i="16"/>
  <c r="C89" i="16"/>
  <c r="A89" i="16"/>
  <c r="C88" i="16"/>
  <c r="A88" i="16"/>
  <c r="C87" i="16"/>
  <c r="A87" i="16"/>
  <c r="C86" i="16"/>
  <c r="A86" i="16"/>
  <c r="C85" i="16"/>
  <c r="A85" i="16"/>
  <c r="C84" i="16"/>
  <c r="A84" i="16"/>
  <c r="C83" i="16"/>
  <c r="A83" i="16"/>
  <c r="C82" i="16"/>
  <c r="A82" i="16"/>
  <c r="C81" i="16"/>
  <c r="A81" i="16"/>
  <c r="C80" i="16"/>
  <c r="A80" i="16"/>
  <c r="C79" i="16"/>
  <c r="A79" i="16"/>
  <c r="C78" i="16"/>
  <c r="A78" i="16"/>
  <c r="C77" i="16"/>
  <c r="A77" i="16"/>
  <c r="C76" i="16"/>
  <c r="A76" i="16"/>
  <c r="C75" i="16"/>
  <c r="A75" i="16"/>
  <c r="C74" i="16"/>
  <c r="A74" i="16"/>
  <c r="C73" i="16"/>
  <c r="A73" i="16"/>
  <c r="C72" i="16"/>
  <c r="A72" i="16"/>
  <c r="C71" i="16"/>
  <c r="A71" i="16"/>
  <c r="C70" i="16"/>
  <c r="A70" i="16"/>
  <c r="C69" i="16"/>
  <c r="A69" i="16"/>
  <c r="C68" i="16"/>
  <c r="A68" i="16"/>
  <c r="C67" i="16"/>
  <c r="A67" i="16"/>
  <c r="C66" i="16"/>
  <c r="A66" i="16"/>
  <c r="C65" i="16"/>
  <c r="A65" i="16"/>
  <c r="C64" i="16"/>
  <c r="A64" i="16"/>
  <c r="C63" i="16"/>
  <c r="A63" i="16"/>
  <c r="C62" i="16"/>
  <c r="A62" i="16"/>
  <c r="C61" i="16"/>
  <c r="A61" i="16"/>
  <c r="C60" i="16"/>
  <c r="A60" i="16"/>
  <c r="C59" i="16"/>
  <c r="A59" i="16"/>
  <c r="C58" i="16"/>
  <c r="A58" i="16"/>
  <c r="C57" i="16"/>
  <c r="A57" i="16"/>
  <c r="C56" i="16"/>
  <c r="A56" i="16"/>
  <c r="C55" i="16"/>
  <c r="A55" i="16"/>
  <c r="C54" i="16"/>
  <c r="A54" i="16"/>
  <c r="C53" i="16"/>
  <c r="A53" i="16"/>
  <c r="C52" i="16"/>
  <c r="A52" i="16"/>
  <c r="C51" i="16"/>
  <c r="A51" i="16"/>
  <c r="C50" i="16"/>
  <c r="A50" i="16"/>
  <c r="C49" i="16"/>
  <c r="A49" i="16"/>
  <c r="C48" i="16"/>
  <c r="A48" i="16"/>
  <c r="C47" i="16"/>
  <c r="A47" i="16"/>
  <c r="C46" i="16"/>
  <c r="A46" i="16"/>
  <c r="E2" i="1"/>
  <c r="F38" i="15" l="1"/>
  <c r="F37" i="15"/>
  <c r="F36" i="15"/>
  <c r="F35" i="15"/>
  <c r="F34" i="15"/>
  <c r="F33"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F4" i="15"/>
  <c r="F3" i="15"/>
  <c r="F2" i="15"/>
  <c r="E38" i="15"/>
  <c r="D38" i="15"/>
  <c r="B38" i="15"/>
  <c r="A38" i="15"/>
  <c r="E37" i="15"/>
  <c r="D37" i="15"/>
  <c r="B37" i="15"/>
  <c r="A37" i="15"/>
  <c r="E36" i="15"/>
  <c r="D36" i="15"/>
  <c r="B36" i="15"/>
  <c r="A36" i="15"/>
  <c r="E35" i="15"/>
  <c r="D35" i="15"/>
  <c r="B35" i="15"/>
  <c r="A35" i="15"/>
  <c r="E34" i="15"/>
  <c r="D34" i="15"/>
  <c r="B34" i="15"/>
  <c r="A34" i="15"/>
  <c r="E33" i="15"/>
  <c r="D33" i="15"/>
  <c r="B33" i="15"/>
  <c r="A33" i="15"/>
  <c r="E32" i="15"/>
  <c r="D32" i="15"/>
  <c r="B32" i="15"/>
  <c r="A32" i="15"/>
  <c r="E31" i="15"/>
  <c r="D31" i="15"/>
  <c r="B31" i="15"/>
  <c r="A31" i="15"/>
  <c r="E30" i="15"/>
  <c r="D30" i="15"/>
  <c r="B30" i="15"/>
  <c r="A30" i="15"/>
  <c r="E29" i="15"/>
  <c r="D29" i="15"/>
  <c r="B29" i="15"/>
  <c r="A29" i="15"/>
  <c r="E28" i="15"/>
  <c r="D28" i="15"/>
  <c r="B28" i="15"/>
  <c r="A28" i="15"/>
  <c r="E27" i="15"/>
  <c r="D27" i="15"/>
  <c r="B27" i="15"/>
  <c r="A27" i="15"/>
  <c r="E26" i="15"/>
  <c r="D26" i="15"/>
  <c r="B26" i="15"/>
  <c r="A26" i="15"/>
  <c r="E25" i="15"/>
  <c r="D25" i="15"/>
  <c r="B25" i="15"/>
  <c r="A25" i="15"/>
  <c r="E24" i="15"/>
  <c r="D24" i="15"/>
  <c r="B24" i="15"/>
  <c r="A24" i="15"/>
  <c r="E23" i="15"/>
  <c r="D23" i="15"/>
  <c r="B23" i="15"/>
  <c r="A23" i="15"/>
  <c r="E22" i="15"/>
  <c r="D22" i="15"/>
  <c r="B22" i="15"/>
  <c r="A22" i="15"/>
  <c r="E21" i="15"/>
  <c r="D21" i="15"/>
  <c r="B21" i="15"/>
  <c r="A21" i="15"/>
  <c r="E20" i="15"/>
  <c r="D20" i="15"/>
  <c r="B20" i="15"/>
  <c r="A20" i="15"/>
  <c r="E19" i="15"/>
  <c r="D19" i="15"/>
  <c r="B19" i="15"/>
  <c r="A19" i="15"/>
  <c r="E18" i="15"/>
  <c r="D18" i="15"/>
  <c r="B18" i="15"/>
  <c r="A18" i="15"/>
  <c r="E17" i="15"/>
  <c r="D17" i="15"/>
  <c r="B17" i="15"/>
  <c r="A17" i="15"/>
  <c r="E16" i="15"/>
  <c r="D16" i="15"/>
  <c r="B16" i="15"/>
  <c r="A16" i="15"/>
  <c r="E15" i="15"/>
  <c r="D15" i="15"/>
  <c r="B15" i="15"/>
  <c r="A15" i="15"/>
  <c r="J2" i="17"/>
  <c r="I2" i="17"/>
  <c r="I29" i="11"/>
  <c r="I30" i="11"/>
  <c r="I15" i="15" l="1"/>
  <c r="H15" i="15"/>
  <c r="G15" i="15"/>
  <c r="H17" i="15"/>
  <c r="G17" i="15"/>
  <c r="I17" i="15"/>
  <c r="I19" i="15"/>
  <c r="H19" i="15"/>
  <c r="G19" i="15"/>
  <c r="I21" i="15"/>
  <c r="H21" i="15"/>
  <c r="G21" i="15"/>
  <c r="I23" i="15"/>
  <c r="H23" i="15"/>
  <c r="G23" i="15"/>
  <c r="H25" i="15"/>
  <c r="G25" i="15"/>
  <c r="I25" i="15"/>
  <c r="I27" i="15"/>
  <c r="H27" i="15"/>
  <c r="G27" i="15"/>
  <c r="I29" i="15"/>
  <c r="H29" i="15"/>
  <c r="G29" i="15"/>
  <c r="I31" i="15"/>
  <c r="H31" i="15"/>
  <c r="G31" i="15"/>
  <c r="H33" i="15"/>
  <c r="G33" i="15"/>
  <c r="I33" i="15"/>
  <c r="I35" i="15"/>
  <c r="H35" i="15"/>
  <c r="G35" i="15"/>
  <c r="I37" i="15"/>
  <c r="H37" i="15"/>
  <c r="G37" i="15"/>
  <c r="I16" i="15"/>
  <c r="H16" i="15"/>
  <c r="G16" i="15"/>
  <c r="I18" i="15"/>
  <c r="H18" i="15"/>
  <c r="G18" i="15"/>
  <c r="G20" i="15"/>
  <c r="I20" i="15"/>
  <c r="H20" i="15"/>
  <c r="I22" i="15"/>
  <c r="H22" i="15"/>
  <c r="G22" i="15"/>
  <c r="I24" i="15"/>
  <c r="H24" i="15"/>
  <c r="G24" i="15"/>
  <c r="I26" i="15"/>
  <c r="H26" i="15"/>
  <c r="G26" i="15"/>
  <c r="G28" i="15"/>
  <c r="H28" i="15"/>
  <c r="I28" i="15"/>
  <c r="I30" i="15"/>
  <c r="H30" i="15"/>
  <c r="G30" i="15"/>
  <c r="I32" i="15"/>
  <c r="H32" i="15"/>
  <c r="G32" i="15"/>
  <c r="I34" i="15"/>
  <c r="H34" i="15"/>
  <c r="G34" i="15"/>
  <c r="G36" i="15"/>
  <c r="I36" i="15"/>
  <c r="H36" i="15"/>
  <c r="I38" i="15"/>
  <c r="H38" i="15"/>
  <c r="G38" i="15"/>
  <c r="H2" i="17"/>
  <c r="N38" i="11" l="1"/>
  <c r="BG2" i="2" l="1"/>
  <c r="BF2" i="2"/>
  <c r="BE2" i="2"/>
  <c r="BC2" i="2"/>
  <c r="BB2" i="2"/>
  <c r="AO2" i="2"/>
  <c r="A2" i="2"/>
  <c r="T2" i="2"/>
  <c r="U2" i="2"/>
  <c r="E2" i="2"/>
  <c r="AK2" i="17"/>
  <c r="AJ2" i="17"/>
  <c r="AI2" i="17"/>
  <c r="Y2" i="17"/>
  <c r="X2" i="17"/>
  <c r="W2" i="17"/>
  <c r="V2" i="17"/>
  <c r="U2" i="17"/>
  <c r="T2" i="17"/>
  <c r="Q2" i="17"/>
  <c r="AF2" i="17" s="1"/>
  <c r="P2" i="17"/>
  <c r="AD2" i="17" s="1"/>
  <c r="O2" i="17"/>
  <c r="AC2" i="17" s="1"/>
  <c r="N2" i="17"/>
  <c r="L2" i="17"/>
  <c r="K2" i="17"/>
  <c r="G2" i="17"/>
  <c r="F2" i="17"/>
  <c r="E2" i="17"/>
  <c r="B2" i="17"/>
  <c r="R2" i="17" l="1"/>
  <c r="AG2" i="17" s="1"/>
  <c r="D2" i="2"/>
  <c r="I2" i="2" l="1"/>
  <c r="I25" i="12"/>
  <c r="I21" i="12"/>
  <c r="I20" i="12"/>
  <c r="I7" i="12"/>
  <c r="I6" i="12"/>
  <c r="AT2" i="2"/>
  <c r="AW2" i="2"/>
  <c r="AU2" i="2"/>
  <c r="AS2" i="2"/>
  <c r="AR2" i="2"/>
  <c r="AQ2" i="2"/>
  <c r="AP2" i="2"/>
  <c r="AN2" i="2"/>
  <c r="AI2" i="2"/>
  <c r="AH2" i="2"/>
  <c r="AF2" i="2"/>
  <c r="AX2" i="2" s="1"/>
  <c r="AY2" i="2" s="1"/>
  <c r="AD2" i="2"/>
  <c r="AZ2" i="2" s="1"/>
  <c r="AB2" i="2"/>
  <c r="BA2" i="2" s="1"/>
  <c r="X2" i="2"/>
  <c r="W2" i="2"/>
  <c r="V2" i="2"/>
  <c r="S2" i="2"/>
  <c r="R2" i="2"/>
  <c r="K2" i="2"/>
  <c r="H2" i="2"/>
  <c r="G2" i="2"/>
  <c r="F2" i="2"/>
  <c r="Q2" i="2" l="1"/>
  <c r="P2" i="2"/>
  <c r="O2" i="2"/>
  <c r="AH2" i="13"/>
  <c r="BD2" i="13"/>
  <c r="BC2" i="13"/>
  <c r="AU2" i="13"/>
  <c r="AT2" i="13"/>
  <c r="AS2" i="13"/>
  <c r="AR2" i="13"/>
  <c r="AQ2" i="13"/>
  <c r="AP2" i="13"/>
  <c r="AO2" i="13"/>
  <c r="AM2" i="13"/>
  <c r="AL2" i="13"/>
  <c r="AK2" i="13"/>
  <c r="AJ2" i="13"/>
  <c r="AI2" i="13"/>
  <c r="AB2" i="13"/>
  <c r="C45" i="16"/>
  <c r="A45" i="16"/>
  <c r="C44" i="16"/>
  <c r="A44" i="16"/>
  <c r="C43" i="16"/>
  <c r="A43" i="16"/>
  <c r="C42" i="16"/>
  <c r="A42" i="16"/>
  <c r="C41" i="16"/>
  <c r="A41" i="16"/>
  <c r="C40" i="16"/>
  <c r="A40" i="16"/>
  <c r="C39" i="16"/>
  <c r="A39" i="16"/>
  <c r="C38" i="16"/>
  <c r="A38" i="16"/>
  <c r="C37" i="16"/>
  <c r="A37" i="16"/>
  <c r="C36" i="16"/>
  <c r="A36" i="16"/>
  <c r="C35" i="16"/>
  <c r="A35" i="16"/>
  <c r="C34" i="16"/>
  <c r="A34" i="16"/>
  <c r="C33" i="16"/>
  <c r="A33" i="16"/>
  <c r="C32" i="16"/>
  <c r="A32" i="16"/>
  <c r="C31" i="16"/>
  <c r="A31" i="16"/>
  <c r="C30" i="16"/>
  <c r="A30" i="16"/>
  <c r="C29" i="16"/>
  <c r="A29" i="16"/>
  <c r="C28" i="16"/>
  <c r="A28" i="16"/>
  <c r="C27" i="16"/>
  <c r="A27" i="16"/>
  <c r="C26" i="16"/>
  <c r="A26" i="16"/>
  <c r="C25" i="16"/>
  <c r="A25" i="16"/>
  <c r="C24" i="16"/>
  <c r="A24" i="16"/>
  <c r="C23" i="16"/>
  <c r="A23" i="16"/>
  <c r="C22" i="16"/>
  <c r="A22" i="16"/>
  <c r="C21" i="16"/>
  <c r="A21" i="16"/>
  <c r="C20" i="16"/>
  <c r="A20" i="16"/>
  <c r="C19" i="16"/>
  <c r="A19" i="16"/>
  <c r="C18" i="16"/>
  <c r="A18" i="16"/>
  <c r="C17" i="16"/>
  <c r="A17" i="16"/>
  <c r="C16" i="16"/>
  <c r="A16" i="16"/>
  <c r="C15" i="16"/>
  <c r="A15" i="16"/>
  <c r="C14" i="16"/>
  <c r="A14" i="16"/>
  <c r="C13" i="16"/>
  <c r="A13" i="16"/>
  <c r="C12" i="16"/>
  <c r="A12" i="16"/>
  <c r="C11" i="16"/>
  <c r="A11" i="16"/>
  <c r="C10" i="16"/>
  <c r="A10" i="16"/>
  <c r="C9" i="16"/>
  <c r="A9" i="16"/>
  <c r="C8" i="16"/>
  <c r="A8" i="16"/>
  <c r="C7" i="16"/>
  <c r="A7" i="16"/>
  <c r="C6" i="16"/>
  <c r="A6" i="16"/>
  <c r="C5" i="16"/>
  <c r="A5" i="16"/>
  <c r="C4" i="16"/>
  <c r="A4" i="16"/>
  <c r="C3" i="16"/>
  <c r="A3" i="16"/>
  <c r="C2" i="16"/>
  <c r="A2" i="16"/>
  <c r="E14" i="15"/>
  <c r="D14" i="15"/>
  <c r="B14" i="15"/>
  <c r="A14" i="15"/>
  <c r="E13" i="15"/>
  <c r="D13" i="15"/>
  <c r="B13" i="15"/>
  <c r="A13" i="15"/>
  <c r="E12" i="15"/>
  <c r="D12" i="15"/>
  <c r="B12" i="15"/>
  <c r="A12" i="15"/>
  <c r="E11" i="15"/>
  <c r="D11" i="15"/>
  <c r="B11" i="15"/>
  <c r="A11" i="15"/>
  <c r="E10" i="15"/>
  <c r="D10" i="15"/>
  <c r="B10" i="15"/>
  <c r="A10" i="15"/>
  <c r="E9" i="15"/>
  <c r="D9" i="15"/>
  <c r="B9" i="15"/>
  <c r="A9" i="15"/>
  <c r="E8" i="15"/>
  <c r="D8" i="15"/>
  <c r="B8" i="15"/>
  <c r="A8" i="15"/>
  <c r="E7" i="15"/>
  <c r="D7" i="15"/>
  <c r="B7" i="15"/>
  <c r="A7" i="15"/>
  <c r="E6" i="15"/>
  <c r="D6" i="15"/>
  <c r="B6" i="15"/>
  <c r="A6" i="15"/>
  <c r="E5" i="15"/>
  <c r="D5" i="15"/>
  <c r="B5" i="15"/>
  <c r="A5" i="15"/>
  <c r="E4" i="15"/>
  <c r="D4" i="15"/>
  <c r="B4" i="15"/>
  <c r="A4" i="15"/>
  <c r="E3" i="15"/>
  <c r="D3" i="15"/>
  <c r="B3" i="15"/>
  <c r="A3" i="15"/>
  <c r="E2" i="15"/>
  <c r="D2" i="15"/>
  <c r="B2" i="15"/>
  <c r="A2" i="15"/>
  <c r="D6" i="14"/>
  <c r="C6" i="14"/>
  <c r="B6" i="14"/>
  <c r="A6" i="14"/>
  <c r="D5" i="14"/>
  <c r="C5" i="14"/>
  <c r="B5" i="14"/>
  <c r="A5" i="14"/>
  <c r="D4" i="14"/>
  <c r="C4" i="14"/>
  <c r="B4" i="14"/>
  <c r="A4" i="14"/>
  <c r="D3" i="14"/>
  <c r="C3" i="14"/>
  <c r="B3" i="14"/>
  <c r="A3" i="14"/>
  <c r="A2" i="14"/>
  <c r="D2" i="14"/>
  <c r="C2" i="14"/>
  <c r="B2" i="14"/>
  <c r="W2" i="13"/>
  <c r="V2" i="13"/>
  <c r="U2" i="13"/>
  <c r="T2" i="13"/>
  <c r="S2" i="13"/>
  <c r="M2" i="13"/>
  <c r="L2" i="13"/>
  <c r="K2" i="13"/>
  <c r="J2" i="13"/>
  <c r="B50" i="11"/>
  <c r="H2" i="13"/>
  <c r="I2" i="13"/>
  <c r="G2" i="13"/>
  <c r="F2" i="13"/>
  <c r="D2" i="13"/>
  <c r="B2" i="13"/>
  <c r="A2" i="13"/>
  <c r="FQ2" i="10"/>
  <c r="FP2" i="10"/>
  <c r="FH2" i="10"/>
  <c r="FG2" i="10"/>
  <c r="FF2" i="10"/>
  <c r="FE2" i="10"/>
  <c r="FD2" i="10"/>
  <c r="FC2" i="10"/>
  <c r="FB2" i="10"/>
  <c r="EX2" i="10"/>
  <c r="EW2" i="10"/>
  <c r="EV2" i="10"/>
  <c r="EU2" i="10"/>
  <c r="J44" i="11"/>
  <c r="I8" i="15" l="1"/>
  <c r="H8" i="15"/>
  <c r="G8" i="15"/>
  <c r="H2" i="15"/>
  <c r="G2" i="15"/>
  <c r="I2" i="15"/>
  <c r="I12" i="15"/>
  <c r="H12" i="15"/>
  <c r="G12" i="15"/>
  <c r="G13" i="15"/>
  <c r="I13" i="15"/>
  <c r="H13" i="15"/>
  <c r="I14" i="15"/>
  <c r="H14" i="15"/>
  <c r="G14" i="15"/>
  <c r="I4" i="15"/>
  <c r="H4" i="15"/>
  <c r="G4" i="15"/>
  <c r="I6" i="15"/>
  <c r="H6" i="15"/>
  <c r="G6" i="15"/>
  <c r="H10" i="15"/>
  <c r="G10" i="15"/>
  <c r="I10" i="15"/>
  <c r="I3" i="15"/>
  <c r="H3" i="15"/>
  <c r="G3" i="15"/>
  <c r="G5" i="15"/>
  <c r="I5" i="15"/>
  <c r="H5" i="15"/>
  <c r="I7" i="15"/>
  <c r="H7" i="15"/>
  <c r="G7" i="15"/>
  <c r="I9" i="15"/>
  <c r="H9" i="15"/>
  <c r="G9" i="15"/>
  <c r="I11" i="15"/>
  <c r="H11" i="15"/>
  <c r="G11" i="15"/>
  <c r="EO2" i="10"/>
  <c r="EN2" i="10"/>
  <c r="EK2" i="10"/>
  <c r="EJ2" i="10"/>
  <c r="EI2" i="10"/>
  <c r="EH2" i="10"/>
  <c r="A26" i="12"/>
  <c r="A25" i="12"/>
  <c r="A24" i="12"/>
  <c r="A23" i="12"/>
  <c r="A22" i="12"/>
  <c r="A21" i="12"/>
  <c r="A20" i="12"/>
  <c r="A19" i="12"/>
  <c r="A18" i="12"/>
  <c r="A17" i="12"/>
  <c r="A16" i="12"/>
  <c r="A15" i="12"/>
  <c r="A14" i="12"/>
  <c r="A13" i="12"/>
  <c r="A12" i="12"/>
  <c r="A11" i="12"/>
  <c r="A10" i="12"/>
  <c r="A9" i="12"/>
  <c r="A8" i="12"/>
  <c r="A7" i="12"/>
  <c r="A6" i="12"/>
  <c r="A5" i="12"/>
  <c r="A4" i="12"/>
  <c r="A3" i="12"/>
  <c r="A2" i="12"/>
  <c r="B2" i="12"/>
  <c r="F26" i="12"/>
  <c r="B26" i="12"/>
  <c r="F25" i="12"/>
  <c r="B25" i="12"/>
  <c r="F24" i="12"/>
  <c r="B24" i="12"/>
  <c r="F23" i="12"/>
  <c r="B23" i="12"/>
  <c r="F22" i="12"/>
  <c r="B22" i="12"/>
  <c r="F21" i="12"/>
  <c r="B21" i="12"/>
  <c r="F20" i="12"/>
  <c r="B20" i="12"/>
  <c r="F19" i="12"/>
  <c r="B19" i="12"/>
  <c r="F18" i="12"/>
  <c r="B18" i="12"/>
  <c r="F17" i="12"/>
  <c r="B17" i="12"/>
  <c r="F16" i="12"/>
  <c r="B16" i="12"/>
  <c r="F15" i="12"/>
  <c r="B15" i="12"/>
  <c r="F14" i="12"/>
  <c r="B14" i="12"/>
  <c r="F13" i="12"/>
  <c r="B13" i="12"/>
  <c r="F12" i="12"/>
  <c r="B12" i="12"/>
  <c r="F11" i="12"/>
  <c r="B11" i="12"/>
  <c r="F10" i="12"/>
  <c r="B10" i="12"/>
  <c r="F9" i="12"/>
  <c r="B9" i="12"/>
  <c r="F8" i="12"/>
  <c r="B8" i="12"/>
  <c r="F7" i="12"/>
  <c r="B7" i="12"/>
  <c r="F6" i="12"/>
  <c r="B6" i="12"/>
  <c r="F5" i="12"/>
  <c r="B5" i="12"/>
  <c r="F4" i="12"/>
  <c r="B4" i="12"/>
  <c r="F3" i="12"/>
  <c r="B3" i="12"/>
  <c r="DW2" i="10"/>
  <c r="DV2" i="10"/>
  <c r="DU2" i="10"/>
  <c r="DT2" i="10"/>
  <c r="DS2" i="10"/>
  <c r="DR2" i="10"/>
  <c r="DP2" i="10"/>
  <c r="DO2" i="10"/>
  <c r="DN2" i="10"/>
  <c r="DF2" i="10"/>
  <c r="DE2" i="10"/>
  <c r="DD2" i="10"/>
  <c r="DC2" i="10"/>
  <c r="DB2" i="10"/>
  <c r="DA2" i="10"/>
  <c r="CZ2" i="10"/>
  <c r="E114" i="1"/>
  <c r="C114" i="1"/>
  <c r="CY2" i="10"/>
  <c r="CX2" i="10"/>
  <c r="CW2" i="10"/>
  <c r="CR2" i="10"/>
  <c r="CQ2" i="10"/>
  <c r="CP2" i="10"/>
  <c r="CN2" i="10"/>
  <c r="BZ2" i="10"/>
  <c r="BV2" i="10"/>
  <c r="BU2" i="10"/>
  <c r="BM2" i="10"/>
  <c r="BN2" i="10"/>
  <c r="BO2" i="10"/>
  <c r="BK2" i="10"/>
  <c r="BJ2" i="10"/>
  <c r="BE2" i="10"/>
  <c r="BD2" i="10"/>
  <c r="BB2" i="10"/>
  <c r="BA2" i="10"/>
  <c r="AZ2" i="10"/>
  <c r="AY2" i="10"/>
  <c r="AX2" i="10"/>
  <c r="AW2" i="10"/>
  <c r="AV2" i="10"/>
  <c r="AU2" i="10"/>
  <c r="AS2" i="10"/>
  <c r="AR2" i="10"/>
  <c r="AQ2" i="10"/>
  <c r="AP2" i="10"/>
  <c r="AO2" i="10"/>
  <c r="AN2" i="10"/>
  <c r="AM2" i="10"/>
  <c r="AL2" i="10"/>
  <c r="AK2" i="10"/>
  <c r="AJ2" i="10"/>
  <c r="AI2" i="10"/>
  <c r="AG2" i="10"/>
  <c r="AH2" i="10"/>
  <c r="AF2" i="10"/>
  <c r="AE2" i="10"/>
  <c r="AD2" i="10"/>
  <c r="AC2" i="10"/>
  <c r="AA2" i="10"/>
  <c r="Y2" i="10"/>
  <c r="W2" i="10"/>
  <c r="U2" i="10"/>
  <c r="P2" i="10"/>
  <c r="O2" i="10"/>
  <c r="M2" i="10"/>
  <c r="L2" i="10"/>
  <c r="I2" i="10"/>
  <c r="H2" i="10"/>
  <c r="G2" i="10"/>
  <c r="F2" i="10"/>
  <c r="E2" i="10"/>
  <c r="D2" i="10"/>
  <c r="C2" i="10"/>
  <c r="B2" i="10"/>
  <c r="I2" i="12" l="1"/>
  <c r="I3" i="12"/>
  <c r="I26" i="12"/>
  <c r="I24" i="12"/>
  <c r="I23" i="12"/>
  <c r="I22" i="12"/>
  <c r="I19" i="12"/>
  <c r="I18" i="12"/>
  <c r="I17" i="12"/>
  <c r="E163" i="1"/>
  <c r="E162" i="1"/>
  <c r="AC32" i="11"/>
  <c r="AC31" i="11"/>
  <c r="AC29" i="11"/>
  <c r="AC28" i="11"/>
  <c r="AC22" i="11"/>
  <c r="AC23" i="11"/>
  <c r="AW2" i="13" l="1"/>
  <c r="AA2" i="17"/>
  <c r="AV2" i="13"/>
  <c r="Z2" i="17"/>
  <c r="FJ2" i="10"/>
  <c r="AL2" i="2"/>
  <c r="AK2" i="2"/>
  <c r="FI2" i="10"/>
  <c r="I16" i="12"/>
  <c r="I15" i="12"/>
  <c r="I14" i="12"/>
  <c r="I13" i="12"/>
  <c r="I12" i="12"/>
  <c r="I11" i="12"/>
  <c r="I10" i="12"/>
  <c r="I9" i="12"/>
  <c r="I8" i="12"/>
  <c r="I5" i="12"/>
  <c r="I4" i="12"/>
  <c r="C10" i="1"/>
  <c r="L2" i="2"/>
  <c r="E36" i="1" l="1"/>
  <c r="AG2" i="2" l="1"/>
  <c r="J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USDA Forest Service</author>
  </authors>
  <commentList>
    <comment ref="C28" authorId="0" shapeId="0" xr:uid="{00000000-0006-0000-0100-000001000000}">
      <text>
        <r>
          <rPr>
            <b/>
            <sz val="9"/>
            <color indexed="81"/>
            <rFont val="Tahoma"/>
            <family val="2"/>
          </rPr>
          <t>USDA Forest Service:</t>
        </r>
        <r>
          <rPr>
            <sz val="9"/>
            <color indexed="81"/>
            <rFont val="Tahoma"/>
            <family val="2"/>
          </rPr>
          <t xml:space="preserve">
Populate when entering actual percentages</t>
        </r>
      </text>
    </comment>
  </commentList>
</comments>
</file>

<file path=xl/sharedStrings.xml><?xml version="1.0" encoding="utf-8"?>
<sst xmlns="http://schemas.openxmlformats.org/spreadsheetml/2006/main" count="9320" uniqueCount="4337">
  <si>
    <t>SiteID</t>
  </si>
  <si>
    <t>Genus</t>
  </si>
  <si>
    <t>Species</t>
  </si>
  <si>
    <t>NRCS Code</t>
  </si>
  <si>
    <t>1) SiteID</t>
  </si>
  <si>
    <t>2) Date</t>
  </si>
  <si>
    <t>3) Site Name</t>
  </si>
  <si>
    <t>4-5) Plant</t>
  </si>
  <si>
    <t>6) Record Source</t>
  </si>
  <si>
    <t>7) Survey ID</t>
  </si>
  <si>
    <t>8) Survey Name</t>
  </si>
  <si>
    <t>9) Examiner</t>
  </si>
  <si>
    <t>10) Ownership</t>
  </si>
  <si>
    <t>13) EO#</t>
  </si>
  <si>
    <t>15) County</t>
  </si>
  <si>
    <t>16) Region</t>
  </si>
  <si>
    <t>17) Forest</t>
  </si>
  <si>
    <t>18) District</t>
  </si>
  <si>
    <t>Spatial Feature Type</t>
  </si>
  <si>
    <t>19) Est Area</t>
  </si>
  <si>
    <t>20 Est Area UOM</t>
  </si>
  <si>
    <t>21) Canopy Cover Method</t>
  </si>
  <si>
    <t>General Information</t>
  </si>
  <si>
    <t>12) Uncert Dist (m)</t>
  </si>
  <si>
    <t>14) State</t>
  </si>
  <si>
    <t>11) Loc Uncert</t>
  </si>
  <si>
    <t>Element Occurrence Data</t>
  </si>
  <si>
    <t>22) EO Canopy Cover (%Cover)</t>
  </si>
  <si>
    <t>23) EO Life Form</t>
  </si>
  <si>
    <t>24) # of Subpopulations</t>
  </si>
  <si>
    <t>26) Plant Count</t>
  </si>
  <si>
    <t>26a) Plant Abundance</t>
  </si>
  <si>
    <t>27) Count Type</t>
  </si>
  <si>
    <t>28) Count Method (Actual or Est)</t>
  </si>
  <si>
    <t>29) Revisit needed</t>
  </si>
  <si>
    <t xml:space="preserve">     Purpose of Visit</t>
  </si>
  <si>
    <t>Vegetative</t>
  </si>
  <si>
    <t>Flower/Bud</t>
  </si>
  <si>
    <t>Fruit/Dispersed</t>
  </si>
  <si>
    <t>Seedlings</t>
  </si>
  <si>
    <t>Juvenile</t>
  </si>
  <si>
    <t>Site Morphometry</t>
  </si>
  <si>
    <t>39) Slope%</t>
  </si>
  <si>
    <t>40) Slope Position</t>
  </si>
  <si>
    <t>41) Aspect</t>
  </si>
  <si>
    <t>43) Elev UOM</t>
  </si>
  <si>
    <t>42) Elevation Avg</t>
  </si>
  <si>
    <t>Soil Characteristics and Light Conditions</t>
  </si>
  <si>
    <t>49) Light Exposure</t>
  </si>
  <si>
    <t>47)  Soil Texture</t>
  </si>
  <si>
    <t>46) Soil Moist</t>
  </si>
  <si>
    <t>Site Classification</t>
  </si>
  <si>
    <t>Classification Type</t>
  </si>
  <si>
    <t>51) Potential Veg/Habitat Type</t>
  </si>
  <si>
    <t>Habitat Quality and Management Comments</t>
  </si>
  <si>
    <t>53) Habitat Description</t>
  </si>
  <si>
    <t>54) Dominant Process</t>
  </si>
  <si>
    <t>55) Process Comment</t>
  </si>
  <si>
    <t>56) Community Quality</t>
  </si>
  <si>
    <t>57) Landscape Integrity</t>
  </si>
  <si>
    <t>59) Disturbance/Threats Comments</t>
  </si>
  <si>
    <t>Common Name</t>
  </si>
  <si>
    <t>60) Non-Native Comment</t>
  </si>
  <si>
    <t>61) Current Land Use Comment</t>
  </si>
  <si>
    <t>Location Information</t>
  </si>
  <si>
    <t>Township</t>
  </si>
  <si>
    <t>Range</t>
  </si>
  <si>
    <t>Section</t>
  </si>
  <si>
    <t>Q Sec</t>
  </si>
  <si>
    <t>QQ Sec</t>
  </si>
  <si>
    <t>Latitude</t>
  </si>
  <si>
    <t>Degree</t>
  </si>
  <si>
    <t>Minutes</t>
  </si>
  <si>
    <t>Seconds</t>
  </si>
  <si>
    <t>Decimal Degree</t>
  </si>
  <si>
    <t>Longitude</t>
  </si>
  <si>
    <t>Survey Datum</t>
  </si>
  <si>
    <t>84) Legal Description</t>
  </si>
  <si>
    <t>85) GPS info</t>
  </si>
  <si>
    <t>87) GPS Model Used</t>
  </si>
  <si>
    <t>88) General directions/location information</t>
  </si>
  <si>
    <t>SiteName</t>
  </si>
  <si>
    <t>SurveyName</t>
  </si>
  <si>
    <t>SurveyID</t>
  </si>
  <si>
    <t>Purpose</t>
  </si>
  <si>
    <t>NRCSCode</t>
  </si>
  <si>
    <t>PlantName</t>
  </si>
  <si>
    <t>TES</t>
  </si>
  <si>
    <t>GRank</t>
  </si>
  <si>
    <t>SRank</t>
  </si>
  <si>
    <t>Abundance</t>
  </si>
  <si>
    <t>Count</t>
  </si>
  <si>
    <t>EstArea</t>
  </si>
  <si>
    <t>AreaUnit</t>
  </si>
  <si>
    <t>BufferDist</t>
  </si>
  <si>
    <t>BufferUnit</t>
  </si>
  <si>
    <t>AcqMethod</t>
  </si>
  <si>
    <t>AcqAgency</t>
  </si>
  <si>
    <t>AcqSource</t>
  </si>
  <si>
    <t>AcqPerson</t>
  </si>
  <si>
    <t>AcqTime</t>
  </si>
  <si>
    <t>AcqDate</t>
  </si>
  <si>
    <t>AcqYear</t>
  </si>
  <si>
    <t>AcqRcvr</t>
  </si>
  <si>
    <t>AcqFile</t>
  </si>
  <si>
    <t>CompileBy</t>
  </si>
  <si>
    <t>LatDD</t>
  </si>
  <si>
    <t>LongDD</t>
  </si>
  <si>
    <t>CoordSys</t>
  </si>
  <si>
    <t>Datum</t>
  </si>
  <si>
    <t>Survey Agency</t>
  </si>
  <si>
    <t>County</t>
  </si>
  <si>
    <t>Qsec</t>
  </si>
  <si>
    <t>QQSec</t>
  </si>
  <si>
    <t>SpatialFeature</t>
  </si>
  <si>
    <t>Point</t>
  </si>
  <si>
    <t>Line</t>
  </si>
  <si>
    <t>Polygon</t>
  </si>
  <si>
    <t>RecordSource</t>
  </si>
  <si>
    <t>Field Survey</t>
  </si>
  <si>
    <t>Incidental</t>
  </si>
  <si>
    <t>Herbarium</t>
  </si>
  <si>
    <t>Literature</t>
  </si>
  <si>
    <t>Existing SNHP</t>
  </si>
  <si>
    <t>Revisit</t>
  </si>
  <si>
    <t>LocationalUncertainty</t>
  </si>
  <si>
    <t>Negligible</t>
  </si>
  <si>
    <t>Aerial delimited</t>
  </si>
  <si>
    <t>Linear</t>
  </si>
  <si>
    <t>Aerial estimated</t>
  </si>
  <si>
    <t>&gt;6.25 – 25</t>
  </si>
  <si>
    <t>&gt;25 – 50</t>
  </si>
  <si>
    <t>&gt;50 – 100</t>
  </si>
  <si>
    <t>&gt;100 – 200</t>
  </si>
  <si>
    <t>&gt;200 – 400</t>
  </si>
  <si>
    <t>&gt;400 – 800</t>
  </si>
  <si>
    <t>&gt;800 – 1500</t>
  </si>
  <si>
    <t>&gt;1500 – 4000</t>
  </si>
  <si>
    <t>custom distance</t>
  </si>
  <si>
    <t>UncertaintyDistance(m)</t>
  </si>
  <si>
    <t>Oil and Gas</t>
  </si>
  <si>
    <t>Recreation</t>
  </si>
  <si>
    <t>Road</t>
  </si>
  <si>
    <t>Planning</t>
  </si>
  <si>
    <t>Facility</t>
  </si>
  <si>
    <t>General Survey</t>
  </si>
  <si>
    <t>Other</t>
  </si>
  <si>
    <t>Golden Valley</t>
  </si>
  <si>
    <t>Slope</t>
  </si>
  <si>
    <t>McKenzie</t>
  </si>
  <si>
    <t>McHenry</t>
  </si>
  <si>
    <t>Perkins</t>
  </si>
  <si>
    <t>Grant</t>
  </si>
  <si>
    <t>Sioux</t>
  </si>
  <si>
    <t>Corson</t>
  </si>
  <si>
    <t>Ziebach</t>
  </si>
  <si>
    <t>Ransom</t>
  </si>
  <si>
    <t>Richland</t>
  </si>
  <si>
    <t>Billings</t>
  </si>
  <si>
    <t>State</t>
  </si>
  <si>
    <t>ND</t>
  </si>
  <si>
    <t>SD</t>
  </si>
  <si>
    <t>District</t>
  </si>
  <si>
    <t>Denbeigh</t>
  </si>
  <si>
    <t>Medora</t>
  </si>
  <si>
    <t>Grand River</t>
  </si>
  <si>
    <t>Sheyenne</t>
  </si>
  <si>
    <t>Org</t>
  </si>
  <si>
    <t>011801Den</t>
  </si>
  <si>
    <t>011807</t>
  </si>
  <si>
    <t>011806</t>
  </si>
  <si>
    <t>011808</t>
  </si>
  <si>
    <t>011801</t>
  </si>
  <si>
    <t>CoverMethod</t>
  </si>
  <si>
    <t>DAUBEN</t>
  </si>
  <si>
    <t>NRMCOV</t>
  </si>
  <si>
    <t>DAUBENMethod</t>
  </si>
  <si>
    <t>T</t>
  </si>
  <si>
    <t>25.1 - 50.0%</t>
  </si>
  <si>
    <t>50.1 - 75.0%</t>
  </si>
  <si>
    <t>75.1 - 95.0%</t>
  </si>
  <si>
    <t>95.1 - 100%</t>
  </si>
  <si>
    <t>CoverClass</t>
  </si>
  <si>
    <t>Code</t>
  </si>
  <si>
    <t>NRMCOVMethod</t>
  </si>
  <si>
    <t>15.1 - 25.0%</t>
  </si>
  <si>
    <t>25.1 - 35.0%</t>
  </si>
  <si>
    <t>35.1 - 45.0%</t>
  </si>
  <si>
    <t>45.1 - 55.0%</t>
  </si>
  <si>
    <t>A</t>
  </si>
  <si>
    <t>X</t>
  </si>
  <si>
    <t>55.1 - 65.0%</t>
  </si>
  <si>
    <t>65.1 - 75.0%</t>
  </si>
  <si>
    <t>75.1 - 85.0%</t>
  </si>
  <si>
    <t>85.1 - 95.0%</t>
  </si>
  <si>
    <t>95.1 - 99.0%</t>
  </si>
  <si>
    <t>99.0 - 100%</t>
  </si>
  <si>
    <t>FB</t>
  </si>
  <si>
    <t>GR</t>
  </si>
  <si>
    <t>LC</t>
  </si>
  <si>
    <t>NP</t>
  </si>
  <si>
    <t>SH</t>
  </si>
  <si>
    <t>TR</t>
  </si>
  <si>
    <t>UN</t>
  </si>
  <si>
    <t>Forb</t>
  </si>
  <si>
    <t>Graminoid</t>
  </si>
  <si>
    <t>Lichen</t>
  </si>
  <si>
    <t>Nonvascular</t>
  </si>
  <si>
    <t>Shrub</t>
  </si>
  <si>
    <t>Tree</t>
  </si>
  <si>
    <t>Unknown</t>
  </si>
  <si>
    <t>LifeForm</t>
  </si>
  <si>
    <t>EOLifeform</t>
  </si>
  <si>
    <t>Yes/No</t>
  </si>
  <si>
    <t>No</t>
  </si>
  <si>
    <t>Yes</t>
  </si>
  <si>
    <t>Trace</t>
  </si>
  <si>
    <t>Very Low</t>
  </si>
  <si>
    <t>Low</t>
  </si>
  <si>
    <t>Moderate</t>
  </si>
  <si>
    <t>High</t>
  </si>
  <si>
    <t>Very High</t>
  </si>
  <si>
    <t>CountType</t>
  </si>
  <si>
    <t>Genets</t>
  </si>
  <si>
    <t>Ramets</t>
  </si>
  <si>
    <t>Undetermined</t>
  </si>
  <si>
    <t>CountMethod</t>
  </si>
  <si>
    <t>Actual</t>
  </si>
  <si>
    <t>Estimate</t>
  </si>
  <si>
    <t>32) Phenology by % (must add up to 100%)</t>
  </si>
  <si>
    <t>SlopePosition</t>
  </si>
  <si>
    <t>BS</t>
  </si>
  <si>
    <t>FS</t>
  </si>
  <si>
    <t>SU</t>
  </si>
  <si>
    <t>TS</t>
  </si>
  <si>
    <t>Backslope</t>
  </si>
  <si>
    <t>Footslope</t>
  </si>
  <si>
    <t>Shoulder</t>
  </si>
  <si>
    <t>Summit</t>
  </si>
  <si>
    <t>Toeslope</t>
  </si>
  <si>
    <t>Description</t>
  </si>
  <si>
    <t>Aspect</t>
  </si>
  <si>
    <t>E</t>
  </si>
  <si>
    <t>All Aspects</t>
  </si>
  <si>
    <t>East</t>
  </si>
  <si>
    <t>ENE</t>
  </si>
  <si>
    <t>ESE</t>
  </si>
  <si>
    <t>FL</t>
  </si>
  <si>
    <t>Flat (No Aspect)</t>
  </si>
  <si>
    <t>N</t>
  </si>
  <si>
    <t>East northeast</t>
  </si>
  <si>
    <t>East southeast</t>
  </si>
  <si>
    <t>North</t>
  </si>
  <si>
    <t>NE</t>
  </si>
  <si>
    <t>NNE</t>
  </si>
  <si>
    <t>NNW</t>
  </si>
  <si>
    <t>NW</t>
  </si>
  <si>
    <t>S</t>
  </si>
  <si>
    <t>SE</t>
  </si>
  <si>
    <t>SSE</t>
  </si>
  <si>
    <t>SSW</t>
  </si>
  <si>
    <t>SW</t>
  </si>
  <si>
    <t>W</t>
  </si>
  <si>
    <t>WNW</t>
  </si>
  <si>
    <t>WSW</t>
  </si>
  <si>
    <t>Northeast</t>
  </si>
  <si>
    <t>North northeast</t>
  </si>
  <si>
    <t>North northwest</t>
  </si>
  <si>
    <t>Northwest</t>
  </si>
  <si>
    <t>South</t>
  </si>
  <si>
    <t>Southeast</t>
  </si>
  <si>
    <t>South southeast</t>
  </si>
  <si>
    <t>South southwest</t>
  </si>
  <si>
    <t>Southwest</t>
  </si>
  <si>
    <t>West</t>
  </si>
  <si>
    <t>West northwest</t>
  </si>
  <si>
    <t>West southwest</t>
  </si>
  <si>
    <t>Descripion</t>
  </si>
  <si>
    <t>Soil Moisture</t>
  </si>
  <si>
    <t>Dry</t>
  </si>
  <si>
    <t>Moist</t>
  </si>
  <si>
    <t>Wet</t>
  </si>
  <si>
    <t>D</t>
  </si>
  <si>
    <t>M</t>
  </si>
  <si>
    <t>Soil Texture</t>
  </si>
  <si>
    <t>Light Exposure</t>
  </si>
  <si>
    <t>C</t>
  </si>
  <si>
    <t>CL</t>
  </si>
  <si>
    <t>clay</t>
  </si>
  <si>
    <t>clay loam</t>
  </si>
  <si>
    <t>loam</t>
  </si>
  <si>
    <t>sand</t>
  </si>
  <si>
    <t>silt</t>
  </si>
  <si>
    <t>silt loam</t>
  </si>
  <si>
    <t>sandy loam</t>
  </si>
  <si>
    <t>L</t>
  </si>
  <si>
    <t>SI</t>
  </si>
  <si>
    <t>SIL</t>
  </si>
  <si>
    <t>SL</t>
  </si>
  <si>
    <t>SUN</t>
  </si>
  <si>
    <t>PSH</t>
  </si>
  <si>
    <t>FSH</t>
  </si>
  <si>
    <t>Full Sun</t>
  </si>
  <si>
    <t>Partial Shade</t>
  </si>
  <si>
    <t>Full Shade</t>
  </si>
  <si>
    <t>Canopy Cover</t>
  </si>
  <si>
    <t>Lifeform Canopy Cover</t>
  </si>
  <si>
    <t>Non-vascular</t>
  </si>
  <si>
    <t>Algae</t>
  </si>
  <si>
    <t>Ground Cover</t>
  </si>
  <si>
    <t>Gravel</t>
  </si>
  <si>
    <t>Rock</t>
  </si>
  <si>
    <t>Moss</t>
  </si>
  <si>
    <t>Litter/Duff</t>
  </si>
  <si>
    <t>Basal Veg</t>
  </si>
  <si>
    <t>Water</t>
  </si>
  <si>
    <t>Road surface</t>
  </si>
  <si>
    <t>Bare Ground</t>
  </si>
  <si>
    <t>Dominant Process</t>
  </si>
  <si>
    <t>Insects</t>
  </si>
  <si>
    <t>General diseases</t>
  </si>
  <si>
    <t>Fire</t>
  </si>
  <si>
    <t>Wild animals</t>
  </si>
  <si>
    <t>Domestic animals</t>
  </si>
  <si>
    <t>Abiotic change</t>
  </si>
  <si>
    <t>Erosion</t>
  </si>
  <si>
    <t>Competition</t>
  </si>
  <si>
    <t>Human activities</t>
  </si>
  <si>
    <t>Quality</t>
  </si>
  <si>
    <t>Medium</t>
  </si>
  <si>
    <t>Threats</t>
  </si>
  <si>
    <t>Collecting</t>
  </si>
  <si>
    <t>Exotic Plant Species</t>
  </si>
  <si>
    <t>Increased fire activity</t>
  </si>
  <si>
    <t>Fire suppression activities</t>
  </si>
  <si>
    <t>Fire (direct effects)</t>
  </si>
  <si>
    <t>Stand-re-placing fires</t>
  </si>
  <si>
    <t>Grazing, Direct effects</t>
  </si>
  <si>
    <t>Grazing, Indirect effects</t>
  </si>
  <si>
    <t>Fire Exclusion</t>
  </si>
  <si>
    <t>Hydrological regime</t>
  </si>
  <si>
    <t>Mining</t>
  </si>
  <si>
    <t>Wetland Protections do not exist</t>
  </si>
  <si>
    <t>Off highyway vehicles</t>
  </si>
  <si>
    <t>Pathogens</t>
  </si>
  <si>
    <t>Pipelines</t>
  </si>
  <si>
    <t>Road Construction</t>
  </si>
  <si>
    <t>Review needed</t>
  </si>
  <si>
    <t>Road maintenance</t>
  </si>
  <si>
    <t>Riparian zone disturbances</t>
  </si>
  <si>
    <t>Succession</t>
  </si>
  <si>
    <t>Timber Harvest</t>
  </si>
  <si>
    <t>Herbicide spray and drift</t>
  </si>
  <si>
    <t>CO</t>
  </si>
  <si>
    <t>EX</t>
  </si>
  <si>
    <t>FI</t>
  </si>
  <si>
    <t>PA</t>
  </si>
  <si>
    <t>RE</t>
  </si>
  <si>
    <t>FC</t>
  </si>
  <si>
    <t>FF</t>
  </si>
  <si>
    <t>FR</t>
  </si>
  <si>
    <t>GI</t>
  </si>
  <si>
    <t>GZ</t>
  </si>
  <si>
    <t>FX</t>
  </si>
  <si>
    <t>Federally Listed Species</t>
  </si>
  <si>
    <t>HC</t>
  </si>
  <si>
    <t>MN</t>
  </si>
  <si>
    <t>RC</t>
  </si>
  <si>
    <t>RP</t>
  </si>
  <si>
    <t>OV</t>
  </si>
  <si>
    <t>RM</t>
  </si>
  <si>
    <t>RD</t>
  </si>
  <si>
    <t>PL</t>
  </si>
  <si>
    <t>TH</t>
  </si>
  <si>
    <t>XX</t>
  </si>
  <si>
    <t>Fire regime change</t>
  </si>
  <si>
    <t>58) Dominant Disturb/Threats (present or imminent)</t>
  </si>
  <si>
    <t>58a) Codominant Disturb/Threats (present or imminent)</t>
  </si>
  <si>
    <t>Associated Species</t>
  </si>
  <si>
    <t>64) Completeness of Species List</t>
  </si>
  <si>
    <t>65) Species list Comment:</t>
  </si>
  <si>
    <t>Plant Code</t>
  </si>
  <si>
    <t>Non-Natives (Invasives) Present (yes or no)</t>
  </si>
  <si>
    <t>Upper Level</t>
  </si>
  <si>
    <t>Mid Level</t>
  </si>
  <si>
    <t>Lower Level</t>
  </si>
  <si>
    <t>67) Scientific Name</t>
  </si>
  <si>
    <t>68) Life Form</t>
  </si>
  <si>
    <t>71) Non-native</t>
  </si>
  <si>
    <t>List of species directly associated with the EO species on this site</t>
  </si>
  <si>
    <t>72) Reference for ID</t>
  </si>
  <si>
    <t>EO Speciman Documentation</t>
  </si>
  <si>
    <t>73) Collector</t>
  </si>
  <si>
    <t>74) Collection #</t>
  </si>
  <si>
    <t>75) Confirmed</t>
  </si>
  <si>
    <t>76) Verification</t>
  </si>
  <si>
    <t>73a) Collector</t>
  </si>
  <si>
    <t>77) Specimen Repository</t>
  </si>
  <si>
    <t>Image Information</t>
  </si>
  <si>
    <t>78) Image ID</t>
  </si>
  <si>
    <t>79) Image Description</t>
  </si>
  <si>
    <t>90) Sketch of Site or Area</t>
  </si>
  <si>
    <t>91) General EO Comments:</t>
  </si>
  <si>
    <t>Nyctaginaceae</t>
  </si>
  <si>
    <t>Malvaceae</t>
  </si>
  <si>
    <t>Euphorbiaceae</t>
  </si>
  <si>
    <t>Poaceae</t>
  </si>
  <si>
    <t>Aceraceae</t>
  </si>
  <si>
    <t>Asteraceae</t>
  </si>
  <si>
    <t>ACHY</t>
  </si>
  <si>
    <t>ACMI2</t>
  </si>
  <si>
    <t>ACNE2</t>
  </si>
  <si>
    <t>boxelder</t>
  </si>
  <si>
    <t>ACRE3</t>
  </si>
  <si>
    <t>Ranunculaceae</t>
  </si>
  <si>
    <t>Scrophulariaceae</t>
  </si>
  <si>
    <t>Lamiaceae</t>
  </si>
  <si>
    <t>AGCR</t>
  </si>
  <si>
    <t>AGFO</t>
  </si>
  <si>
    <t>Caryophyllaceae</t>
  </si>
  <si>
    <t>AGGL</t>
  </si>
  <si>
    <t>pale agoseris</t>
  </si>
  <si>
    <t>Rosaceae</t>
  </si>
  <si>
    <t>AGSC5</t>
  </si>
  <si>
    <t>AGST</t>
  </si>
  <si>
    <t>AGST2</t>
  </si>
  <si>
    <t>ALAE</t>
  </si>
  <si>
    <t>Liliaceae</t>
  </si>
  <si>
    <t>ALDE</t>
  </si>
  <si>
    <t>Brassicaceae</t>
  </si>
  <si>
    <t>desert madwort</t>
  </si>
  <si>
    <t>ALGR</t>
  </si>
  <si>
    <t>Alismataceae</t>
  </si>
  <si>
    <t>Betulaceae</t>
  </si>
  <si>
    <t>ALSU</t>
  </si>
  <si>
    <t>ALTE</t>
  </si>
  <si>
    <t>ALTR7</t>
  </si>
  <si>
    <t>AMAL</t>
  </si>
  <si>
    <t>Amaranthaceae</t>
  </si>
  <si>
    <t>AMAL2</t>
  </si>
  <si>
    <t>AMAR2</t>
  </si>
  <si>
    <t>annual ragweed</t>
  </si>
  <si>
    <t>Fabaceae</t>
  </si>
  <si>
    <t>Boraginaceae</t>
  </si>
  <si>
    <t>AMPS</t>
  </si>
  <si>
    <t>AMRE</t>
  </si>
  <si>
    <t>AMTR</t>
  </si>
  <si>
    <t>great ragweed</t>
  </si>
  <si>
    <t>Primulaceae</t>
  </si>
  <si>
    <t>ANCA8</t>
  </si>
  <si>
    <t>ANCY</t>
  </si>
  <si>
    <t>Apiaceae</t>
  </si>
  <si>
    <t>ANGE</t>
  </si>
  <si>
    <t>ANHA</t>
  </si>
  <si>
    <t>ANMI3</t>
  </si>
  <si>
    <t>ANNE</t>
  </si>
  <si>
    <t>ANOC2</t>
  </si>
  <si>
    <t>ANPA4</t>
  </si>
  <si>
    <t>ANPA9</t>
  </si>
  <si>
    <t>ANSE4</t>
  </si>
  <si>
    <t>APAN2</t>
  </si>
  <si>
    <t>Apocynaceae</t>
  </si>
  <si>
    <t>APCA</t>
  </si>
  <si>
    <t>ARAB3</t>
  </si>
  <si>
    <t>spikenard</t>
  </si>
  <si>
    <t>ARAN7</t>
  </si>
  <si>
    <t>ARBI2</t>
  </si>
  <si>
    <t>biennial wormwood</t>
  </si>
  <si>
    <t>ARCA12</t>
  </si>
  <si>
    <t>ARCA13</t>
  </si>
  <si>
    <t>Ericaceae</t>
  </si>
  <si>
    <t>ARDR</t>
  </si>
  <si>
    <t>ARDR4</t>
  </si>
  <si>
    <t>ARFR4</t>
  </si>
  <si>
    <t>ARFU3</t>
  </si>
  <si>
    <t>Papaveraceae</t>
  </si>
  <si>
    <t>silverweed</t>
  </si>
  <si>
    <t>ARGL</t>
  </si>
  <si>
    <t>ARHI</t>
  </si>
  <si>
    <t>ARHO2</t>
  </si>
  <si>
    <t>ARLO7</t>
  </si>
  <si>
    <t>ARLU</t>
  </si>
  <si>
    <t>ARMI2</t>
  </si>
  <si>
    <t>arnica</t>
  </si>
  <si>
    <t>ARPO2</t>
  </si>
  <si>
    <t>ARPU9</t>
  </si>
  <si>
    <t>ARTR2</t>
  </si>
  <si>
    <t>ARUV</t>
  </si>
  <si>
    <t>ASAG2</t>
  </si>
  <si>
    <t>ASAU4</t>
  </si>
  <si>
    <t>ASBI2</t>
  </si>
  <si>
    <t>ASCA11</t>
  </si>
  <si>
    <t>Asclepiadaceae</t>
  </si>
  <si>
    <t>ASCR2</t>
  </si>
  <si>
    <t>ASDR3</t>
  </si>
  <si>
    <t>ASFL2</t>
  </si>
  <si>
    <t>ASGI5</t>
  </si>
  <si>
    <t>plains milkvetch</t>
  </si>
  <si>
    <t>ASGR3</t>
  </si>
  <si>
    <t>ASKE</t>
  </si>
  <si>
    <t>ASLA27</t>
  </si>
  <si>
    <t>Laxmann's milkvetch</t>
  </si>
  <si>
    <t>ASLO4</t>
  </si>
  <si>
    <t>ASOF</t>
  </si>
  <si>
    <t>Rubiaceae</t>
  </si>
  <si>
    <t>asparagus</t>
  </si>
  <si>
    <t>ASPE5</t>
  </si>
  <si>
    <t>ASPL2</t>
  </si>
  <si>
    <t>ASPU</t>
  </si>
  <si>
    <t>ASPU9</t>
  </si>
  <si>
    <t>ASRA2</t>
  </si>
  <si>
    <t>ASSP</t>
  </si>
  <si>
    <t>ASSP6</t>
  </si>
  <si>
    <t>ASTE5</t>
  </si>
  <si>
    <t>ASVE</t>
  </si>
  <si>
    <t>ASVE5</t>
  </si>
  <si>
    <t>ASVI</t>
  </si>
  <si>
    <t>moundscale</t>
  </si>
  <si>
    <t>Chenopodiaceae</t>
  </si>
  <si>
    <t>ATAR2</t>
  </si>
  <si>
    <t>silverscale saltbush</t>
  </si>
  <si>
    <t>ATCA2</t>
  </si>
  <si>
    <t>fourwing saltbush</t>
  </si>
  <si>
    <t>ATCO</t>
  </si>
  <si>
    <t>Dryopteridaceae</t>
  </si>
  <si>
    <t>ATGA</t>
  </si>
  <si>
    <t>Gardner's saltbush</t>
  </si>
  <si>
    <t>ATSU2</t>
  </si>
  <si>
    <t>AVFA</t>
  </si>
  <si>
    <t>AVHO3</t>
  </si>
  <si>
    <t>BASC5</t>
  </si>
  <si>
    <t>BEOC2</t>
  </si>
  <si>
    <t>BESY</t>
  </si>
  <si>
    <t>BICE</t>
  </si>
  <si>
    <t>BOCU</t>
  </si>
  <si>
    <t>BODA2</t>
  </si>
  <si>
    <t>BOFL3</t>
  </si>
  <si>
    <t>river bulrush</t>
  </si>
  <si>
    <t>Cyperaceae</t>
  </si>
  <si>
    <t>BOGR2</t>
  </si>
  <si>
    <t>BOMA7</t>
  </si>
  <si>
    <t>cosmopolitan bulrush</t>
  </si>
  <si>
    <t>BRAR5</t>
  </si>
  <si>
    <t>BREUC</t>
  </si>
  <si>
    <t>BRIN2</t>
  </si>
  <si>
    <t>smooth brome</t>
  </si>
  <si>
    <t>BRTE</t>
  </si>
  <si>
    <t>CAAC</t>
  </si>
  <si>
    <t>Campanulaceae</t>
  </si>
  <si>
    <t>dwarf peashrub</t>
  </si>
  <si>
    <t>CABU2</t>
  </si>
  <si>
    <t>CADR</t>
  </si>
  <si>
    <t>CAFI</t>
  </si>
  <si>
    <t>CAIN9</t>
  </si>
  <si>
    <t>CALO</t>
  </si>
  <si>
    <t>Onagraceae</t>
  </si>
  <si>
    <t>Convolvulaceae</t>
  </si>
  <si>
    <t>false flax</t>
  </si>
  <si>
    <t>CAMI2</t>
  </si>
  <si>
    <t>CAMO</t>
  </si>
  <si>
    <t>Cannabaceae</t>
  </si>
  <si>
    <t>CANU3</t>
  </si>
  <si>
    <t>CANU4</t>
  </si>
  <si>
    <t>CAOB4</t>
  </si>
  <si>
    <t>woolly sedge</t>
  </si>
  <si>
    <t>CARO2</t>
  </si>
  <si>
    <t>CASA2</t>
  </si>
  <si>
    <t>gold-of-pleasure</t>
  </si>
  <si>
    <t>CASC10</t>
  </si>
  <si>
    <t>CASCS8</t>
  </si>
  <si>
    <t>northern singlespike sedge</t>
  </si>
  <si>
    <t>CASE12</t>
  </si>
  <si>
    <t>CASE13</t>
  </si>
  <si>
    <t>CASE5</t>
  </si>
  <si>
    <t>hedge false bindweed</t>
  </si>
  <si>
    <t>CASI12</t>
  </si>
  <si>
    <t>CASP7</t>
  </si>
  <si>
    <t>CAST36</t>
  </si>
  <si>
    <t>slimstem reedgrass</t>
  </si>
  <si>
    <t>CAVU2</t>
  </si>
  <si>
    <t>fox sedge</t>
  </si>
  <si>
    <t>CAXE</t>
  </si>
  <si>
    <t>Rhamnaceae</t>
  </si>
  <si>
    <t>CEAR4</t>
  </si>
  <si>
    <t>CEBR3</t>
  </si>
  <si>
    <t>Celastraceae</t>
  </si>
  <si>
    <t>Ulmaceae</t>
  </si>
  <si>
    <t>CENU2</t>
  </si>
  <si>
    <t>nodding chickweed</t>
  </si>
  <si>
    <t>CESC</t>
  </si>
  <si>
    <t>CESO3</t>
  </si>
  <si>
    <t>CEST8</t>
  </si>
  <si>
    <t>spotted knapweed</t>
  </si>
  <si>
    <t>CHAL7</t>
  </si>
  <si>
    <t>lambsquarters</t>
  </si>
  <si>
    <t>little rose</t>
  </si>
  <si>
    <t>CHBE4</t>
  </si>
  <si>
    <t>CHER</t>
  </si>
  <si>
    <t>CHFR3</t>
  </si>
  <si>
    <t>CHGL13</t>
  </si>
  <si>
    <t>CHGL3</t>
  </si>
  <si>
    <t>CHRU</t>
  </si>
  <si>
    <t>CHSES</t>
  </si>
  <si>
    <t>CHSI2</t>
  </si>
  <si>
    <t>CHSU2</t>
  </si>
  <si>
    <t>CHTE2</t>
  </si>
  <si>
    <t>CIAR4</t>
  </si>
  <si>
    <t>CIFL</t>
  </si>
  <si>
    <t>CIUN</t>
  </si>
  <si>
    <t>CIVU</t>
  </si>
  <si>
    <t>CLCO2</t>
  </si>
  <si>
    <t>CLCOT</t>
  </si>
  <si>
    <t>Capparaceae</t>
  </si>
  <si>
    <t>CLLI2</t>
  </si>
  <si>
    <t>CLSE</t>
  </si>
  <si>
    <t>COAR4</t>
  </si>
  <si>
    <t>Cornaceae</t>
  </si>
  <si>
    <t>COCA5</t>
  </si>
  <si>
    <t>Canadian horseweed</t>
  </si>
  <si>
    <t>Commelinaceae</t>
  </si>
  <si>
    <t>COLI2</t>
  </si>
  <si>
    <t>Polemoniaceae</t>
  </si>
  <si>
    <t>bastard toadflax</t>
  </si>
  <si>
    <t>Santalaceae</t>
  </si>
  <si>
    <t>hare's ear mustard</t>
  </si>
  <si>
    <t>COOR</t>
  </si>
  <si>
    <t>COPA3</t>
  </si>
  <si>
    <t>CORA4</t>
  </si>
  <si>
    <t>COSES</t>
  </si>
  <si>
    <t>COUM</t>
  </si>
  <si>
    <t>CRCE</t>
  </si>
  <si>
    <t>CRCHC2</t>
  </si>
  <si>
    <t>red haw</t>
  </si>
  <si>
    <t>CROC</t>
  </si>
  <si>
    <t>largeflower hawksbeard</t>
  </si>
  <si>
    <t>CRRU3</t>
  </si>
  <si>
    <t>CRTO4</t>
  </si>
  <si>
    <t>CYAC</t>
  </si>
  <si>
    <t>CYFR2</t>
  </si>
  <si>
    <t>hound's tongue</t>
  </si>
  <si>
    <t>CYOF</t>
  </si>
  <si>
    <t>CYXA2</t>
  </si>
  <si>
    <t>Carelessweed</t>
  </si>
  <si>
    <t>DACA7</t>
  </si>
  <si>
    <t>orchardgrass</t>
  </si>
  <si>
    <t>DAFR6</t>
  </si>
  <si>
    <t>shrubby cinquefoil</t>
  </si>
  <si>
    <t>DAGL</t>
  </si>
  <si>
    <t>DAPU5</t>
  </si>
  <si>
    <t>DASP2</t>
  </si>
  <si>
    <t>Solanaceae</t>
  </si>
  <si>
    <t>DEBI</t>
  </si>
  <si>
    <t>little larkspur</t>
  </si>
  <si>
    <t>DEPI</t>
  </si>
  <si>
    <t>DESO2</t>
  </si>
  <si>
    <t>Caprifoliaceae</t>
  </si>
  <si>
    <t>DISP</t>
  </si>
  <si>
    <t>saltgrass</t>
  </si>
  <si>
    <t>DIWI5</t>
  </si>
  <si>
    <t>DRNE</t>
  </si>
  <si>
    <t>DRPA2</t>
  </si>
  <si>
    <t>DRRE2</t>
  </si>
  <si>
    <t>DYPA</t>
  </si>
  <si>
    <t>ECAN2</t>
  </si>
  <si>
    <t>purple coneflower</t>
  </si>
  <si>
    <t>Cucurbitaceae</t>
  </si>
  <si>
    <t>ECLO</t>
  </si>
  <si>
    <t>ELAC</t>
  </si>
  <si>
    <t>needle spikerush</t>
  </si>
  <si>
    <t>Elaeagnaceae</t>
  </si>
  <si>
    <t>ELAN</t>
  </si>
  <si>
    <t>ELCA4</t>
  </si>
  <si>
    <t>ELCO</t>
  </si>
  <si>
    <t>squirreltail</t>
  </si>
  <si>
    <t>ELLA3</t>
  </si>
  <si>
    <t>Hydrophyllaceae</t>
  </si>
  <si>
    <t>ELMA5</t>
  </si>
  <si>
    <t>pale spikerush</t>
  </si>
  <si>
    <t>ELNY</t>
  </si>
  <si>
    <t>common spikerush</t>
  </si>
  <si>
    <t>ELRE4</t>
  </si>
  <si>
    <t>quackgrass</t>
  </si>
  <si>
    <t>ELTR7</t>
  </si>
  <si>
    <t>ELVI</t>
  </si>
  <si>
    <t>ENDI</t>
  </si>
  <si>
    <t>EPPY4</t>
  </si>
  <si>
    <t>EQAR</t>
  </si>
  <si>
    <t>Equisetaceae</t>
  </si>
  <si>
    <t>EQLA</t>
  </si>
  <si>
    <t>eastern daisy fleabane</t>
  </si>
  <si>
    <t>Polygonaceae</t>
  </si>
  <si>
    <t>ERAS2</t>
  </si>
  <si>
    <t>western wallflower</t>
  </si>
  <si>
    <t>ERCA2</t>
  </si>
  <si>
    <t>ERCE2</t>
  </si>
  <si>
    <t>nodding buckwheat</t>
  </si>
  <si>
    <t>ERCH9</t>
  </si>
  <si>
    <t>ERCO4</t>
  </si>
  <si>
    <t>ERDI4</t>
  </si>
  <si>
    <t>ERGA</t>
  </si>
  <si>
    <t>ERGL2</t>
  </si>
  <si>
    <t>ERIN7</t>
  </si>
  <si>
    <t>shy wallflower</t>
  </si>
  <si>
    <t>ERNA10</t>
  </si>
  <si>
    <t>rubber rabbitbrush</t>
  </si>
  <si>
    <t>ERPH</t>
  </si>
  <si>
    <t>Philadelphia fleabane</t>
  </si>
  <si>
    <t>ERPU2</t>
  </si>
  <si>
    <t>ERRA2</t>
  </si>
  <si>
    <t>ERST3</t>
  </si>
  <si>
    <t>ERSU2</t>
  </si>
  <si>
    <t>threenerve fleabane</t>
  </si>
  <si>
    <t>ERVI14</t>
  </si>
  <si>
    <t>Cactaceae</t>
  </si>
  <si>
    <t>ESMI3</t>
  </si>
  <si>
    <t>ESVI2</t>
  </si>
  <si>
    <t>burningbush</t>
  </si>
  <si>
    <t>EUES</t>
  </si>
  <si>
    <t>EUSP</t>
  </si>
  <si>
    <t>FRAT</t>
  </si>
  <si>
    <t>Oleaceae</t>
  </si>
  <si>
    <t>FRPE</t>
  </si>
  <si>
    <t>FRPU2</t>
  </si>
  <si>
    <t>FRVE</t>
  </si>
  <si>
    <t>FRVI</t>
  </si>
  <si>
    <t>GAAP2</t>
  </si>
  <si>
    <t>GAAR</t>
  </si>
  <si>
    <t>GABO2</t>
  </si>
  <si>
    <t>blanketflower</t>
  </si>
  <si>
    <t>GATR2</t>
  </si>
  <si>
    <t>threepetal bedstraw</t>
  </si>
  <si>
    <t>Gentianaceae</t>
  </si>
  <si>
    <t>GEAL3</t>
  </si>
  <si>
    <t>GEAM3</t>
  </si>
  <si>
    <t>GETR</t>
  </si>
  <si>
    <t>GLLE3</t>
  </si>
  <si>
    <t>GLST</t>
  </si>
  <si>
    <t>GRSQ</t>
  </si>
  <si>
    <t>GUSA2</t>
  </si>
  <si>
    <t>snakeweed</t>
  </si>
  <si>
    <t>GYPA</t>
  </si>
  <si>
    <t>stickseed</t>
  </si>
  <si>
    <t>HADE</t>
  </si>
  <si>
    <t>HEAN3</t>
  </si>
  <si>
    <t>HEBO</t>
  </si>
  <si>
    <t>HECO26</t>
  </si>
  <si>
    <t>needle and thread</t>
  </si>
  <si>
    <t>HEDR</t>
  </si>
  <si>
    <t>HEHI</t>
  </si>
  <si>
    <t>HEMA2</t>
  </si>
  <si>
    <t>HENU</t>
  </si>
  <si>
    <t>HEPAP2</t>
  </si>
  <si>
    <t>HEPE</t>
  </si>
  <si>
    <t>HERI</t>
  </si>
  <si>
    <t>Saxifragaceae</t>
  </si>
  <si>
    <t>HESP11</t>
  </si>
  <si>
    <t>HETU</t>
  </si>
  <si>
    <t>alumroot</t>
  </si>
  <si>
    <t>hairy false goldenaster</t>
  </si>
  <si>
    <t>HEVIF</t>
  </si>
  <si>
    <t>HOJU</t>
  </si>
  <si>
    <t>HOPU</t>
  </si>
  <si>
    <t>HULU</t>
  </si>
  <si>
    <t>HYFI</t>
  </si>
  <si>
    <t>HYNI</t>
  </si>
  <si>
    <t>henbane</t>
  </si>
  <si>
    <t>HYRI</t>
  </si>
  <si>
    <t>IPCO5</t>
  </si>
  <si>
    <t>Iridaceae</t>
  </si>
  <si>
    <t>marsh elder</t>
  </si>
  <si>
    <t>IVAX</t>
  </si>
  <si>
    <t>Juncaceae</t>
  </si>
  <si>
    <t>JUARL</t>
  </si>
  <si>
    <t>roundfruit rush</t>
  </si>
  <si>
    <t>Cupressaceae</t>
  </si>
  <si>
    <t>JUHO2</t>
  </si>
  <si>
    <t>JUIN2</t>
  </si>
  <si>
    <t>JUSC2</t>
  </si>
  <si>
    <t>JUTO</t>
  </si>
  <si>
    <t>KOMA</t>
  </si>
  <si>
    <t>winterfat</t>
  </si>
  <si>
    <t>KRLA2</t>
  </si>
  <si>
    <t>LACA</t>
  </si>
  <si>
    <t>Urticaceae</t>
  </si>
  <si>
    <t>LACE</t>
  </si>
  <si>
    <t>LALU</t>
  </si>
  <si>
    <t>LAOC3</t>
  </si>
  <si>
    <t>LAOCO</t>
  </si>
  <si>
    <t>LAPA4</t>
  </si>
  <si>
    <t>LASE</t>
  </si>
  <si>
    <t>LASQ</t>
  </si>
  <si>
    <t>LATAP</t>
  </si>
  <si>
    <t>LEAL</t>
  </si>
  <si>
    <t>alpine bladderpod</t>
  </si>
  <si>
    <t>LEAR6</t>
  </si>
  <si>
    <t>LEDE</t>
  </si>
  <si>
    <t>LELU</t>
  </si>
  <si>
    <t>LEMO4</t>
  </si>
  <si>
    <t>LEVU</t>
  </si>
  <si>
    <t>Linaceae</t>
  </si>
  <si>
    <t>LIDAD</t>
  </si>
  <si>
    <t>LIIN2</t>
  </si>
  <si>
    <t>LIPH</t>
  </si>
  <si>
    <t>LIPU</t>
  </si>
  <si>
    <t>LIRI</t>
  </si>
  <si>
    <t>stiffstem flax</t>
  </si>
  <si>
    <t>LIUS</t>
  </si>
  <si>
    <t>LIVU2</t>
  </si>
  <si>
    <t>LODI2</t>
  </si>
  <si>
    <t>LOFO</t>
  </si>
  <si>
    <t>LOOR</t>
  </si>
  <si>
    <t>LOUN</t>
  </si>
  <si>
    <t>LUAR3</t>
  </si>
  <si>
    <t>silvery lupine</t>
  </si>
  <si>
    <t>LUPU</t>
  </si>
  <si>
    <t>LYCI</t>
  </si>
  <si>
    <t>LYJU</t>
  </si>
  <si>
    <t>LYSA2</t>
  </si>
  <si>
    <t>MACA2</t>
  </si>
  <si>
    <t>MADI6</t>
  </si>
  <si>
    <t>disc mayweed</t>
  </si>
  <si>
    <t>MAGR2</t>
  </si>
  <si>
    <t>MAPIP4</t>
  </si>
  <si>
    <t>Marsileaceae</t>
  </si>
  <si>
    <t>MAST4</t>
  </si>
  <si>
    <t>MAVE2</t>
  </si>
  <si>
    <t>MEAR4</t>
  </si>
  <si>
    <t>MEDE2</t>
  </si>
  <si>
    <t>Loasaceae</t>
  </si>
  <si>
    <t>alfalfa</t>
  </si>
  <si>
    <t>MELA3</t>
  </si>
  <si>
    <t>sweetclover</t>
  </si>
  <si>
    <t>MELU</t>
  </si>
  <si>
    <t>MEOF</t>
  </si>
  <si>
    <t>MEPU3</t>
  </si>
  <si>
    <t>MESA</t>
  </si>
  <si>
    <t>MIHI</t>
  </si>
  <si>
    <t>MILI3</t>
  </si>
  <si>
    <t>MINY</t>
  </si>
  <si>
    <t>MOFI</t>
  </si>
  <si>
    <t>wild bergamot</t>
  </si>
  <si>
    <t>MOLA6</t>
  </si>
  <si>
    <t>povertyweed</t>
  </si>
  <si>
    <t>MONU</t>
  </si>
  <si>
    <t>MUAS</t>
  </si>
  <si>
    <t>MUCU3</t>
  </si>
  <si>
    <t>MUDI</t>
  </si>
  <si>
    <t>MURA</t>
  </si>
  <si>
    <t>MURI</t>
  </si>
  <si>
    <t>MYAP</t>
  </si>
  <si>
    <t>bristly mousetail</t>
  </si>
  <si>
    <t>MYAPM</t>
  </si>
  <si>
    <t>NAVI4</t>
  </si>
  <si>
    <t>NECA2</t>
  </si>
  <si>
    <t>catnip</t>
  </si>
  <si>
    <t>NOCU</t>
  </si>
  <si>
    <t>false dandelion</t>
  </si>
  <si>
    <t>OEAL</t>
  </si>
  <si>
    <t>OEBI</t>
  </si>
  <si>
    <t>OECA10</t>
  </si>
  <si>
    <t>tufted evening primrose</t>
  </si>
  <si>
    <t>OELA</t>
  </si>
  <si>
    <t>OENU</t>
  </si>
  <si>
    <t>OESU3</t>
  </si>
  <si>
    <t>scarlet beeblossom</t>
  </si>
  <si>
    <t>stiff goldenrod</t>
  </si>
  <si>
    <t>OLRIH</t>
  </si>
  <si>
    <t>OPFR</t>
  </si>
  <si>
    <t>OPPO</t>
  </si>
  <si>
    <t>ORFA</t>
  </si>
  <si>
    <t>Orobanchaceae</t>
  </si>
  <si>
    <t>ORLU</t>
  </si>
  <si>
    <t>ORLU2</t>
  </si>
  <si>
    <t>Oxalidaceae</t>
  </si>
  <si>
    <t>OXCA4</t>
  </si>
  <si>
    <t>field locoweed</t>
  </si>
  <si>
    <t>OXDI2</t>
  </si>
  <si>
    <t>slender yellow woodsorrel</t>
  </si>
  <si>
    <t>OXLA3</t>
  </si>
  <si>
    <t>purple locoweed</t>
  </si>
  <si>
    <t>OXST</t>
  </si>
  <si>
    <t>PACA15</t>
  </si>
  <si>
    <t>woolly groundsel</t>
  </si>
  <si>
    <t>PACA6</t>
  </si>
  <si>
    <t>PAPE5</t>
  </si>
  <si>
    <t>PAPL12</t>
  </si>
  <si>
    <t>prairie groundsel</t>
  </si>
  <si>
    <t>Vitaceae</t>
  </si>
  <si>
    <t>PASE</t>
  </si>
  <si>
    <t>PASM</t>
  </si>
  <si>
    <t>PAVI2</t>
  </si>
  <si>
    <t>PAVI5</t>
  </si>
  <si>
    <t>switchgrass</t>
  </si>
  <si>
    <t>PEAN4</t>
  </si>
  <si>
    <t>PEAR6</t>
  </si>
  <si>
    <t>PEER</t>
  </si>
  <si>
    <t>PEES</t>
  </si>
  <si>
    <t>PEGR5</t>
  </si>
  <si>
    <t>PELA2</t>
  </si>
  <si>
    <t>PENI3</t>
  </si>
  <si>
    <t>waxleaf penstemon</t>
  </si>
  <si>
    <t>PHAL3</t>
  </si>
  <si>
    <t>alyssumleaf phlox</t>
  </si>
  <si>
    <t>PHAU7</t>
  </si>
  <si>
    <t>Portulacaceae</t>
  </si>
  <si>
    <t>PHHE5</t>
  </si>
  <si>
    <t>clammy groundcherry</t>
  </si>
  <si>
    <t>PHHO</t>
  </si>
  <si>
    <t>Verbenaceae</t>
  </si>
  <si>
    <t>timothy</t>
  </si>
  <si>
    <t>PHPA29</t>
  </si>
  <si>
    <t>PHPR3</t>
  </si>
  <si>
    <t>PHVI5</t>
  </si>
  <si>
    <t>Pinaceae</t>
  </si>
  <si>
    <t>PIFL2</t>
  </si>
  <si>
    <t>PIMI</t>
  </si>
  <si>
    <t>littleseed ricegrass</t>
  </si>
  <si>
    <t>PIOP</t>
  </si>
  <si>
    <t>PIPO</t>
  </si>
  <si>
    <t>Plantaginaceae</t>
  </si>
  <si>
    <t>PLEL</t>
  </si>
  <si>
    <t>PLER</t>
  </si>
  <si>
    <t>PLMA2</t>
  </si>
  <si>
    <t>PLPA2</t>
  </si>
  <si>
    <t>POAC5</t>
  </si>
  <si>
    <t>Salicaceae</t>
  </si>
  <si>
    <t>POAL4</t>
  </si>
  <si>
    <t>Polygalaceae</t>
  </si>
  <si>
    <t>Potamogetonaceae</t>
  </si>
  <si>
    <t>POAR11</t>
  </si>
  <si>
    <t>POAR3</t>
  </si>
  <si>
    <t>POAR7</t>
  </si>
  <si>
    <t>POAR8</t>
  </si>
  <si>
    <t>POAV</t>
  </si>
  <si>
    <t>POBA2</t>
  </si>
  <si>
    <t>POBI2</t>
  </si>
  <si>
    <t>POCO</t>
  </si>
  <si>
    <t>POCO10</t>
  </si>
  <si>
    <t>black bindweed</t>
  </si>
  <si>
    <t>PODE3</t>
  </si>
  <si>
    <t>PODI</t>
  </si>
  <si>
    <t>PODI2</t>
  </si>
  <si>
    <t>PODO3</t>
  </si>
  <si>
    <t>PODO4</t>
  </si>
  <si>
    <t>POHI6</t>
  </si>
  <si>
    <t>POJA2</t>
  </si>
  <si>
    <t>PONEI2</t>
  </si>
  <si>
    <t>inland bluegrass</t>
  </si>
  <si>
    <t>PONO3</t>
  </si>
  <si>
    <t>Norwegian cinquefoil</t>
  </si>
  <si>
    <t>POOL</t>
  </si>
  <si>
    <t>POPA2</t>
  </si>
  <si>
    <t>POPE8</t>
  </si>
  <si>
    <t>Pennsylvania cinquefoil</t>
  </si>
  <si>
    <t>POPR</t>
  </si>
  <si>
    <t>Kentucky bluegrass</t>
  </si>
  <si>
    <t>cottonwood</t>
  </si>
  <si>
    <t>PORA3</t>
  </si>
  <si>
    <t>POSE</t>
  </si>
  <si>
    <t>pondweed</t>
  </si>
  <si>
    <t>POTR5</t>
  </si>
  <si>
    <t>POVE</t>
  </si>
  <si>
    <t>whorled milkwort</t>
  </si>
  <si>
    <t>PRAM</t>
  </si>
  <si>
    <t>fairybells</t>
  </si>
  <si>
    <t>PRPE2</t>
  </si>
  <si>
    <t>pin cherry</t>
  </si>
  <si>
    <t>PRPU3</t>
  </si>
  <si>
    <t>PRTR4</t>
  </si>
  <si>
    <t>PRVI</t>
  </si>
  <si>
    <t>chokecherry</t>
  </si>
  <si>
    <t>PSSP6</t>
  </si>
  <si>
    <t>PSTE5</t>
  </si>
  <si>
    <t>PUNU2</t>
  </si>
  <si>
    <t>PUPA5</t>
  </si>
  <si>
    <t>Fagaceae</t>
  </si>
  <si>
    <t>QUMA2</t>
  </si>
  <si>
    <t>bur oak</t>
  </si>
  <si>
    <t>RAAB</t>
  </si>
  <si>
    <t>RACA4</t>
  </si>
  <si>
    <t>RACO3</t>
  </si>
  <si>
    <t>RACY</t>
  </si>
  <si>
    <t>RAMA2</t>
  </si>
  <si>
    <t>RARH</t>
  </si>
  <si>
    <t>prairie coneflower</t>
  </si>
  <si>
    <t>RHCA3</t>
  </si>
  <si>
    <t>Anacardiaceae</t>
  </si>
  <si>
    <t>RIAM2</t>
  </si>
  <si>
    <t>Grossulariaceae</t>
  </si>
  <si>
    <t>RIAUV</t>
  </si>
  <si>
    <t>RICE</t>
  </si>
  <si>
    <t>wax currant</t>
  </si>
  <si>
    <t>RIMI</t>
  </si>
  <si>
    <t>RIOX</t>
  </si>
  <si>
    <t>ROAC</t>
  </si>
  <si>
    <t>ROAR3</t>
  </si>
  <si>
    <t>prairie rose</t>
  </si>
  <si>
    <t>ROCA</t>
  </si>
  <si>
    <t>ROSI2</t>
  </si>
  <si>
    <t>ROWO</t>
  </si>
  <si>
    <t>Woods' rose</t>
  </si>
  <si>
    <t>RUCR</t>
  </si>
  <si>
    <t>curly dock</t>
  </si>
  <si>
    <t>RUHI2</t>
  </si>
  <si>
    <t>blackeyed Susan</t>
  </si>
  <si>
    <t>RUID</t>
  </si>
  <si>
    <t>American red raspberry</t>
  </si>
  <si>
    <t>RUSAM</t>
  </si>
  <si>
    <t>SAAM2</t>
  </si>
  <si>
    <t>SABE2</t>
  </si>
  <si>
    <t>SACO8</t>
  </si>
  <si>
    <t>SACU</t>
  </si>
  <si>
    <t>arrowhead</t>
  </si>
  <si>
    <t>SAMA2</t>
  </si>
  <si>
    <t>SARE3</t>
  </si>
  <si>
    <t>SARU</t>
  </si>
  <si>
    <t>SATR12</t>
  </si>
  <si>
    <t>prickly Russian thistle</t>
  </si>
  <si>
    <t>SAVE4</t>
  </si>
  <si>
    <t>hardstem bulrush</t>
  </si>
  <si>
    <t>SCACA</t>
  </si>
  <si>
    <t>tumblegrass</t>
  </si>
  <si>
    <t>little bluestem</t>
  </si>
  <si>
    <t>SCPA</t>
  </si>
  <si>
    <t>SCSC</t>
  </si>
  <si>
    <t>SCTA2</t>
  </si>
  <si>
    <t>SEDE2</t>
  </si>
  <si>
    <t>Selaginellaceae</t>
  </si>
  <si>
    <t>SEIN2</t>
  </si>
  <si>
    <t>lambstongue ragwort</t>
  </si>
  <si>
    <t>SEPUP2</t>
  </si>
  <si>
    <t>yellow foxtail</t>
  </si>
  <si>
    <t>SEVI4</t>
  </si>
  <si>
    <t>green bristlegrass</t>
  </si>
  <si>
    <t>SHAR</t>
  </si>
  <si>
    <t>SHCA</t>
  </si>
  <si>
    <t>SIAN2</t>
  </si>
  <si>
    <t>SILO3</t>
  </si>
  <si>
    <t>SIMO2</t>
  </si>
  <si>
    <t>strict blue-eyed grass</t>
  </si>
  <si>
    <t>SITR3</t>
  </si>
  <si>
    <t>SMEC</t>
  </si>
  <si>
    <t>Smilacaceae</t>
  </si>
  <si>
    <t>SMLA3</t>
  </si>
  <si>
    <t>SOAR2</t>
  </si>
  <si>
    <t>SOAS</t>
  </si>
  <si>
    <t>SOCA6</t>
  </si>
  <si>
    <t>SOGI</t>
  </si>
  <si>
    <t>SOMI2</t>
  </si>
  <si>
    <t>Missouri goldenrod</t>
  </si>
  <si>
    <t>SOMO</t>
  </si>
  <si>
    <t>SONE</t>
  </si>
  <si>
    <t>gray goldenrod</t>
  </si>
  <si>
    <t>SONU2</t>
  </si>
  <si>
    <t>SOOL</t>
  </si>
  <si>
    <t>Indiangrass</t>
  </si>
  <si>
    <t>SORO</t>
  </si>
  <si>
    <t>SOTR</t>
  </si>
  <si>
    <t>SPAI</t>
  </si>
  <si>
    <t>SPCO</t>
  </si>
  <si>
    <t>SPCR</t>
  </si>
  <si>
    <t>SPGR</t>
  </si>
  <si>
    <t>SPPE</t>
  </si>
  <si>
    <t>STARA</t>
  </si>
  <si>
    <t>STLE6</t>
  </si>
  <si>
    <t>STLO</t>
  </si>
  <si>
    <t>longleaf starwort</t>
  </si>
  <si>
    <t>sago pondweed</t>
  </si>
  <si>
    <t>STPI</t>
  </si>
  <si>
    <t>STTE</t>
  </si>
  <si>
    <t>SUCA2</t>
  </si>
  <si>
    <t>SUSU2</t>
  </si>
  <si>
    <t>SYAL</t>
  </si>
  <si>
    <t>common snowberry</t>
  </si>
  <si>
    <t>SYER</t>
  </si>
  <si>
    <t>white heath aster</t>
  </si>
  <si>
    <t>SYFA</t>
  </si>
  <si>
    <t>white prairie aster</t>
  </si>
  <si>
    <t>SYLA3</t>
  </si>
  <si>
    <t>smooth blue aster</t>
  </si>
  <si>
    <t>SYOB</t>
  </si>
  <si>
    <t>aromatic aster</t>
  </si>
  <si>
    <t>SYOC</t>
  </si>
  <si>
    <t>TALA2</t>
  </si>
  <si>
    <t>TAOF</t>
  </si>
  <si>
    <t>TARA</t>
  </si>
  <si>
    <t>TEACA2</t>
  </si>
  <si>
    <t>THAR5</t>
  </si>
  <si>
    <t>THDA</t>
  </si>
  <si>
    <t>THIN6</t>
  </si>
  <si>
    <t>intermediate wheatgrass</t>
  </si>
  <si>
    <t>THPO7</t>
  </si>
  <si>
    <t>THRH</t>
  </si>
  <si>
    <t>THVE</t>
  </si>
  <si>
    <t>TOEX2</t>
  </si>
  <si>
    <t>stemless Townsend daisy</t>
  </si>
  <si>
    <t>TOHO</t>
  </si>
  <si>
    <t>TORY</t>
  </si>
  <si>
    <t>TRDU</t>
  </si>
  <si>
    <t>TRIGL</t>
  </si>
  <si>
    <t>arrowgrass</t>
  </si>
  <si>
    <t>Juncaginaceae</t>
  </si>
  <si>
    <t>TRLE3</t>
  </si>
  <si>
    <t>TRMA20</t>
  </si>
  <si>
    <t>TROC</t>
  </si>
  <si>
    <t>TRPA28</t>
  </si>
  <si>
    <t>TYAN</t>
  </si>
  <si>
    <t>Typhaceae</t>
  </si>
  <si>
    <t>TYLA</t>
  </si>
  <si>
    <t>ULAM</t>
  </si>
  <si>
    <t>ULPU</t>
  </si>
  <si>
    <t>URDI</t>
  </si>
  <si>
    <t>VEBR</t>
  </si>
  <si>
    <t>VEPE2</t>
  </si>
  <si>
    <t>VEST</t>
  </si>
  <si>
    <t>VETH</t>
  </si>
  <si>
    <t>VIAD</t>
  </si>
  <si>
    <t>Violaceae</t>
  </si>
  <si>
    <t>VIAM</t>
  </si>
  <si>
    <t>VICA4</t>
  </si>
  <si>
    <t>VINU2</t>
  </si>
  <si>
    <t>VIPE2</t>
  </si>
  <si>
    <t>VIRI</t>
  </si>
  <si>
    <t>VUOC</t>
  </si>
  <si>
    <t>cocklebur</t>
  </si>
  <si>
    <t>XAST</t>
  </si>
  <si>
    <t>yucca</t>
  </si>
  <si>
    <t>Agavaceae</t>
  </si>
  <si>
    <t>YUGL</t>
  </si>
  <si>
    <t>ZIEL2</t>
  </si>
  <si>
    <t>ZIVE</t>
  </si>
  <si>
    <t>crested wheatgrass</t>
  </si>
  <si>
    <t>AGEX</t>
  </si>
  <si>
    <t>spike bentgrass</t>
  </si>
  <si>
    <t>blue giant hyssop</t>
  </si>
  <si>
    <t>rough bentgrass</t>
  </si>
  <si>
    <t>roadside agrimony</t>
  </si>
  <si>
    <t>creeping bentgrass</t>
  </si>
  <si>
    <t>shortawn foxtail</t>
  </si>
  <si>
    <t>narrowleaf water plantain</t>
  </si>
  <si>
    <t>American water plantain</t>
  </si>
  <si>
    <t>northern water plantain</t>
  </si>
  <si>
    <t>prostrate pigweed</t>
  </si>
  <si>
    <t>Saskatoon serviceberry</t>
  </si>
  <si>
    <t>Cuman ragweed</t>
  </si>
  <si>
    <t>redroot amaranth</t>
  </si>
  <si>
    <t>Canadian anemone</t>
  </si>
  <si>
    <t>candle anemone</t>
  </si>
  <si>
    <t>western rockjasmine</t>
  </si>
  <si>
    <t>small-leaf pussytoes</t>
  </si>
  <si>
    <t>pygmyflower rockjasmine</t>
  </si>
  <si>
    <t>Indianhemp</t>
  </si>
  <si>
    <t>absinthium</t>
  </si>
  <si>
    <t>field sagewort</t>
  </si>
  <si>
    <t>silver sagebrush</t>
  </si>
  <si>
    <t>Drummond's rockcress</t>
  </si>
  <si>
    <t>tarragon</t>
  </si>
  <si>
    <t>prairie sagewort</t>
  </si>
  <si>
    <t>foothill arnica</t>
  </si>
  <si>
    <t>tower rockcress</t>
  </si>
  <si>
    <t>Holboell's rockcress</t>
  </si>
  <si>
    <t>longleaf wormwood</t>
  </si>
  <si>
    <t>white sagebrush</t>
  </si>
  <si>
    <t>lesser burdock</t>
  </si>
  <si>
    <t>crested pricklypoppy</t>
  </si>
  <si>
    <t>purple threeawn</t>
  </si>
  <si>
    <t>kinnikinnick</t>
  </si>
  <si>
    <t>purple milkvetch</t>
  </si>
  <si>
    <t>Indian milkvetch</t>
  </si>
  <si>
    <t>twogrooved milkvetch</t>
  </si>
  <si>
    <t>Canadian milkvetch</t>
  </si>
  <si>
    <t>groundplum milkvetch</t>
  </si>
  <si>
    <t>Drummond's milkvetch</t>
  </si>
  <si>
    <t>flexile milkvetch</t>
  </si>
  <si>
    <t>slender milkvetch</t>
  </si>
  <si>
    <t>spiny milkvetch</t>
  </si>
  <si>
    <t>lotus milkvetch</t>
  </si>
  <si>
    <t>timber milkvetch</t>
  </si>
  <si>
    <t>garden asparagus</t>
  </si>
  <si>
    <t>Platte River milkvetch</t>
  </si>
  <si>
    <t>plains milkweed</t>
  </si>
  <si>
    <t>woollypod milkvetch</t>
  </si>
  <si>
    <t>cream milkvetch</t>
  </si>
  <si>
    <t>tufted milkvetch</t>
  </si>
  <si>
    <t>looseflower milkvetch</t>
  </si>
  <si>
    <t>bentflower milkvetch</t>
  </si>
  <si>
    <t>spikeoat</t>
  </si>
  <si>
    <t>American sloughgrass</t>
  </si>
  <si>
    <t>nodding beggartick</t>
  </si>
  <si>
    <t>sideoats grama</t>
  </si>
  <si>
    <t>BRMA4</t>
  </si>
  <si>
    <t>mountain brome</t>
  </si>
  <si>
    <t>cheatgrass</t>
  </si>
  <si>
    <t>golden sedge</t>
  </si>
  <si>
    <t>shepherd's purse</t>
  </si>
  <si>
    <t>prairie sandreed</t>
  </si>
  <si>
    <t>littlepod false flax</t>
  </si>
  <si>
    <t>sego lily</t>
  </si>
  <si>
    <t>obtuse sedge</t>
  </si>
  <si>
    <t>Pennsylvania bittercress</t>
  </si>
  <si>
    <t>Pennsylvania sedge</t>
  </si>
  <si>
    <t>bluebell bellflower</t>
  </si>
  <si>
    <t>yellow sundrops</t>
  </si>
  <si>
    <t>downy paintedcup</t>
  </si>
  <si>
    <t>dryspike sedge</t>
  </si>
  <si>
    <t>Sprengel's sedge</t>
  </si>
  <si>
    <t>whitescale sedge</t>
  </si>
  <si>
    <t>field chickweed</t>
  </si>
  <si>
    <t>shortstalk chickweed</t>
  </si>
  <si>
    <t>pitseed goosefoot</t>
  </si>
  <si>
    <t>CHDE</t>
  </si>
  <si>
    <t>aridland goosefoot</t>
  </si>
  <si>
    <t>Fremont's goosefoot</t>
  </si>
  <si>
    <t>ribseed sandmat</t>
  </si>
  <si>
    <t>oakleaf goosefoot</t>
  </si>
  <si>
    <t>thymeleaf sandmat</t>
  </si>
  <si>
    <t>mapleleaf goosefoot</t>
  </si>
  <si>
    <t>Flodman's thistle</t>
  </si>
  <si>
    <t>wavyleaf thistle</t>
  </si>
  <si>
    <t>rock clematis</t>
  </si>
  <si>
    <t>western white clematis</t>
  </si>
  <si>
    <t>tiny trumpet</t>
  </si>
  <si>
    <t>maiden blue eyed Mary</t>
  </si>
  <si>
    <t>redosier dogwood</t>
  </si>
  <si>
    <t>fiddleleaf hawksbeard</t>
  </si>
  <si>
    <t>plains springparsley</t>
  </si>
  <si>
    <t>brittle bladderfern</t>
  </si>
  <si>
    <t>gypsyflower</t>
  </si>
  <si>
    <t>white prairie clover</t>
  </si>
  <si>
    <t>purple prairie clover</t>
  </si>
  <si>
    <t>poverty oatgrass</t>
  </si>
  <si>
    <t>western tansymustard</t>
  </si>
  <si>
    <t>herb sophia</t>
  </si>
  <si>
    <t>woodland draba</t>
  </si>
  <si>
    <t>Carolina draba</t>
  </si>
  <si>
    <t>fetid marigold</t>
  </si>
  <si>
    <t>blacksamson echinacea</t>
  </si>
  <si>
    <t>ELELB2</t>
  </si>
  <si>
    <t>thickspike wheatgrass</t>
  </si>
  <si>
    <t>ELOB2</t>
  </si>
  <si>
    <t>blunt spikerush</t>
  </si>
  <si>
    <t>slender wheatgrass</t>
  </si>
  <si>
    <t>hairy wildrye</t>
  </si>
  <si>
    <t>Suckley's endolepis</t>
  </si>
  <si>
    <t>smooth horsetail</t>
  </si>
  <si>
    <t>wormseed wallflower</t>
  </si>
  <si>
    <t>cutleaf daisy</t>
  </si>
  <si>
    <t>common dogmustard</t>
  </si>
  <si>
    <t>streamside fleabane</t>
  </si>
  <si>
    <t>shaggy fleabane</t>
  </si>
  <si>
    <t>prairie fleabane</t>
  </si>
  <si>
    <t>Visher's buckwheat</t>
  </si>
  <si>
    <t>Missouri foxtail cactus</t>
  </si>
  <si>
    <t>leafy spurge</t>
  </si>
  <si>
    <t>spotted fritillary</t>
  </si>
  <si>
    <t>Virginia strawberry</t>
  </si>
  <si>
    <t>stickywilly</t>
  </si>
  <si>
    <t>autumn dwarf gentian</t>
  </si>
  <si>
    <t>old man's whiskers</t>
  </si>
  <si>
    <t>fowl mannagrass</t>
  </si>
  <si>
    <t>curlycup gumweed</t>
  </si>
  <si>
    <t>HAGL</t>
  </si>
  <si>
    <t>Utah sweetvetch</t>
  </si>
  <si>
    <t>rough false pennyroyal</t>
  </si>
  <si>
    <t>Jerusalem artichoke</t>
  </si>
  <si>
    <t>foxtail barley</t>
  </si>
  <si>
    <t>fineleaf hymenopappus</t>
  </si>
  <si>
    <t>manyhead hymenopappus</t>
  </si>
  <si>
    <t>ballhead ipomopsis</t>
  </si>
  <si>
    <t>mountain rush</t>
  </si>
  <si>
    <t>Canada lettuce</t>
  </si>
  <si>
    <t>Great Plains stickseed</t>
  </si>
  <si>
    <t>biannual lettuce</t>
  </si>
  <si>
    <t>flatspine stickseed</t>
  </si>
  <si>
    <t>marsh pea</t>
  </si>
  <si>
    <t>European stickseed</t>
  </si>
  <si>
    <t>blue lettuce</t>
  </si>
  <si>
    <t>Great Plains bladderpod</t>
  </si>
  <si>
    <t>common pepperweed</t>
  </si>
  <si>
    <t>foothill bladderpod</t>
  </si>
  <si>
    <t>common starlily</t>
  </si>
  <si>
    <t>oxeye daisy</t>
  </si>
  <si>
    <t>narrowleaf stoneseed</t>
  </si>
  <si>
    <t>dotted blazing star</t>
  </si>
  <si>
    <t>common flax</t>
  </si>
  <si>
    <t>desert biscuitroot</t>
  </si>
  <si>
    <t>Northern Idaho biscuitroot</t>
  </si>
  <si>
    <t>American bird's-foot trefoil</t>
  </si>
  <si>
    <t>fringed loosestrife</t>
  </si>
  <si>
    <t>hoary tansyaster</t>
  </si>
  <si>
    <t>rayless tansyaster</t>
  </si>
  <si>
    <t>lacy tansyaster</t>
  </si>
  <si>
    <t>starry false lily of the valley</t>
  </si>
  <si>
    <t>hairy waterclover</t>
  </si>
  <si>
    <t>wild mint</t>
  </si>
  <si>
    <t>tenpetal blazingstar</t>
  </si>
  <si>
    <t>hairy four o'clock</t>
  </si>
  <si>
    <t>narrowleaf four o'clock</t>
  </si>
  <si>
    <t>heartleaf four o'clock</t>
  </si>
  <si>
    <t>bluntleaf sandwort</t>
  </si>
  <si>
    <t>Nuttall's povertyweed</t>
  </si>
  <si>
    <t>scratchgrass</t>
  </si>
  <si>
    <t>leafy wildparsley</t>
  </si>
  <si>
    <t>marsh muhly</t>
  </si>
  <si>
    <t>prairie false dandelion</t>
  </si>
  <si>
    <t>whitest evening primrose</t>
  </si>
  <si>
    <t>common evening primrose</t>
  </si>
  <si>
    <t>cutleaf evening primrose</t>
  </si>
  <si>
    <t>Nuttall's evening primrose</t>
  </si>
  <si>
    <t>clustered broomrape</t>
  </si>
  <si>
    <t>Louisiana broomrape</t>
  </si>
  <si>
    <t>yellow owl's-clover</t>
  </si>
  <si>
    <t>OXSE</t>
  </si>
  <si>
    <t>white locoweed</t>
  </si>
  <si>
    <t>common yellow oxalis</t>
  </si>
  <si>
    <t>witchgrass</t>
  </si>
  <si>
    <t>creeping nailwort</t>
  </si>
  <si>
    <t>woodbine</t>
  </si>
  <si>
    <t>broadbeard beardtongue</t>
  </si>
  <si>
    <t>silverleaf Indian breadroot</t>
  </si>
  <si>
    <t>pincushion cactus</t>
  </si>
  <si>
    <t>fuzzytongue penstemon</t>
  </si>
  <si>
    <t>large Indian breadroot</t>
  </si>
  <si>
    <t>lilac penstemon</t>
  </si>
  <si>
    <t>spiny phlox</t>
  </si>
  <si>
    <t>Virginia groundcherry</t>
  </si>
  <si>
    <t>oppositeleaf bahia</t>
  </si>
  <si>
    <t>redwool plantain</t>
  </si>
  <si>
    <t>common plantain</t>
  </si>
  <si>
    <t>lanceleaf cottonwood</t>
  </si>
  <si>
    <t>silver cinquefoil</t>
  </si>
  <si>
    <t>prostrate knotweed</t>
  </si>
  <si>
    <t>smooth Solomon's seal</t>
  </si>
  <si>
    <t>Canada bluegrass</t>
  </si>
  <si>
    <t>eastern cottonwood</t>
  </si>
  <si>
    <t>waterthread pondweed</t>
  </si>
  <si>
    <t>varileaf cinquefoil</t>
  </si>
  <si>
    <t>redwhisker clammyweed</t>
  </si>
  <si>
    <t>Douglas' knotweed</t>
  </si>
  <si>
    <t>variableleaf pondweed</t>
  </si>
  <si>
    <t>balm-of-Gilead</t>
  </si>
  <si>
    <t>knotweed</t>
  </si>
  <si>
    <t>little hogweed</t>
  </si>
  <si>
    <t>fowl bluegrass</t>
  </si>
  <si>
    <t>bushy knotweed</t>
  </si>
  <si>
    <t>sandcherry</t>
  </si>
  <si>
    <t>roughfruit fairybells</t>
  </si>
  <si>
    <t>bluebunch wheatgrass</t>
  </si>
  <si>
    <t>Nuttall's alkaligrass</t>
  </si>
  <si>
    <t>eastern pasqueflower</t>
  </si>
  <si>
    <t>littleleaf buttercup</t>
  </si>
  <si>
    <t>heartleaf buttercup</t>
  </si>
  <si>
    <t>upright prairie coneflower</t>
  </si>
  <si>
    <t>RHAR4</t>
  </si>
  <si>
    <t>fragrant sumac</t>
  </si>
  <si>
    <t>common buckthorn</t>
  </si>
  <si>
    <t>American black currant</t>
  </si>
  <si>
    <t>golden currant</t>
  </si>
  <si>
    <t>Mexican dock</t>
  </si>
  <si>
    <t>peachleaf willow</t>
  </si>
  <si>
    <t>Bebb willow</t>
  </si>
  <si>
    <t>slender Russian thistle</t>
  </si>
  <si>
    <t>arumleaf arrowhead</t>
  </si>
  <si>
    <t>Maryland sanicle</t>
  </si>
  <si>
    <t>lanceleaf sage</t>
  </si>
  <si>
    <t>red swampfire</t>
  </si>
  <si>
    <t>greasewood</t>
  </si>
  <si>
    <t>softstem bulrush</t>
  </si>
  <si>
    <t>lesser spikemoss</t>
  </si>
  <si>
    <t>russet buffaloberry</t>
  </si>
  <si>
    <t>sleepy silene</t>
  </si>
  <si>
    <t>small tumbleweed mustard</t>
  </si>
  <si>
    <t>upright carrionflower</t>
  </si>
  <si>
    <t>Blue Ridge carrionflower</t>
  </si>
  <si>
    <t>Canada goldenrod</t>
  </si>
  <si>
    <t>spiny sowthistle</t>
  </si>
  <si>
    <t>velvety goldenrod</t>
  </si>
  <si>
    <t>buffalobur nightshade</t>
  </si>
  <si>
    <t>cutleaf nightshade</t>
  </si>
  <si>
    <t>alkali sacaton</t>
  </si>
  <si>
    <t>scarlet globemallow</t>
  </si>
  <si>
    <t>slickseed fuzzybean</t>
  </si>
  <si>
    <t>desert princesplume</t>
  </si>
  <si>
    <t>smooth hedgenettle</t>
  </si>
  <si>
    <t>Pursh seepweed</t>
  </si>
  <si>
    <t>rock dandelion</t>
  </si>
  <si>
    <t>stemless four-nerve daisy</t>
  </si>
  <si>
    <t>veiny meadow-rue</t>
  </si>
  <si>
    <t>Hooker's Townsend daisy</t>
  </si>
  <si>
    <t>western poison ivy</t>
  </si>
  <si>
    <t>yellow salsify</t>
  </si>
  <si>
    <t>slimpod Venus' looking-glass</t>
  </si>
  <si>
    <t>seaside arrowgrass</t>
  </si>
  <si>
    <t>marsh arrowgrass</t>
  </si>
  <si>
    <t>narrowleaf cattail</t>
  </si>
  <si>
    <t>broadleaf cattail</t>
  </si>
  <si>
    <t>bigbract verbena</t>
  </si>
  <si>
    <t>hoary verbena</t>
  </si>
  <si>
    <t>hookedspur violet</t>
  </si>
  <si>
    <t>American vetch</t>
  </si>
  <si>
    <t>Nuttall's violet</t>
  </si>
  <si>
    <t>prairie violet</t>
  </si>
  <si>
    <t>riverbank grape</t>
  </si>
  <si>
    <t>sixweeks fescue</t>
  </si>
  <si>
    <t>rough cocklebur</t>
  </si>
  <si>
    <t>Scientific</t>
  </si>
  <si>
    <t>Last Name 2</t>
  </si>
  <si>
    <t>Last Name 1</t>
  </si>
  <si>
    <t>First Name 1</t>
  </si>
  <si>
    <t>First Name 2</t>
  </si>
  <si>
    <t>31) Revisit Justification</t>
  </si>
  <si>
    <t>Choppy Sands</t>
  </si>
  <si>
    <t>Clayey</t>
  </si>
  <si>
    <t>Claypan</t>
  </si>
  <si>
    <t>Closed Depression</t>
  </si>
  <si>
    <t>Limy Sands</t>
  </si>
  <si>
    <t>Limy Subirrigated</t>
  </si>
  <si>
    <t>Loamy</t>
  </si>
  <si>
    <t>Loamy Overflow</t>
  </si>
  <si>
    <t>Loamy Terrace</t>
  </si>
  <si>
    <t>Non-Site</t>
  </si>
  <si>
    <t>Saline Lowland</t>
  </si>
  <si>
    <t>Sands</t>
  </si>
  <si>
    <t>Sandy</t>
  </si>
  <si>
    <t>Sandy Claypan</t>
  </si>
  <si>
    <t>Sandy Terrace</t>
  </si>
  <si>
    <t>Shallow Clayey</t>
  </si>
  <si>
    <t>Shallow Gravel</t>
  </si>
  <si>
    <t>Shallow Loamy</t>
  </si>
  <si>
    <t>Shallow Marsh</t>
  </si>
  <si>
    <t>Shallow Sandy</t>
  </si>
  <si>
    <t>Subirrigated Sands</t>
  </si>
  <si>
    <t>Thin Claypan</t>
  </si>
  <si>
    <t>Thin Loamy</t>
  </si>
  <si>
    <t>Thin Sands</t>
  </si>
  <si>
    <t>Very Shallow</t>
  </si>
  <si>
    <t>Wet Land</t>
  </si>
  <si>
    <t>Wet Meadow</t>
  </si>
  <si>
    <t>EcoSiteName</t>
  </si>
  <si>
    <t>HT103 Populus deltoides-Juniperous scopulorum</t>
  </si>
  <si>
    <t>HT135 Quercus macrocarpa-Prunus virginiana</t>
  </si>
  <si>
    <t>HT140 Rhus aromatica-Muhlenbergia cuspidata AND RHUARO/AGRSPI</t>
  </si>
  <si>
    <t>HT147 Stipa comata-Carex filifolia</t>
  </si>
  <si>
    <t>HT150 Symphoricarpus occidentalis</t>
  </si>
  <si>
    <t>HT155 Mixed Conifer/Shrub/Broadleaf</t>
  </si>
  <si>
    <t>HT888 Water</t>
  </si>
  <si>
    <t>HT999 Barren  AND Barren_grassland inclusions</t>
  </si>
  <si>
    <t>HT152 Pinus flexilus</t>
  </si>
  <si>
    <t>HT153 Pinus ponderosa</t>
  </si>
  <si>
    <t>HT555 Urban</t>
  </si>
  <si>
    <t>HabitatType</t>
  </si>
  <si>
    <t>HT6</t>
  </si>
  <si>
    <t>HT7</t>
  </si>
  <si>
    <t>HT8</t>
  </si>
  <si>
    <t>HT31</t>
  </si>
  <si>
    <t>HT42</t>
  </si>
  <si>
    <t>HT46</t>
  </si>
  <si>
    <t>HT74</t>
  </si>
  <si>
    <t>HT75</t>
  </si>
  <si>
    <t>HT78</t>
  </si>
  <si>
    <t>HT82</t>
  </si>
  <si>
    <t>HT103</t>
  </si>
  <si>
    <t>HT135</t>
  </si>
  <si>
    <t>HT140</t>
  </si>
  <si>
    <t>HT147</t>
  </si>
  <si>
    <t>HT150</t>
  </si>
  <si>
    <t>HT155</t>
  </si>
  <si>
    <t>HT888</t>
  </si>
  <si>
    <t>HT999</t>
  </si>
  <si>
    <t>HT152</t>
  </si>
  <si>
    <t>HT153</t>
  </si>
  <si>
    <t>HT555</t>
  </si>
  <si>
    <t>HT  6 Agropyron smithii-Stipa comata</t>
  </si>
  <si>
    <t>HT  7 Agropyron smithii-Stpia viridula</t>
  </si>
  <si>
    <t>HT 74 Fraxinus pennsylvanica-Prunus virginiana AND FRAPEN/ULMAME/PRUV</t>
  </si>
  <si>
    <t>HT 75 Fraxinus pennsylvanica-Symphoricarpus occidentalis</t>
  </si>
  <si>
    <t>HT 78 Juniperous horizontalis-Andropogon scoparius</t>
  </si>
  <si>
    <t>HT  8 Agropyron smithii-Stpia viridula-Bouteloua gracilis</t>
  </si>
  <si>
    <t>HT 82 Juniperous scopulorum-Oryzopsis micrantha</t>
  </si>
  <si>
    <t>HT 46 Atriplex confertifolia-Artemesia tridentata wyomingensis</t>
  </si>
  <si>
    <t>HT 42 Artemesia tridentata wyomingensis-Agropyron smithii</t>
  </si>
  <si>
    <t>HT 31 Artemesia cana-Agropyron smithii</t>
  </si>
  <si>
    <t>50) Existing Veg (Dom)</t>
  </si>
  <si>
    <t>36) Pollinator observed</t>
  </si>
  <si>
    <t>37) Pollinator type</t>
  </si>
  <si>
    <t>PollinatorType</t>
  </si>
  <si>
    <t>Ant</t>
  </si>
  <si>
    <t>Bat</t>
  </si>
  <si>
    <t>Bird</t>
  </si>
  <si>
    <t>Bee</t>
  </si>
  <si>
    <t>Beetle</t>
  </si>
  <si>
    <t>Butterfly</t>
  </si>
  <si>
    <t>Fly</t>
  </si>
  <si>
    <t>Moth</t>
  </si>
  <si>
    <t>33) Population Comments</t>
  </si>
  <si>
    <t>35) Evidence Comments</t>
  </si>
  <si>
    <t>34) Evidence of disease, competition, predation, collection, trampling or herbivory?</t>
  </si>
  <si>
    <t>UnitOfMeasure</t>
  </si>
  <si>
    <t>feet</t>
  </si>
  <si>
    <t>meters</t>
  </si>
  <si>
    <t>Status</t>
  </si>
  <si>
    <t>NonNativeStatus</t>
  </si>
  <si>
    <t>Non-native</t>
  </si>
  <si>
    <t>Noxious</t>
  </si>
  <si>
    <t>Scientific Name</t>
  </si>
  <si>
    <t>Conservation Ranking</t>
  </si>
  <si>
    <t xml:space="preserve">Agrostis exarata      </t>
  </si>
  <si>
    <t>G5/S1</t>
  </si>
  <si>
    <t>G5/S2S3</t>
  </si>
  <si>
    <t xml:space="preserve">Astragalus drummondii  </t>
  </si>
  <si>
    <t xml:space="preserve">Astragalus vexilliflexus    </t>
  </si>
  <si>
    <t>G4/S3</t>
  </si>
  <si>
    <t>smooth spike-primrose</t>
  </si>
  <si>
    <t>G5/S1S2</t>
  </si>
  <si>
    <t>BRCA5</t>
  </si>
  <si>
    <t xml:space="preserve">Bromus carinatus   </t>
  </si>
  <si>
    <t>dry spike sedge</t>
  </si>
  <si>
    <t>G5/SNR</t>
  </si>
  <si>
    <t>bulrush sedge</t>
  </si>
  <si>
    <t>G5?T4?/S1</t>
  </si>
  <si>
    <t xml:space="preserve">Erigeron divergens   </t>
  </si>
  <si>
    <t>spreading fleabane</t>
  </si>
  <si>
    <t xml:space="preserve">Erigeron radicatus   </t>
  </si>
  <si>
    <t>taproot fleabane</t>
  </si>
  <si>
    <t>G3G4/S1</t>
  </si>
  <si>
    <t>Fritillaria pudica</t>
  </si>
  <si>
    <t>yellow fritillary</t>
  </si>
  <si>
    <t>G5/SH</t>
  </si>
  <si>
    <t>G5T3T5/S1</t>
  </si>
  <si>
    <t>Oenothera laciniata</t>
  </si>
  <si>
    <t>G5/SA?</t>
  </si>
  <si>
    <t>ORLUM</t>
  </si>
  <si>
    <t>manyflowered broomrape</t>
  </si>
  <si>
    <t>Oxytropis sericea</t>
  </si>
  <si>
    <t>prairie fameflower</t>
  </si>
  <si>
    <t xml:space="preserve">G5/S2 </t>
  </si>
  <si>
    <t xml:space="preserve">Potamogeton diversifolius  </t>
  </si>
  <si>
    <t xml:space="preserve">Potentilla diversifolia    </t>
  </si>
  <si>
    <t>varileaf  potentilla</t>
  </si>
  <si>
    <t>Populus x jackii</t>
  </si>
  <si>
    <t>Balm-of-Gilead</t>
  </si>
  <si>
    <t>GNA/SNR</t>
  </si>
  <si>
    <t>shrubby fivefingers</t>
  </si>
  <si>
    <t xml:space="preserve">Ranunculus cardiophyllus   </t>
  </si>
  <si>
    <t>heartleaf  buttercup</t>
  </si>
  <si>
    <t>G4 S1</t>
  </si>
  <si>
    <t xml:space="preserve">Rorippa calycina </t>
  </si>
  <si>
    <t>persistent sepal yellowcress</t>
  </si>
  <si>
    <t>G3/SH</t>
  </si>
  <si>
    <t xml:space="preserve">Smilax ecirrhata       </t>
  </si>
  <si>
    <t>G?/S1S2</t>
  </si>
  <si>
    <t>Astragalus australis  (Astragalus aboriginum)</t>
  </si>
  <si>
    <t>Sibbaldiopsis tridentata  (Potentilla tridentata)</t>
  </si>
  <si>
    <t>Phemeranthus parviflorus  (Talinum  parviflorum)</t>
  </si>
  <si>
    <t>Watch</t>
  </si>
  <si>
    <r>
      <t xml:space="preserve">Carex siccata </t>
    </r>
    <r>
      <rPr>
        <sz val="11"/>
        <color theme="1"/>
        <rFont val="Calibri"/>
        <family val="2"/>
        <scheme val="minor"/>
      </rPr>
      <t xml:space="preserve">  (</t>
    </r>
    <r>
      <rPr>
        <i/>
        <sz val="11"/>
        <color theme="1"/>
        <rFont val="Calibri"/>
        <family val="2"/>
        <scheme val="minor"/>
      </rPr>
      <t>Carex feonea)</t>
    </r>
  </si>
  <si>
    <r>
      <t xml:space="preserve">Carex scirpoidea </t>
    </r>
    <r>
      <rPr>
        <sz val="11"/>
        <color theme="1"/>
        <rFont val="Calibri"/>
        <family val="2"/>
        <scheme val="minor"/>
      </rPr>
      <t xml:space="preserve">  (</t>
    </r>
    <r>
      <rPr>
        <i/>
        <sz val="11"/>
        <color theme="1"/>
        <rFont val="Calibri"/>
        <family val="2"/>
        <scheme val="minor"/>
      </rPr>
      <t>Carex scirpiformi)</t>
    </r>
    <r>
      <rPr>
        <sz val="11"/>
        <color theme="1"/>
        <rFont val="Calibri"/>
        <family val="2"/>
        <scheme val="minor"/>
      </rPr>
      <t xml:space="preserve">    </t>
    </r>
  </si>
  <si>
    <r>
      <t xml:space="preserve">Clematis columbiana var. tenuiloba   </t>
    </r>
    <r>
      <rPr>
        <sz val="11"/>
        <color theme="1"/>
        <rFont val="Calibri"/>
        <family val="2"/>
        <scheme val="minor"/>
      </rPr>
      <t xml:space="preserve">  (</t>
    </r>
    <r>
      <rPr>
        <i/>
        <sz val="11"/>
        <color theme="1"/>
        <rFont val="Calibri"/>
        <family val="2"/>
        <scheme val="minor"/>
      </rPr>
      <t>Clematis tenuiloba)</t>
    </r>
  </si>
  <si>
    <r>
      <t xml:space="preserve">Myosurus apetalus </t>
    </r>
    <r>
      <rPr>
        <sz val="11"/>
        <color theme="1"/>
        <rFont val="Calibri"/>
        <family val="2"/>
        <scheme val="minor"/>
      </rPr>
      <t>var.</t>
    </r>
    <r>
      <rPr>
        <i/>
        <sz val="11"/>
        <color theme="1"/>
        <rFont val="Calibri"/>
        <family val="2"/>
        <scheme val="minor"/>
      </rPr>
      <t xml:space="preserve"> montanus  </t>
    </r>
  </si>
  <si>
    <r>
      <t xml:space="preserve">Orobanche. ludoviciana, </t>
    </r>
    <r>
      <rPr>
        <sz val="11"/>
        <color theme="1"/>
        <rFont val="Calibri"/>
        <family val="2"/>
        <scheme val="minor"/>
      </rPr>
      <t>ssp</t>
    </r>
    <r>
      <rPr>
        <i/>
        <sz val="11"/>
        <color theme="1"/>
        <rFont val="Calibri"/>
        <family val="2"/>
        <scheme val="minor"/>
      </rPr>
      <t>. multiflora</t>
    </r>
  </si>
  <si>
    <t xml:space="preserve">Chenopodium subglabrum  </t>
  </si>
  <si>
    <t>smooth  goosefoot</t>
  </si>
  <si>
    <t>G2G4/S1</t>
  </si>
  <si>
    <t xml:space="preserve">Collinsia parviflora   </t>
  </si>
  <si>
    <t>blue lips</t>
  </si>
  <si>
    <t>G5/S2</t>
  </si>
  <si>
    <t xml:space="preserve">Cryptantha torreyana        </t>
  </si>
  <si>
    <t>Torrey's cryptantha</t>
  </si>
  <si>
    <t xml:space="preserve">Eriogonum cernuum  </t>
  </si>
  <si>
    <t xml:space="preserve">Eriogonum visheri  </t>
  </si>
  <si>
    <t>Dakota buckwheat</t>
  </si>
  <si>
    <t>G3/S2S3</t>
  </si>
  <si>
    <t>Escobaria missouriensis</t>
  </si>
  <si>
    <t xml:space="preserve">Leucocrinum montanum   </t>
  </si>
  <si>
    <t>sand lily</t>
  </si>
  <si>
    <t xml:space="preserve">Mentzelia pumila  </t>
  </si>
  <si>
    <t>dwarf mentzelia</t>
  </si>
  <si>
    <t>G4/S1</t>
  </si>
  <si>
    <t>alyssum-leaved phlox</t>
  </si>
  <si>
    <t>limber pine</t>
  </si>
  <si>
    <t>Populus x acuminata</t>
  </si>
  <si>
    <t>HYB/S2</t>
  </si>
  <si>
    <t>Sporobolus airoides</t>
  </si>
  <si>
    <t xml:space="preserve">Townsendia hookeri </t>
  </si>
  <si>
    <t>Hooker's Townsendia</t>
  </si>
  <si>
    <t>Townsendia exscapa</t>
  </si>
  <si>
    <t>Easter daisy</t>
  </si>
  <si>
    <t>Phlox alyssifolia</t>
  </si>
  <si>
    <t>Pinus flexillis</t>
  </si>
  <si>
    <t>Sensitive</t>
  </si>
  <si>
    <t>Epilobium pygmaeum   (Boisduvalia glabella)</t>
  </si>
  <si>
    <t>Acroptilon repens</t>
  </si>
  <si>
    <t>Russian Knapweed</t>
  </si>
  <si>
    <t>Arctium minus</t>
  </si>
  <si>
    <t>Common Burdock</t>
  </si>
  <si>
    <t>Artemisia absinthium</t>
  </si>
  <si>
    <t>Absinth Wormwood</t>
  </si>
  <si>
    <t>Astragalus cicer</t>
  </si>
  <si>
    <t>Cicer milkvetch</t>
  </si>
  <si>
    <t>Non-native invasive</t>
  </si>
  <si>
    <t>Cardaria draba</t>
  </si>
  <si>
    <t>Hoary Cress</t>
  </si>
  <si>
    <t>Carduus acanthoides</t>
  </si>
  <si>
    <t>Carduus nutans</t>
  </si>
  <si>
    <t>Centaurea diffusa</t>
  </si>
  <si>
    <t>Diffuse Knapweed</t>
  </si>
  <si>
    <r>
      <t xml:space="preserve">Centaurea stoebe </t>
    </r>
    <r>
      <rPr>
        <sz val="12"/>
        <color theme="1"/>
        <rFont val="Times New Roman"/>
        <family val="1"/>
      </rPr>
      <t>ssp</t>
    </r>
    <r>
      <rPr>
        <i/>
        <sz val="12"/>
        <color theme="1"/>
        <rFont val="Times New Roman"/>
        <family val="1"/>
      </rPr>
      <t>. micranthos</t>
    </r>
  </si>
  <si>
    <t>Spotted Knapweed</t>
  </si>
  <si>
    <t>Centaurea solstitialis</t>
  </si>
  <si>
    <t>Yellow Star-thistle</t>
  </si>
  <si>
    <t>Cirsium arvense</t>
  </si>
  <si>
    <t>Canada Thistle</t>
  </si>
  <si>
    <t>Convolvulus arvensis</t>
  </si>
  <si>
    <t>Field Bindweed</t>
  </si>
  <si>
    <t>Cynoglossum officinale</t>
  </si>
  <si>
    <t>Euphorbia esula</t>
  </si>
  <si>
    <t>Leafy Spurge</t>
  </si>
  <si>
    <t>Halogeton glomeratus</t>
  </si>
  <si>
    <t>Halogeton</t>
  </si>
  <si>
    <t>Gypsophila paniculata</t>
  </si>
  <si>
    <t>Hyoscyamus niger</t>
  </si>
  <si>
    <t>Black Henbane</t>
  </si>
  <si>
    <t>Linaria genistifolia</t>
  </si>
  <si>
    <t>Dalmatian Toadflax</t>
  </si>
  <si>
    <t>Linaria vulgaris</t>
  </si>
  <si>
    <t>Yellow Toadflax</t>
  </si>
  <si>
    <t>Lythrum salicaria</t>
  </si>
  <si>
    <t>Purple Loosestrife</t>
  </si>
  <si>
    <r>
      <t xml:space="preserve">Melilotus </t>
    </r>
    <r>
      <rPr>
        <sz val="12"/>
        <color theme="1"/>
        <rFont val="Times New Roman"/>
        <family val="1"/>
      </rPr>
      <t>officinalis</t>
    </r>
    <r>
      <rPr>
        <i/>
        <sz val="12"/>
        <color theme="1"/>
        <rFont val="Times New Roman"/>
        <family val="1"/>
      </rPr>
      <t>.</t>
    </r>
  </si>
  <si>
    <t>Yellow or White Sweetclover</t>
  </si>
  <si>
    <t>Sowthistle</t>
  </si>
  <si>
    <t>Saltcedar</t>
  </si>
  <si>
    <t>Verbascum thapsus</t>
  </si>
  <si>
    <t>Common Mullein</t>
  </si>
  <si>
    <t>Agropyron cristatum</t>
  </si>
  <si>
    <t>Crested Wheatgrass</t>
  </si>
  <si>
    <t>Bromus arvensis</t>
  </si>
  <si>
    <t>Field Brome (Japanese)</t>
  </si>
  <si>
    <t>Bromus inermis</t>
  </si>
  <si>
    <t>Smooth Brome</t>
  </si>
  <si>
    <t>Bromus tectorum</t>
  </si>
  <si>
    <t>Downy Brome / Cheatgrass</t>
  </si>
  <si>
    <t xml:space="preserve">Non-native invasive  </t>
  </si>
  <si>
    <t>Elymus repens</t>
  </si>
  <si>
    <t>Quackgrass</t>
  </si>
  <si>
    <t>Poa pratensis</t>
  </si>
  <si>
    <t>Poa compressa</t>
  </si>
  <si>
    <t>Thinopyrum intermedium</t>
  </si>
  <si>
    <t>Intermediate Wheatgrass</t>
  </si>
  <si>
    <t>Thinopyrum ponticum</t>
  </si>
  <si>
    <t>Tall Wheatgrass</t>
  </si>
  <si>
    <t>Lifeform</t>
  </si>
  <si>
    <t>Forbs</t>
  </si>
  <si>
    <t>State/County where Noxious or other status</t>
  </si>
  <si>
    <t>Musk Thistle</t>
  </si>
  <si>
    <t>CEDI</t>
  </si>
  <si>
    <t>Hound's tongue</t>
  </si>
  <si>
    <t>Babysbreath</t>
  </si>
  <si>
    <t>Sonchus arvensis</t>
  </si>
  <si>
    <t>Tamarix ramosissima</t>
  </si>
  <si>
    <t>Spiny Plumeless Thistle</t>
  </si>
  <si>
    <t>ASCI4</t>
  </si>
  <si>
    <t>ND State Noxious</t>
  </si>
  <si>
    <t>McKenzie Noxious</t>
  </si>
  <si>
    <t>Golden Valley Noxious</t>
  </si>
  <si>
    <t>Billings, Golden Valley, McKenzie, Slope Nox</t>
  </si>
  <si>
    <t>Billings, Golden Valley, McKenzie Nox</t>
  </si>
  <si>
    <t>Billings, Golden Valley Nox</t>
  </si>
  <si>
    <t>Billings County Noxious</t>
  </si>
  <si>
    <t>Completeness</t>
  </si>
  <si>
    <t>Reduced</t>
  </si>
  <si>
    <t>Selected</t>
  </si>
  <si>
    <t>Complete</t>
  </si>
  <si>
    <t>Status &amp; Ranking</t>
  </si>
  <si>
    <t>Clayey Terrace</t>
  </si>
  <si>
    <t xml:space="preserve">Loamy </t>
  </si>
  <si>
    <t>Subirrigated</t>
  </si>
  <si>
    <t>Thin Clayey</t>
  </si>
  <si>
    <t>Jacks list</t>
  </si>
  <si>
    <t>ALTERNATIVE_ID</t>
  </si>
  <si>
    <t>SPATIAL_FEATURE_TYPE</t>
  </si>
  <si>
    <t>SITE_ID</t>
  </si>
  <si>
    <t>EO_DATE</t>
  </si>
  <si>
    <t>SITE_NAME</t>
  </si>
  <si>
    <t>PLANT_CODE</t>
  </si>
  <si>
    <t>RECORD_SOURCE</t>
  </si>
  <si>
    <t>LOC_UNCERTAINTY</t>
  </si>
  <si>
    <t>LOC_UNCERTAINTY_DIST</t>
  </si>
  <si>
    <t>LOC_CUSTOM_DIST</t>
  </si>
  <si>
    <t>LOC_CUSTOM_UOM</t>
  </si>
  <si>
    <t>EXAMINER1_LAST</t>
  </si>
  <si>
    <t>EXAMINER1_FIRST</t>
  </si>
  <si>
    <t>EXAMINER1_MIDDLE</t>
  </si>
  <si>
    <t>EXAMINER2_LAST</t>
  </si>
  <si>
    <t>EXAMINER2_FIRST</t>
  </si>
  <si>
    <t>EXAMINER2_MIDDLE</t>
  </si>
  <si>
    <t>EXAMINER3_LAST</t>
  </si>
  <si>
    <t>EXAMINER3_FIRST</t>
  </si>
  <si>
    <t>EXAMINER3_MIDDLE</t>
  </si>
  <si>
    <t>OWNERSHIP1</t>
  </si>
  <si>
    <t>OWNERSHIP2</t>
  </si>
  <si>
    <t>EO_NUMBER</t>
  </si>
  <si>
    <t>SURVEY_INFO</t>
  </si>
  <si>
    <t>CANOPY_COVER_METHOD</t>
  </si>
  <si>
    <t>CANOPY_COVER_EO_CODE</t>
  </si>
  <si>
    <t>CANOPY_COVER_EO_PERCENT</t>
  </si>
  <si>
    <t>EO_LIFE_FORM</t>
  </si>
  <si>
    <t>NUM_SUBPOPULATIONS</t>
  </si>
  <si>
    <t>PLANT_FOUND</t>
  </si>
  <si>
    <t>PLANT_COUNT</t>
  </si>
  <si>
    <t>PLANT_COUNT_TYPE</t>
  </si>
  <si>
    <t>PLANT_COUNT_ESTIMATE</t>
  </si>
  <si>
    <t>REVISIT_NEEDED</t>
  </si>
  <si>
    <t>REVISIT_DATE</t>
  </si>
  <si>
    <t>REVISIT_JUSTIFICATION</t>
  </si>
  <si>
    <t>PERCENT_VEGETATIVE</t>
  </si>
  <si>
    <t>PERCENT_FLOWER_BUD</t>
  </si>
  <si>
    <t>PERCENT_FRUIT_DISP</t>
  </si>
  <si>
    <t>PERCENT_SEEDLING_JUV</t>
  </si>
  <si>
    <t>POPULATION_COMMENTS</t>
  </si>
  <si>
    <t>EVIDENCE_OF_PROBLEM</t>
  </si>
  <si>
    <t>EVIDENCE_COMMENTS</t>
  </si>
  <si>
    <t>POLLINATOR_OBSERVED</t>
  </si>
  <si>
    <t>POLLINATOR_TYPE1</t>
  </si>
  <si>
    <t>POLLINATOR_TYPE2</t>
  </si>
  <si>
    <t>POLLINATOR_COMMENTS</t>
  </si>
  <si>
    <t>SPECMN_REF_ID</t>
  </si>
  <si>
    <t>SPECMN_COLLECT_NUM</t>
  </si>
  <si>
    <t>SPECMN_ID_CONFIRM</t>
  </si>
  <si>
    <t>SPECMN_VERIFICATION</t>
  </si>
  <si>
    <t>SPECMN_REPOSITORY</t>
  </si>
  <si>
    <t>SPECMN_COLL_LAST1</t>
  </si>
  <si>
    <t>SPECMN_COLL_FIRST1</t>
  </si>
  <si>
    <t>SPECMN_COLL_MIDDLE1</t>
  </si>
  <si>
    <t>SPECMN_COLL_LAST2</t>
  </si>
  <si>
    <t>SPECMN_COLL_FIRST2</t>
  </si>
  <si>
    <t>SPECMN_COLL_MIDDLE2</t>
  </si>
  <si>
    <t>SPECMN_COLL_LAST3</t>
  </si>
  <si>
    <t>SPECMN_COLL_FIRST3</t>
  </si>
  <si>
    <t>SPECMN_COLL_MIDDLE3</t>
  </si>
  <si>
    <t>ASSC_SPEC_COMPLETENESS</t>
  </si>
  <si>
    <t>ASSC_SPEC_COMMENTS</t>
  </si>
  <si>
    <t>GENERAL_COMMENTS</t>
  </si>
  <si>
    <t>PERCENT_SLOPE</t>
  </si>
  <si>
    <t>ASPECT_AZIMUTH</t>
  </si>
  <si>
    <t>ASPECT_CARDINAL</t>
  </si>
  <si>
    <t>SLOPE_POSITION</t>
  </si>
  <si>
    <t>ELEVATION_MIN</t>
  </si>
  <si>
    <t>ELEVATION_MAX</t>
  </si>
  <si>
    <t>ELEVATION_AVG</t>
  </si>
  <si>
    <t>ELEVATION_UOM</t>
  </si>
  <si>
    <t>SUBSTRATE</t>
  </si>
  <si>
    <t>PARENT_MATERIAL</t>
  </si>
  <si>
    <t>SOIL_MOISTURE</t>
  </si>
  <si>
    <t>SOIL_TEXTURE</t>
  </si>
  <si>
    <t>LIGHT_EXPOSURE</t>
  </si>
  <si>
    <t>EXIST_VEG_CODE</t>
  </si>
  <si>
    <t>EXIST_VEG_SHORT_NAME</t>
  </si>
  <si>
    <t>EXIST_VEG_CLASS_LVL</t>
  </si>
  <si>
    <t>EXIST_VEG_CLASS_SET</t>
  </si>
  <si>
    <t>POTEN_VEG_CODE</t>
  </si>
  <si>
    <t>POTEN_VEG_SHORT_NAME</t>
  </si>
  <si>
    <t>POTEN_VEG_CLASS_LVL</t>
  </si>
  <si>
    <t>POTEN_VEG_CLASS_SET</t>
  </si>
  <si>
    <t>ECOTYPE_CODE</t>
  </si>
  <si>
    <t>ECOTYPE_SHORT_NAME</t>
  </si>
  <si>
    <t>ECOTYPE_CLASS_LVL</t>
  </si>
  <si>
    <t>ECOTYPE_CLASS_SET</t>
  </si>
  <si>
    <t>HABITAT_DESCRIPTION</t>
  </si>
  <si>
    <t>DOMINANT_PROCESS</t>
  </si>
  <si>
    <t>PROCESS_COMMENTS</t>
  </si>
  <si>
    <t>COMMUNITY_QUALITY</t>
  </si>
  <si>
    <t>LANDSCAPE_INTEGRITY</t>
  </si>
  <si>
    <t>THREAT1</t>
  </si>
  <si>
    <t>THREAT2</t>
  </si>
  <si>
    <t>THREAT3</t>
  </si>
  <si>
    <t>THREAT4</t>
  </si>
  <si>
    <t>THREAT_COMMENTS</t>
  </si>
  <si>
    <t>NON_NATIVE_COMMENTS</t>
  </si>
  <si>
    <t>LAND_USE_COMMENTS</t>
  </si>
  <si>
    <t>CC_LF_TREE_PERCENT</t>
  </si>
  <si>
    <t>CC_LF_SHRUB_PERCENT</t>
  </si>
  <si>
    <t>CC_LF_FORB_PERCENT</t>
  </si>
  <si>
    <t>CC_LF_GRAMINOID_PERCENT</t>
  </si>
  <si>
    <t>CC_LF_NON_VASC_PERCENT</t>
  </si>
  <si>
    <t>CC_LF_LICHEN_PERCENT</t>
  </si>
  <si>
    <t>CC_LF_ALGAE_PERCENT</t>
  </si>
  <si>
    <t>CC_LF_TREE_CODE</t>
  </si>
  <si>
    <t>CC_LF_SHRUB_CODE</t>
  </si>
  <si>
    <t>CC_LF_FORB_CODE</t>
  </si>
  <si>
    <t>CC_LF_GRAMINOID_CODE</t>
  </si>
  <si>
    <t>CC_LF_NON_VASC_CODE</t>
  </si>
  <si>
    <t>CC_LF_LICHEN_CODE</t>
  </si>
  <si>
    <t>CC_LF_ALGAE_CODE</t>
  </si>
  <si>
    <t>GC_BARE_PERCENT</t>
  </si>
  <si>
    <t>GC_GRAVEL_PERCENT</t>
  </si>
  <si>
    <t>GC_ROCK_PERCENT</t>
  </si>
  <si>
    <t>GC_BEDROCK_PERCENT</t>
  </si>
  <si>
    <t>GC_MOSS_PERCENT</t>
  </si>
  <si>
    <t>GC_LITTER_DUFF_PERCENT</t>
  </si>
  <si>
    <t>GC_BASAL_VEG_PERCENT</t>
  </si>
  <si>
    <t>GC_WATER_PERCENT</t>
  </si>
  <si>
    <t>GC_ROAD_SURF_PERCENT</t>
  </si>
  <si>
    <t>GC_LICHEN_PERCENT</t>
  </si>
  <si>
    <t>GC_BARE_CODE</t>
  </si>
  <si>
    <t>GC_GRAVEL_CODE</t>
  </si>
  <si>
    <t>GC_ROCK_CODE</t>
  </si>
  <si>
    <t>GC_BEDROCK_CODE</t>
  </si>
  <si>
    <t>GC_MOSS_CODE</t>
  </si>
  <si>
    <t>GC_LITTER_DUFF_CODE</t>
  </si>
  <si>
    <t>GC_BASAL_VEG_CODE</t>
  </si>
  <si>
    <t>GC_WATER_CODE</t>
  </si>
  <si>
    <t>GC_ROAD_SURF_CODE</t>
  </si>
  <si>
    <t>GC_LICHEN_CODE</t>
  </si>
  <si>
    <t>LIFEFORM</t>
  </si>
  <si>
    <t>DOMINANT</t>
  </si>
  <si>
    <t>PERCENT_COVER</t>
  </si>
  <si>
    <t>COVER_CLASS</t>
  </si>
  <si>
    <t>IMAGE_ID</t>
  </si>
  <si>
    <t>IMAGE_DESCRIPTION</t>
  </si>
  <si>
    <t>IMAGE_PATHNAME</t>
  </si>
  <si>
    <t>IMAGE_FILENAME</t>
  </si>
  <si>
    <t>USGS_QUAD_NUM</t>
  </si>
  <si>
    <t>USGS_QUAD_NAME</t>
  </si>
  <si>
    <t>FOREST_QUAD_NUM</t>
  </si>
  <si>
    <t>FOREST_QUAD_NAME</t>
  </si>
  <si>
    <t>PRINC_MERIDIAN</t>
  </si>
  <si>
    <t>TWN_RNG</t>
  </si>
  <si>
    <t>SECTION</t>
  </si>
  <si>
    <t>QSEC</t>
  </si>
  <si>
    <t>QQSEC</t>
  </si>
  <si>
    <t>QQQSEC</t>
  </si>
  <si>
    <t>QQQQSEC</t>
  </si>
  <si>
    <t>GEODETIC_DATUM</t>
  </si>
  <si>
    <t>LATITUDE_DEGREES</t>
  </si>
  <si>
    <t>LATITUDE_MINUTES</t>
  </si>
  <si>
    <t>LATITUDE_SECONDS</t>
  </si>
  <si>
    <t>LONGITUDE_DEGREES</t>
  </si>
  <si>
    <t>LONGITUDE_MINUTES</t>
  </si>
  <si>
    <t>LONGITUDE_SECONDS</t>
  </si>
  <si>
    <t>GPS_DATUM</t>
  </si>
  <si>
    <t>GPS_LAT_DEC_DEG</t>
  </si>
  <si>
    <t>GPS_LON_DEC_DEG</t>
  </si>
  <si>
    <t>UTM_DATUM</t>
  </si>
  <si>
    <t>UTM_ZONE</t>
  </si>
  <si>
    <t>UTM_EASTING</t>
  </si>
  <si>
    <t>UTM_NORTHING</t>
  </si>
  <si>
    <t>METES_BOUNDS</t>
  </si>
  <si>
    <t>GPS_EQUIPMENT</t>
  </si>
  <si>
    <t>DIRECTIONS</t>
  </si>
  <si>
    <t>LAST_NAME</t>
  </si>
  <si>
    <t>FIRST_NAME</t>
  </si>
  <si>
    <t>MIDDLE_NAME</t>
  </si>
  <si>
    <t>2) Survey Name:</t>
  </si>
  <si>
    <t>1) Survey ID:</t>
  </si>
  <si>
    <t>3) Survey Status:</t>
  </si>
  <si>
    <t>4) Source of Work:</t>
  </si>
  <si>
    <t>6) Survey Focus:</t>
  </si>
  <si>
    <t>7) Estimate of Survey Area Size (Acres):</t>
  </si>
  <si>
    <t xml:space="preserve">     Survey Agency:</t>
  </si>
  <si>
    <t>10) Survey Parameters:</t>
  </si>
  <si>
    <t>11) Survey Comments:</t>
  </si>
  <si>
    <t>Survey Visits</t>
  </si>
  <si>
    <t>12) Visit Date:</t>
  </si>
  <si>
    <t>13) Examiner</t>
  </si>
  <si>
    <t>Last Name 3</t>
  </si>
  <si>
    <t>Last Name 4</t>
  </si>
  <si>
    <t>Last Name 5</t>
  </si>
  <si>
    <t>First Name 3</t>
  </si>
  <si>
    <t>First Name 4</t>
  </si>
  <si>
    <t>First Name 5</t>
  </si>
  <si>
    <t>SurveyStatus</t>
  </si>
  <si>
    <t>SourceOfWork</t>
  </si>
  <si>
    <t>Presurvey</t>
  </si>
  <si>
    <t>Active</t>
  </si>
  <si>
    <t>Inactive</t>
  </si>
  <si>
    <t>Cancelled</t>
  </si>
  <si>
    <t>TargetFocus</t>
  </si>
  <si>
    <t>IS</t>
  </si>
  <si>
    <t>TESP</t>
  </si>
  <si>
    <t>TESP/IS</t>
  </si>
  <si>
    <t>Invasives</t>
  </si>
  <si>
    <t>Invasives &amp; TES</t>
  </si>
  <si>
    <t>Force Account</t>
  </si>
  <si>
    <t>Contract</t>
  </si>
  <si>
    <t>Volunteer</t>
  </si>
  <si>
    <t>Academia</t>
  </si>
  <si>
    <t>Historic</t>
  </si>
  <si>
    <t xml:space="preserve">     Target Focus:</t>
  </si>
  <si>
    <t>Plants of Interest</t>
  </si>
  <si>
    <t>SurveyType</t>
  </si>
  <si>
    <t>Field Check</t>
  </si>
  <si>
    <t>Cursory</t>
  </si>
  <si>
    <t>General</t>
  </si>
  <si>
    <t>Focused (Intuitive Controlled)</t>
  </si>
  <si>
    <t>Startified Random</t>
  </si>
  <si>
    <t>Systematic</t>
  </si>
  <si>
    <t>Survey Focus</t>
  </si>
  <si>
    <t>Terrestrial</t>
  </si>
  <si>
    <t>Riparian</t>
  </si>
  <si>
    <t>Aquatic</t>
  </si>
  <si>
    <t>Features</t>
  </si>
  <si>
    <t>SpeciesListCompleteness</t>
  </si>
  <si>
    <t>CVRPCT</t>
  </si>
  <si>
    <t>Target Species</t>
  </si>
  <si>
    <t>14) NRCS Code</t>
  </si>
  <si>
    <t>15) Scientific Name</t>
  </si>
  <si>
    <t>16) Suitable Hab</t>
  </si>
  <si>
    <t>17) Plant Found</t>
  </si>
  <si>
    <t xml:space="preserve">  FS Site ID's for EO's</t>
  </si>
  <si>
    <t>Species List of Surveyed Area</t>
  </si>
  <si>
    <t xml:space="preserve">  List all other species found during survey</t>
  </si>
  <si>
    <t>21) NRCS</t>
  </si>
  <si>
    <t>Code:</t>
  </si>
  <si>
    <t>Form</t>
  </si>
  <si>
    <t>native</t>
  </si>
  <si>
    <t xml:space="preserve">  Spatial Feature</t>
  </si>
  <si>
    <t>Unit of Meas</t>
  </si>
  <si>
    <t xml:space="preserve">      If Line, Buffer distance from line center:</t>
  </si>
  <si>
    <t>35) Legal Description:</t>
  </si>
  <si>
    <t>QQQSec</t>
  </si>
  <si>
    <t>QQQQSec</t>
  </si>
  <si>
    <t>26) State:</t>
  </si>
  <si>
    <t>27) County:</t>
  </si>
  <si>
    <t>28) Region:</t>
  </si>
  <si>
    <t>29) Forest:</t>
  </si>
  <si>
    <t>30) District:</t>
  </si>
  <si>
    <t>GPS Info</t>
  </si>
  <si>
    <t>36) Lat / Long for point feature:</t>
  </si>
  <si>
    <t>37) GPS Model Used:</t>
  </si>
  <si>
    <t xml:space="preserve">         Buffer Distance:</t>
  </si>
  <si>
    <t>Report on first page</t>
  </si>
  <si>
    <t>36a) Lat / Long for two point line transect:</t>
  </si>
  <si>
    <t xml:space="preserve">  Begin</t>
  </si>
  <si>
    <t xml:space="preserve">  End</t>
  </si>
  <si>
    <t xml:space="preserve">     Survey Datum:</t>
  </si>
  <si>
    <t xml:space="preserve">     GPS Filename:</t>
  </si>
  <si>
    <t xml:space="preserve">     Differentially Corrected?</t>
  </si>
  <si>
    <t>38) General Directions to Survey Area:</t>
  </si>
  <si>
    <t>30-60</t>
  </si>
  <si>
    <t>5-10 feet</t>
  </si>
  <si>
    <t xml:space="preserve">  Preference is to transfer GPS information directly from GPS unit to computer to reduce data entry errors</t>
  </si>
  <si>
    <t xml:space="preserve">  Preferred distance between positions/vertices for gps line or polygon:</t>
  </si>
  <si>
    <t xml:space="preserve">  If Line, Buffer distance from line center (meters):</t>
  </si>
  <si>
    <t xml:space="preserve">      If Point, Buffer distance from pt center:</t>
  </si>
  <si>
    <t>Ownership</t>
  </si>
  <si>
    <t>PVT</t>
  </si>
  <si>
    <t>STA</t>
  </si>
  <si>
    <t>NPS</t>
  </si>
  <si>
    <t>DOD</t>
  </si>
  <si>
    <t>GPS Filename:</t>
  </si>
  <si>
    <t>Differentially Corrected:</t>
  </si>
  <si>
    <t xml:space="preserve">  If Point, buffer distance from pt center (meters):</t>
  </si>
  <si>
    <t>DAUBEN Code</t>
  </si>
  <si>
    <t>NRMCOV Code</t>
  </si>
  <si>
    <t>30) Desired Revisit Date</t>
  </si>
  <si>
    <t>38) Pollinator Comments</t>
  </si>
  <si>
    <t xml:space="preserve"> 5.1 - 25.0%</t>
  </si>
  <si>
    <t xml:space="preserve"> 1.1 - 5.0%</t>
  </si>
  <si>
    <t xml:space="preserve"> 0 - 1.0%</t>
  </si>
  <si>
    <t xml:space="preserve"> 5.1 - 15.0%</t>
  </si>
  <si>
    <t>62) % Cov</t>
  </si>
  <si>
    <t>63) % Cov</t>
  </si>
  <si>
    <t>Record % canopy cover by actual %</t>
  </si>
  <si>
    <t>Total</t>
  </si>
  <si>
    <t>70) % Cov</t>
  </si>
  <si>
    <t>Principle Meridian</t>
  </si>
  <si>
    <t>PrincipleMeridian</t>
  </si>
  <si>
    <t>Black Hills</t>
  </si>
  <si>
    <t>Fifth Principle</t>
  </si>
  <si>
    <t>07</t>
  </si>
  <si>
    <t>05</t>
  </si>
  <si>
    <t>Extent</t>
  </si>
  <si>
    <t>non</t>
  </si>
  <si>
    <t>Dom</t>
  </si>
  <si>
    <t>Middle Level</t>
  </si>
  <si>
    <t>Of Area</t>
  </si>
  <si>
    <t>Existing Dominant Vegetation:  (Enter NRCS plant code)</t>
  </si>
  <si>
    <t>CoDom</t>
  </si>
  <si>
    <t>Est %</t>
  </si>
  <si>
    <t>23) Life</t>
  </si>
  <si>
    <t>NAD83</t>
  </si>
  <si>
    <t>WGS84</t>
  </si>
  <si>
    <t>SURVEY_ID</t>
  </si>
  <si>
    <t>SURVEY_NAME</t>
  </si>
  <si>
    <t>SURVEY_PROTOCOL</t>
  </si>
  <si>
    <t>SURVEY_STATUS</t>
  </si>
  <si>
    <t>TARGET_FOCUS</t>
  </si>
  <si>
    <t>SOURCE_OF_WORK</t>
  </si>
  <si>
    <t>SURVEY_TYPE1</t>
  </si>
  <si>
    <t>SURVEY_TYPE2</t>
  </si>
  <si>
    <t>SURVEY_TYPE3</t>
  </si>
  <si>
    <t>FOCUS_TERRESTRIAL</t>
  </si>
  <si>
    <t>FOCUS_AQUATIC</t>
  </si>
  <si>
    <t>FOCUS_RIPARIAN</t>
  </si>
  <si>
    <t>FOCUS_FEATURES</t>
  </si>
  <si>
    <t>TRAVERSE_NUMBER</t>
  </si>
  <si>
    <t>SURVEY_PARAMETERS</t>
  </si>
  <si>
    <t>SURVEY_COMMENTS</t>
  </si>
  <si>
    <t>SRVY_AREA_SP_COMPLETENESS</t>
  </si>
  <si>
    <t>SRVY_AREA_SP_COVER_METHOD</t>
  </si>
  <si>
    <t>SRVY_AREA_SP_COMMENTS</t>
  </si>
  <si>
    <t>VISIT_DATE</t>
  </si>
  <si>
    <t>TESP_PLANT_CODE</t>
  </si>
  <si>
    <t>INPA_PLANT_CODE</t>
  </si>
  <si>
    <t>HABITAT_FOUND</t>
  </si>
  <si>
    <t>LIFE_FORM</t>
  </si>
  <si>
    <t>HABITAT</t>
  </si>
  <si>
    <t>ROAD_TRAIL_FLAG</t>
  </si>
  <si>
    <t>ROAD_TRAIL_NUM</t>
  </si>
  <si>
    <t>ROAD_TRAIL_NAME</t>
  </si>
  <si>
    <t>5a) Survey Type:</t>
  </si>
  <si>
    <t>5b) Survey Type:</t>
  </si>
  <si>
    <t>5c) Survey Type:</t>
  </si>
  <si>
    <t>Principle Meridian:</t>
  </si>
  <si>
    <t>Random</t>
  </si>
  <si>
    <t xml:space="preserve">  Preferred minimum average number of positions for each GPS point: (1 position/second)</t>
  </si>
  <si>
    <t xml:space="preserve">  Preferred minimum average number of positions for each GPS point: (1 position/sec)</t>
  </si>
  <si>
    <t>Grank</t>
  </si>
  <si>
    <t>Srank</t>
  </si>
  <si>
    <t>G5</t>
  </si>
  <si>
    <t>S1</t>
  </si>
  <si>
    <t>S2S3</t>
  </si>
  <si>
    <t>G4</t>
  </si>
  <si>
    <t>S3</t>
  </si>
  <si>
    <t>S1S2</t>
  </si>
  <si>
    <t>SNR</t>
  </si>
  <si>
    <t>G2G4</t>
  </si>
  <si>
    <t>G5?T4?</t>
  </si>
  <si>
    <t>S2</t>
  </si>
  <si>
    <t>G3G4</t>
  </si>
  <si>
    <t>G3</t>
  </si>
  <si>
    <t>G5T3T5</t>
  </si>
  <si>
    <t>SA?</t>
  </si>
  <si>
    <t xml:space="preserve">S2 </t>
  </si>
  <si>
    <t>HYB</t>
  </si>
  <si>
    <t>GNA</t>
  </si>
  <si>
    <t>G?</t>
  </si>
  <si>
    <t>R1Status</t>
  </si>
  <si>
    <t>Sensitive - R1 2011</t>
  </si>
  <si>
    <t>Watch - R1 2011</t>
  </si>
  <si>
    <t>meter</t>
  </si>
  <si>
    <t>Project Survey</t>
  </si>
  <si>
    <t>Plant Inventory</t>
  </si>
  <si>
    <t>Monitoring</t>
  </si>
  <si>
    <t>Trail</t>
  </si>
  <si>
    <t>Comments</t>
  </si>
  <si>
    <t>Quarter</t>
  </si>
  <si>
    <t>LocalID</t>
  </si>
  <si>
    <t>AreaUOM</t>
  </si>
  <si>
    <t>acres</t>
  </si>
  <si>
    <t>square meters</t>
  </si>
  <si>
    <t>hectares</t>
  </si>
  <si>
    <t xml:space="preserve">     LocalID</t>
  </si>
  <si>
    <t>48) Soil Type (musm)</t>
  </si>
  <si>
    <t>52) Ecotype (Ecological  Site Name)</t>
  </si>
  <si>
    <t>Project Type</t>
  </si>
  <si>
    <t xml:space="preserve">     Project Type:</t>
  </si>
  <si>
    <t>ProjectType</t>
  </si>
  <si>
    <t>Feature</t>
  </si>
  <si>
    <t>EONumber</t>
  </si>
  <si>
    <t>SurveyPurp</t>
  </si>
  <si>
    <t>TES_Status</t>
  </si>
  <si>
    <t>Phenology</t>
  </si>
  <si>
    <t>RevisitReq</t>
  </si>
  <si>
    <t>AreaMeter</t>
  </si>
  <si>
    <t>SurveyDate</t>
  </si>
  <si>
    <t>SurveyYear</t>
  </si>
  <si>
    <t>Surveyor</t>
  </si>
  <si>
    <t>SurveyAgency</t>
  </si>
  <si>
    <t>ExistingVeg</t>
  </si>
  <si>
    <t>HabType</t>
  </si>
  <si>
    <t>HabCont</t>
  </si>
  <si>
    <t>EcolSiteNm</t>
  </si>
  <si>
    <t>NonNatives</t>
  </si>
  <si>
    <t>AssocSpec</t>
  </si>
  <si>
    <t>CorpData</t>
  </si>
  <si>
    <t>AssocTable</t>
  </si>
  <si>
    <t>SurveyCN</t>
  </si>
  <si>
    <t>ProjType</t>
  </si>
  <si>
    <t>EstAcres</t>
  </si>
  <si>
    <t>SurvAgency</t>
  </si>
  <si>
    <t>ReportYear</t>
  </si>
  <si>
    <t>LatDD83</t>
  </si>
  <si>
    <t>LongDD83</t>
  </si>
  <si>
    <t>Comment</t>
  </si>
  <si>
    <t>NRMStatus</t>
  </si>
  <si>
    <t>Plant Survey</t>
  </si>
  <si>
    <t xml:space="preserve">     Survey Purpose:</t>
  </si>
  <si>
    <t>20) General Comments:</t>
  </si>
  <si>
    <t>Target Species Continued</t>
  </si>
  <si>
    <t xml:space="preserve">  List all targeted species (R1 Sensitive List)</t>
  </si>
  <si>
    <t>16) Suit Hab</t>
  </si>
  <si>
    <t>WatchFound</t>
  </si>
  <si>
    <t>SensFound</t>
  </si>
  <si>
    <t>PlantFound</t>
  </si>
  <si>
    <t>CommonName</t>
  </si>
  <si>
    <t xml:space="preserve">  - Data/comments entered in gray outlined cells, lookup formulas in white outlined cells</t>
  </si>
  <si>
    <t>Ecological Site Name:</t>
  </si>
  <si>
    <t>19) Cover Method:</t>
  </si>
  <si>
    <t>18) Species list completeness:</t>
  </si>
  <si>
    <t>*Est Acres</t>
  </si>
  <si>
    <t xml:space="preserve">   - Lat/Longs in item 36 are not necessary if provide GPS file or GIS feature (incorporate survey id on spatial feature)</t>
  </si>
  <si>
    <t>Species List of Surveyed Area Continued</t>
  </si>
  <si>
    <t>ScientificName</t>
  </si>
  <si>
    <t>NonNative</t>
  </si>
  <si>
    <t>Steep Sided Wooded Draw</t>
  </si>
  <si>
    <t>Flat Bottom</t>
  </si>
  <si>
    <t>Badlands Fan</t>
  </si>
  <si>
    <t>Limy Residual</t>
  </si>
  <si>
    <t>Beneficial</t>
  </si>
  <si>
    <t>Determination</t>
  </si>
  <si>
    <t>FS Site ID's for EO's</t>
  </si>
  <si>
    <t>No Impact</t>
  </si>
  <si>
    <t>Impact</t>
  </si>
  <si>
    <t>May Impact</t>
  </si>
  <si>
    <t>PreviousScientific</t>
  </si>
  <si>
    <t>NRCS_Scientific</t>
  </si>
  <si>
    <t>LocalCommonName</t>
  </si>
  <si>
    <t>NRCSCommonName</t>
  </si>
  <si>
    <t>NRCSFamily</t>
  </si>
  <si>
    <t>NRCSLifeForm</t>
  </si>
  <si>
    <t>NRCSLifeCycle</t>
  </si>
  <si>
    <t>JackSeason</t>
  </si>
  <si>
    <t>ConservationRating</t>
  </si>
  <si>
    <t>ACENEG</t>
  </si>
  <si>
    <t>ACHMIL</t>
  </si>
  <si>
    <t>AGAFOE</t>
  </si>
  <si>
    <t>AGOGLA</t>
  </si>
  <si>
    <t>AGRSTR</t>
  </si>
  <si>
    <t>ELYTRA</t>
  </si>
  <si>
    <t>AGRCAN</t>
  </si>
  <si>
    <t>AGRCRI</t>
  </si>
  <si>
    <t>ELYLAN</t>
  </si>
  <si>
    <t>AGRDAS</t>
  </si>
  <si>
    <t>THIINT</t>
  </si>
  <si>
    <t>AGRINT</t>
  </si>
  <si>
    <t>ELYREP</t>
  </si>
  <si>
    <t>AGRREP</t>
  </si>
  <si>
    <t>PASSMI</t>
  </si>
  <si>
    <t>AGRSMI</t>
  </si>
  <si>
    <t>PSESPI</t>
  </si>
  <si>
    <t>AGRSPI</t>
  </si>
  <si>
    <t>AGRSCA</t>
  </si>
  <si>
    <t>AGRSTO</t>
  </si>
  <si>
    <t>ALIGRA</t>
  </si>
  <si>
    <t>ALISUB</t>
  </si>
  <si>
    <t>ALITRI</t>
  </si>
  <si>
    <t>ALLTEX</t>
  </si>
  <si>
    <t>ALOAEQ</t>
  </si>
  <si>
    <t>ALYDES</t>
  </si>
  <si>
    <t>AMAALB</t>
  </si>
  <si>
    <t>AMAGRA</t>
  </si>
  <si>
    <t>AMARET</t>
  </si>
  <si>
    <t>AMBART</t>
  </si>
  <si>
    <t>AMBPSI</t>
  </si>
  <si>
    <t>AMBTRI</t>
  </si>
  <si>
    <t>AMEALN</t>
  </si>
  <si>
    <t>ANDGER</t>
  </si>
  <si>
    <t>ANDHAL</t>
  </si>
  <si>
    <t>SCHSCO</t>
  </si>
  <si>
    <t>ANDSCO</t>
  </si>
  <si>
    <t>ANDOCC</t>
  </si>
  <si>
    <t>ANDSEP</t>
  </si>
  <si>
    <t>ANECAN</t>
  </si>
  <si>
    <t>ANECYL</t>
  </si>
  <si>
    <t>PULPAT</t>
  </si>
  <si>
    <t>ANEPAT</t>
  </si>
  <si>
    <t>ANTMIC</t>
  </si>
  <si>
    <t>ANTNEG</t>
  </si>
  <si>
    <t>ANTPARL</t>
  </si>
  <si>
    <t>ANTPARV</t>
  </si>
  <si>
    <t>APOAND</t>
  </si>
  <si>
    <t>APOCAN</t>
  </si>
  <si>
    <t>ARADRU</t>
  </si>
  <si>
    <t>ARAGLA</t>
  </si>
  <si>
    <t>ARAHIR</t>
  </si>
  <si>
    <t>ARAHOL</t>
  </si>
  <si>
    <t>ARCMIN</t>
  </si>
  <si>
    <t>ARCUVA</t>
  </si>
  <si>
    <t>MOELAT</t>
  </si>
  <si>
    <t>ARELAT</t>
  </si>
  <si>
    <t>ARGPOL</t>
  </si>
  <si>
    <t>ARIPUR</t>
  </si>
  <si>
    <t>ARNFUL</t>
  </si>
  <si>
    <t>ARTABS</t>
  </si>
  <si>
    <t>ARTBIE</t>
  </si>
  <si>
    <t>ARTCAM</t>
  </si>
  <si>
    <t>ARTCAN</t>
  </si>
  <si>
    <t>ARTDRA</t>
  </si>
  <si>
    <t>ARTFRI</t>
  </si>
  <si>
    <t>ARTLON</t>
  </si>
  <si>
    <t>ARTLUD</t>
  </si>
  <si>
    <t>ARTTRI</t>
  </si>
  <si>
    <t>ASCPUM</t>
  </si>
  <si>
    <t>ASCSPE</t>
  </si>
  <si>
    <t>ASCVER</t>
  </si>
  <si>
    <t>ASCVIR</t>
  </si>
  <si>
    <t>ASPOFF</t>
  </si>
  <si>
    <t>SYMERI</t>
  </si>
  <si>
    <t>ASTERI</t>
  </si>
  <si>
    <t>SYMFAL</t>
  </si>
  <si>
    <t>ASTFAL</t>
  </si>
  <si>
    <t>SYMLAE</t>
  </si>
  <si>
    <t>ASTLAE</t>
  </si>
  <si>
    <t>SYMOBL</t>
  </si>
  <si>
    <t>ASTOBL</t>
  </si>
  <si>
    <t>ASTLAX</t>
  </si>
  <si>
    <t>ASTADS</t>
  </si>
  <si>
    <t>ASTAGR</t>
  </si>
  <si>
    <t>ASTBIS</t>
  </si>
  <si>
    <t>ASTCAN</t>
  </si>
  <si>
    <t>ASTCRA</t>
  </si>
  <si>
    <t>ASTFLE</t>
  </si>
  <si>
    <t>ASTGIL</t>
  </si>
  <si>
    <t>ASTGRA</t>
  </si>
  <si>
    <t>ASTKEN</t>
  </si>
  <si>
    <t>ASTLOT</t>
  </si>
  <si>
    <t>ASTMIS</t>
  </si>
  <si>
    <t>ASTPEC</t>
  </si>
  <si>
    <t>ASTPLA</t>
  </si>
  <si>
    <t>ASTPUR</t>
  </si>
  <si>
    <t>ASTRAC</t>
  </si>
  <si>
    <t>ASTSPA</t>
  </si>
  <si>
    <t>ASTTEN</t>
  </si>
  <si>
    <t>ATRARG</t>
  </si>
  <si>
    <t>ATRCAN</t>
  </si>
  <si>
    <t>ATRCON</t>
  </si>
  <si>
    <t>ENDDIO</t>
  </si>
  <si>
    <t>ATRDIO</t>
  </si>
  <si>
    <t>ATRGAR</t>
  </si>
  <si>
    <t>ATRNUT</t>
  </si>
  <si>
    <t>ATRSUB</t>
  </si>
  <si>
    <t>AVEFAT</t>
  </si>
  <si>
    <t>BECSYZ</t>
  </si>
  <si>
    <t>BETOCC</t>
  </si>
  <si>
    <t>BIDCER</t>
  </si>
  <si>
    <t>BOUCUR</t>
  </si>
  <si>
    <t>BOUGRA</t>
  </si>
  <si>
    <t>BROINE</t>
  </si>
  <si>
    <t>BROARV</t>
  </si>
  <si>
    <t>BROJAP</t>
  </si>
  <si>
    <t>BROTEC</t>
  </si>
  <si>
    <t>BOUDAC</t>
  </si>
  <si>
    <t>BUCDAC</t>
  </si>
  <si>
    <t>CALMON</t>
  </si>
  <si>
    <t>CALSTR</t>
  </si>
  <si>
    <t>CALLON</t>
  </si>
  <si>
    <t>CALNUT</t>
  </si>
  <si>
    <t>CALSER</t>
  </si>
  <si>
    <t>CALSEP</t>
  </si>
  <si>
    <t>CAMMIC</t>
  </si>
  <si>
    <t>CAMSAT</t>
  </si>
  <si>
    <t>CAMROT</t>
  </si>
  <si>
    <t>CAPBUR</t>
  </si>
  <si>
    <t>CARAUR</t>
  </si>
  <si>
    <t>CARBRE</t>
  </si>
  <si>
    <t>CARELE</t>
  </si>
  <si>
    <t>CARFIL</t>
  </si>
  <si>
    <t>CARINO</t>
  </si>
  <si>
    <t>CARHEL</t>
  </si>
  <si>
    <t>CARLAN</t>
  </si>
  <si>
    <t>CAROBT</t>
  </si>
  <si>
    <t>CARPEN</t>
  </si>
  <si>
    <t>CARPRA</t>
  </si>
  <si>
    <t>CARSPR</t>
  </si>
  <si>
    <t>CARVUL</t>
  </si>
  <si>
    <t>CARXER</t>
  </si>
  <si>
    <t>CASSES</t>
  </si>
  <si>
    <t>CELSCA</t>
  </si>
  <si>
    <t>CENMAC</t>
  </si>
  <si>
    <t>CERARV</t>
  </si>
  <si>
    <t>CERBRA</t>
  </si>
  <si>
    <t>CERNUT</t>
  </si>
  <si>
    <t>KRALAN</t>
  </si>
  <si>
    <t>CERLAN</t>
  </si>
  <si>
    <t>CHAERE</t>
  </si>
  <si>
    <t>CHEALB</t>
  </si>
  <si>
    <t>CHEBER</t>
  </si>
  <si>
    <t>CHEDES</t>
  </si>
  <si>
    <t>CHEFRE</t>
  </si>
  <si>
    <t>CHESIM</t>
  </si>
  <si>
    <t>CHEGIG</t>
  </si>
  <si>
    <t>CHEGLA</t>
  </si>
  <si>
    <t>CHERUB</t>
  </si>
  <si>
    <t>CHOTEN</t>
  </si>
  <si>
    <t>LEUVUL</t>
  </si>
  <si>
    <t>CHRLEU</t>
  </si>
  <si>
    <t>HETVILL</t>
  </si>
  <si>
    <t>CHRVIL</t>
  </si>
  <si>
    <t>ERINAU</t>
  </si>
  <si>
    <t>CHRNAU</t>
  </si>
  <si>
    <t>CIRARV</t>
  </si>
  <si>
    <t>CIRFLO</t>
  </si>
  <si>
    <t>CIRUND</t>
  </si>
  <si>
    <t>CIRVUL</t>
  </si>
  <si>
    <t>CLELIG</t>
  </si>
  <si>
    <t>CLESER</t>
  </si>
  <si>
    <t>COLPAR</t>
  </si>
  <si>
    <t>COLLIN</t>
  </si>
  <si>
    <t>COMUMB</t>
  </si>
  <si>
    <t>CONORI</t>
  </si>
  <si>
    <t>CONARV</t>
  </si>
  <si>
    <t>CONCAN</t>
  </si>
  <si>
    <t>CONRAM</t>
  </si>
  <si>
    <t>CORSERI</t>
  </si>
  <si>
    <t>CORSTO</t>
  </si>
  <si>
    <t>ESCMIS</t>
  </si>
  <si>
    <t>CORMIS</t>
  </si>
  <si>
    <t>ESCVIV</t>
  </si>
  <si>
    <t>CORVIV</t>
  </si>
  <si>
    <t>CRACHRY</t>
  </si>
  <si>
    <t>CRAROT</t>
  </si>
  <si>
    <t>CREOCC</t>
  </si>
  <si>
    <t>CRERUN</t>
  </si>
  <si>
    <t>CRYCEL</t>
  </si>
  <si>
    <t>CRYTOR</t>
  </si>
  <si>
    <t>CYMACA</t>
  </si>
  <si>
    <t>CYNOFF</t>
  </si>
  <si>
    <t>CYSFRA</t>
  </si>
  <si>
    <t>DACGLO</t>
  </si>
  <si>
    <t>DALCAN</t>
  </si>
  <si>
    <t>DALPUR</t>
  </si>
  <si>
    <t>DANSPI</t>
  </si>
  <si>
    <t>DELBIC</t>
  </si>
  <si>
    <t>DESPIN</t>
  </si>
  <si>
    <t>DESSOP</t>
  </si>
  <si>
    <t>DICWIL</t>
  </si>
  <si>
    <t>PROTRA</t>
  </si>
  <si>
    <t>DISTRA</t>
  </si>
  <si>
    <t>DISSPI</t>
  </si>
  <si>
    <t>DRANEM</t>
  </si>
  <si>
    <t>DRAREP</t>
  </si>
  <si>
    <t>DRAPAR</t>
  </si>
  <si>
    <t>DYSPAP</t>
  </si>
  <si>
    <t>ECHANG</t>
  </si>
  <si>
    <t>ECHLOB</t>
  </si>
  <si>
    <t>ELAANG</t>
  </si>
  <si>
    <t>ELACOM</t>
  </si>
  <si>
    <t>ELEACI</t>
  </si>
  <si>
    <t>ELEMAC</t>
  </si>
  <si>
    <t>ELEOBT</t>
  </si>
  <si>
    <t>ELLNYC</t>
  </si>
  <si>
    <t>ELYCAN</t>
  </si>
  <si>
    <t>ELYVIL</t>
  </si>
  <si>
    <t>EQUARV</t>
  </si>
  <si>
    <t>EQULAE</t>
  </si>
  <si>
    <t>ERICAE</t>
  </si>
  <si>
    <t>ERICOM</t>
  </si>
  <si>
    <t>ERIGLA</t>
  </si>
  <si>
    <t>ERIPHI</t>
  </si>
  <si>
    <t>ERIPUM</t>
  </si>
  <si>
    <t>ERISTR</t>
  </si>
  <si>
    <t>ERISUB</t>
  </si>
  <si>
    <t>ERIANN</t>
  </si>
  <si>
    <t>ERICER</t>
  </si>
  <si>
    <t>ERIFLA</t>
  </si>
  <si>
    <t>ERIVIS</t>
  </si>
  <si>
    <t>ERUGAL</t>
  </si>
  <si>
    <t>ERYASP</t>
  </si>
  <si>
    <t>ERYCHE</t>
  </si>
  <si>
    <t>ERYINC</t>
  </si>
  <si>
    <t>EUPESU</t>
  </si>
  <si>
    <t>CHAGLY</t>
  </si>
  <si>
    <t>EUPGLY</t>
  </si>
  <si>
    <t>CHASERP</t>
  </si>
  <si>
    <t>EUPSER</t>
  </si>
  <si>
    <t>EUPSPA</t>
  </si>
  <si>
    <t>VULOCT</t>
  </si>
  <si>
    <t>FESOCT</t>
  </si>
  <si>
    <t>FESFIL</t>
  </si>
  <si>
    <t>FESOVI</t>
  </si>
  <si>
    <t>FEFI</t>
  </si>
  <si>
    <t>FRAVES</t>
  </si>
  <si>
    <t>FRAVIR</t>
  </si>
  <si>
    <t>FRAPEN</t>
  </si>
  <si>
    <t>FRIATR</t>
  </si>
  <si>
    <t>GAIARI</t>
  </si>
  <si>
    <t>GALAPA</t>
  </si>
  <si>
    <t>GALBOR</t>
  </si>
  <si>
    <t>GALTRI</t>
  </si>
  <si>
    <t>OENSUF</t>
  </si>
  <si>
    <t>GAUCOC</t>
  </si>
  <si>
    <t>GENAMA</t>
  </si>
  <si>
    <t>GEUALE</t>
  </si>
  <si>
    <t>GEUTRI</t>
  </si>
  <si>
    <t>GLYSTR</t>
  </si>
  <si>
    <t>GLYLEP</t>
  </si>
  <si>
    <t>GRISQU</t>
  </si>
  <si>
    <t>GUTSAR</t>
  </si>
  <si>
    <t>HACDEF</t>
  </si>
  <si>
    <t>STEARME</t>
  </si>
  <si>
    <t>HAPARM</t>
  </si>
  <si>
    <t>MACPINN</t>
  </si>
  <si>
    <t>HAPSPI</t>
  </si>
  <si>
    <t>HEDDRU</t>
  </si>
  <si>
    <t>HEDHIS</t>
  </si>
  <si>
    <t>HEDBOR</t>
  </si>
  <si>
    <t>HELANN</t>
  </si>
  <si>
    <t>HELMAX</t>
  </si>
  <si>
    <t>HELNUT</t>
  </si>
  <si>
    <t>HELPET</t>
  </si>
  <si>
    <t>HELPAUC</t>
  </si>
  <si>
    <t>HELRIG</t>
  </si>
  <si>
    <t>HELTUB</t>
  </si>
  <si>
    <t>AVEHOO</t>
  </si>
  <si>
    <t>HELHOO</t>
  </si>
  <si>
    <t>HEURIC</t>
  </si>
  <si>
    <t>HORJUB</t>
  </si>
  <si>
    <t>HORPUS</t>
  </si>
  <si>
    <t>HUMLUP</t>
  </si>
  <si>
    <t>HYMFIL</t>
  </si>
  <si>
    <t>TETACAU</t>
  </si>
  <si>
    <t>HYMACA</t>
  </si>
  <si>
    <t>HYMRIC</t>
  </si>
  <si>
    <t>HYONIG</t>
  </si>
  <si>
    <t>IPOCON</t>
  </si>
  <si>
    <t>IVAAXI</t>
  </si>
  <si>
    <t>CYCXAN</t>
  </si>
  <si>
    <t>IVAXAN</t>
  </si>
  <si>
    <t>JUNARCT</t>
  </si>
  <si>
    <t>JUNBAL</t>
  </si>
  <si>
    <t>JUNINT</t>
  </si>
  <si>
    <t>JUNTOR</t>
  </si>
  <si>
    <t>JUNCOM</t>
  </si>
  <si>
    <t>JUNHOR</t>
  </si>
  <si>
    <t>JUNSCO</t>
  </si>
  <si>
    <t>BASSCO</t>
  </si>
  <si>
    <t>KOCSCO</t>
  </si>
  <si>
    <t>KOEMAC</t>
  </si>
  <si>
    <t>KOEPYR</t>
  </si>
  <si>
    <t>BRIEUPA</t>
  </si>
  <si>
    <t>KUHEUP</t>
  </si>
  <si>
    <t>LACCAN</t>
  </si>
  <si>
    <t>LACLUD</t>
  </si>
  <si>
    <t>LACTATA</t>
  </si>
  <si>
    <t>LACOBL</t>
  </si>
  <si>
    <t>LACSER</t>
  </si>
  <si>
    <t>LAPCEN</t>
  </si>
  <si>
    <t>LAPSQU</t>
  </si>
  <si>
    <t>LAPECH</t>
  </si>
  <si>
    <t>LAPOCCI</t>
  </si>
  <si>
    <t>LAPRED</t>
  </si>
  <si>
    <t>LAPOCC</t>
  </si>
  <si>
    <t>LAPTEX</t>
  </si>
  <si>
    <t>LATPAL</t>
  </si>
  <si>
    <t>LEPDEN</t>
  </si>
  <si>
    <t>LESALP</t>
  </si>
  <si>
    <t>LESARE</t>
  </si>
  <si>
    <t>LESLUD</t>
  </si>
  <si>
    <t>LEUMON</t>
  </si>
  <si>
    <t>LIAPUN</t>
  </si>
  <si>
    <t>LILPHI</t>
  </si>
  <si>
    <t>LINPER</t>
  </si>
  <si>
    <t>LIPE2</t>
  </si>
  <si>
    <t>LINRIG</t>
  </si>
  <si>
    <t>LINUSI</t>
  </si>
  <si>
    <t>LITINC</t>
  </si>
  <si>
    <t>LOMFOE</t>
  </si>
  <si>
    <t>LOMORI</t>
  </si>
  <si>
    <t>LONDIO</t>
  </si>
  <si>
    <t>LOTUNI</t>
  </si>
  <si>
    <t>LOTPUR</t>
  </si>
  <si>
    <t>LUPARG</t>
  </si>
  <si>
    <t>LUPPUS</t>
  </si>
  <si>
    <t>LYGJUN</t>
  </si>
  <si>
    <t>LYSCIL</t>
  </si>
  <si>
    <t>MACCAN</t>
  </si>
  <si>
    <t>MACGRI</t>
  </si>
  <si>
    <t>MARVES</t>
  </si>
  <si>
    <t>MATDIS</t>
  </si>
  <si>
    <t>MATMAT</t>
  </si>
  <si>
    <t>MEDLUP</t>
  </si>
  <si>
    <t>MEDSAT</t>
  </si>
  <si>
    <t>MELOFF</t>
  </si>
  <si>
    <t>MENARV</t>
  </si>
  <si>
    <t>MENDEC</t>
  </si>
  <si>
    <t>MERLAN</t>
  </si>
  <si>
    <t>NOTCUS</t>
  </si>
  <si>
    <t>MICCUS</t>
  </si>
  <si>
    <t>MIRHIR</t>
  </si>
  <si>
    <t>MIRLIN</t>
  </si>
  <si>
    <t>MIRNYC</t>
  </si>
  <si>
    <t>MONFIS</t>
  </si>
  <si>
    <t>MONNUT</t>
  </si>
  <si>
    <t>MUHASP</t>
  </si>
  <si>
    <t>MUHCUS</t>
  </si>
  <si>
    <t>MUHRAC</t>
  </si>
  <si>
    <t>MUHRIC</t>
  </si>
  <si>
    <t>MUSDIV</t>
  </si>
  <si>
    <t>NEPCAT</t>
  </si>
  <si>
    <t>OENALB</t>
  </si>
  <si>
    <t>OENBIE</t>
  </si>
  <si>
    <t>OENCAE</t>
  </si>
  <si>
    <t>OENLAC</t>
  </si>
  <si>
    <t>OENNUT</t>
  </si>
  <si>
    <t>OPUFRA</t>
  </si>
  <si>
    <t>OPUPOL</t>
  </si>
  <si>
    <t>OROFAS</t>
  </si>
  <si>
    <t>OROLUD</t>
  </si>
  <si>
    <t>ORTLUT</t>
  </si>
  <si>
    <t>ACHHYM</t>
  </si>
  <si>
    <t>ORYHYM</t>
  </si>
  <si>
    <t>PIPMIC</t>
  </si>
  <si>
    <t>ORYMIC</t>
  </si>
  <si>
    <t>OXADIL</t>
  </si>
  <si>
    <t>OXASTR</t>
  </si>
  <si>
    <t>OXYCAM</t>
  </si>
  <si>
    <t>OXYLAM</t>
  </si>
  <si>
    <t>PANCAP</t>
  </si>
  <si>
    <t>PANVIR</t>
  </si>
  <si>
    <t>PARPEN</t>
  </si>
  <si>
    <t>PARSES</t>
  </si>
  <si>
    <t>PARVIT</t>
  </si>
  <si>
    <t>PENALB</t>
  </si>
  <si>
    <t>PENANG</t>
  </si>
  <si>
    <t>PENERI</t>
  </si>
  <si>
    <t>PENGRA</t>
  </si>
  <si>
    <t>PENNIT</t>
  </si>
  <si>
    <t>PHLPRA</t>
  </si>
  <si>
    <t>PHLALY</t>
  </si>
  <si>
    <t>PHLHOO</t>
  </si>
  <si>
    <t>PHRAUS</t>
  </si>
  <si>
    <t>PHYHET</t>
  </si>
  <si>
    <t>PHYVIR</t>
  </si>
  <si>
    <t>PICOPP</t>
  </si>
  <si>
    <t>PINFLE</t>
  </si>
  <si>
    <t>PINPON</t>
  </si>
  <si>
    <t>PLAELO</t>
  </si>
  <si>
    <t>PLAERI</t>
  </si>
  <si>
    <t>PLAMAJ</t>
  </si>
  <si>
    <t>PLAPAT</t>
  </si>
  <si>
    <t>POAARI</t>
  </si>
  <si>
    <t>POACOM</t>
  </si>
  <si>
    <t>POANEMO</t>
  </si>
  <si>
    <t>POAINT</t>
  </si>
  <si>
    <t>POAPAL</t>
  </si>
  <si>
    <t>POAPRA</t>
  </si>
  <si>
    <t>POASEC</t>
  </si>
  <si>
    <t>POASAN</t>
  </si>
  <si>
    <t>POLDOD</t>
  </si>
  <si>
    <t>POLALB</t>
  </si>
  <si>
    <t>POLVER</t>
  </si>
  <si>
    <t>POLBIF</t>
  </si>
  <si>
    <t>POLARE</t>
  </si>
  <si>
    <t>POLAVI</t>
  </si>
  <si>
    <t>POLCON</t>
  </si>
  <si>
    <t>POLDOU</t>
  </si>
  <si>
    <t>POLRAM</t>
  </si>
  <si>
    <t>POPBAL</t>
  </si>
  <si>
    <t>POPDEL</t>
  </si>
  <si>
    <t>POPTRE</t>
  </si>
  <si>
    <t>POP×ACU</t>
  </si>
  <si>
    <t>POPX A</t>
  </si>
  <si>
    <t>POROLE</t>
  </si>
  <si>
    <t>POTPEC</t>
  </si>
  <si>
    <t>ARGANS</t>
  </si>
  <si>
    <t>POTANS</t>
  </si>
  <si>
    <t>POTARG</t>
  </si>
  <si>
    <t>POTARGU</t>
  </si>
  <si>
    <t>DASFRU</t>
  </si>
  <si>
    <t>POTFRU</t>
  </si>
  <si>
    <t>POTGRA</t>
  </si>
  <si>
    <t>POTHIP</t>
  </si>
  <si>
    <t>POTNOR</t>
  </si>
  <si>
    <t>POTPEN</t>
  </si>
  <si>
    <t>PRUAME</t>
  </si>
  <si>
    <t>PRUPEN</t>
  </si>
  <si>
    <t>PRUPUM</t>
  </si>
  <si>
    <t>PRUVIR</t>
  </si>
  <si>
    <t>PEDARG</t>
  </si>
  <si>
    <t>PSOARG</t>
  </si>
  <si>
    <t>PEDESC</t>
  </si>
  <si>
    <t>PSOESC</t>
  </si>
  <si>
    <t>PEDLAN</t>
  </si>
  <si>
    <t>PSOLAN</t>
  </si>
  <si>
    <t>PSOTEN</t>
  </si>
  <si>
    <t>PUCNUT</t>
  </si>
  <si>
    <t>QUEMAC</t>
  </si>
  <si>
    <t>RANABO</t>
  </si>
  <si>
    <t>RANCYM</t>
  </si>
  <si>
    <t>RANMAC</t>
  </si>
  <si>
    <t>RANRHO</t>
  </si>
  <si>
    <t>RATCOL</t>
  </si>
  <si>
    <t>RHACAT</t>
  </si>
  <si>
    <t>RHUARO</t>
  </si>
  <si>
    <t>RIBAME</t>
  </si>
  <si>
    <t>RIBCER</t>
  </si>
  <si>
    <t>RIBMIS</t>
  </si>
  <si>
    <t>RIBAURE</t>
  </si>
  <si>
    <t>RIBODO</t>
  </si>
  <si>
    <t>RIBOXY</t>
  </si>
  <si>
    <t>RORSIN</t>
  </si>
  <si>
    <t>ROSACI</t>
  </si>
  <si>
    <t>ROSARK</t>
  </si>
  <si>
    <t>ROSWOO</t>
  </si>
  <si>
    <t>RUBIDA</t>
  </si>
  <si>
    <t>RUDHIR</t>
  </si>
  <si>
    <t>RUMACE</t>
  </si>
  <si>
    <t>RUMCRI</t>
  </si>
  <si>
    <t>RUMSALI</t>
  </si>
  <si>
    <t>RUMMEX</t>
  </si>
  <si>
    <t>SAGCUN</t>
  </si>
  <si>
    <t>SALRUB</t>
  </si>
  <si>
    <t>SALAMY</t>
  </si>
  <si>
    <t>SALBEB</t>
  </si>
  <si>
    <t>SALEXI</t>
  </si>
  <si>
    <t>SAEX</t>
  </si>
  <si>
    <t>SALCOL</t>
  </si>
  <si>
    <t>SALTRA</t>
  </si>
  <si>
    <t>SALIBE</t>
  </si>
  <si>
    <t>SALREF</t>
  </si>
  <si>
    <t>SANMAR</t>
  </si>
  <si>
    <t>SARVER</t>
  </si>
  <si>
    <t>SCHPAN</t>
  </si>
  <si>
    <t>SCHACUT</t>
  </si>
  <si>
    <t>SCIACU</t>
  </si>
  <si>
    <t>BOLFLU</t>
  </si>
  <si>
    <t>SCIFLU</t>
  </si>
  <si>
    <t>BOLMAR</t>
  </si>
  <si>
    <t>SCIMAR</t>
  </si>
  <si>
    <t>SCHTAB</t>
  </si>
  <si>
    <t>SCIVAL</t>
  </si>
  <si>
    <t>SELDEN</t>
  </si>
  <si>
    <t>PACCAN</t>
  </si>
  <si>
    <t>SENCAN</t>
  </si>
  <si>
    <t>SENINT</t>
  </si>
  <si>
    <t>PACPLA</t>
  </si>
  <si>
    <t>SENPLA</t>
  </si>
  <si>
    <t>SETPUMI</t>
  </si>
  <si>
    <t>SETGLA</t>
  </si>
  <si>
    <t>SETVIR</t>
  </si>
  <si>
    <t>SHEARG</t>
  </si>
  <si>
    <t>SHECAN</t>
  </si>
  <si>
    <t>SILANT</t>
  </si>
  <si>
    <t>SISLOE</t>
  </si>
  <si>
    <t>SISMON</t>
  </si>
  <si>
    <t>ELYELYM</t>
  </si>
  <si>
    <t>SITHYS</t>
  </si>
  <si>
    <t>MAISTE</t>
  </si>
  <si>
    <t>SMISTE</t>
  </si>
  <si>
    <t>SMILAS</t>
  </si>
  <si>
    <t>SMIHER</t>
  </si>
  <si>
    <t>SOLROS</t>
  </si>
  <si>
    <t>SOLTRI</t>
  </si>
  <si>
    <t>SOLCAN</t>
  </si>
  <si>
    <t>SOLGIG</t>
  </si>
  <si>
    <t>SOLMIS</t>
  </si>
  <si>
    <t>SOLMOL</t>
  </si>
  <si>
    <t>SOLNEM</t>
  </si>
  <si>
    <t>OLIRIGI</t>
  </si>
  <si>
    <t>SOLRIG</t>
  </si>
  <si>
    <t>SONASP</t>
  </si>
  <si>
    <t>SONOLE</t>
  </si>
  <si>
    <t>SORNUT</t>
  </si>
  <si>
    <t>SPAGRA</t>
  </si>
  <si>
    <t>SPAPEC</t>
  </si>
  <si>
    <t>SPHCOC</t>
  </si>
  <si>
    <t>SPOAIR</t>
  </si>
  <si>
    <t>SPOCRY</t>
  </si>
  <si>
    <t>STATEN</t>
  </si>
  <si>
    <t>STAPAL</t>
  </si>
  <si>
    <t>STAPIN</t>
  </si>
  <si>
    <t>STELON</t>
  </si>
  <si>
    <t>HESCOM</t>
  </si>
  <si>
    <t>STICOM</t>
  </si>
  <si>
    <t>HESSPA</t>
  </si>
  <si>
    <t>STISPA</t>
  </si>
  <si>
    <t>NASVIR</t>
  </si>
  <si>
    <t>STIVIR</t>
  </si>
  <si>
    <t>STRLEI</t>
  </si>
  <si>
    <t>SUACAL</t>
  </si>
  <si>
    <t>SUADEP</t>
  </si>
  <si>
    <t>SUCSUC</t>
  </si>
  <si>
    <t>SYMALB</t>
  </si>
  <si>
    <t>SYMOCC</t>
  </si>
  <si>
    <t>TARLAE</t>
  </si>
  <si>
    <t>TAROFF</t>
  </si>
  <si>
    <t>THADAS</t>
  </si>
  <si>
    <t>THAVEN</t>
  </si>
  <si>
    <t>THERHO</t>
  </si>
  <si>
    <t>THLARV</t>
  </si>
  <si>
    <t>TOWEXS</t>
  </si>
  <si>
    <t>TOWHOO</t>
  </si>
  <si>
    <t>TOXRYD</t>
  </si>
  <si>
    <t>TRAOCC</t>
  </si>
  <si>
    <t>TRADUB</t>
  </si>
  <si>
    <t>TRIG</t>
  </si>
  <si>
    <t>TRICON</t>
  </si>
  <si>
    <t>TRIMAR</t>
  </si>
  <si>
    <t>TRIPAL</t>
  </si>
  <si>
    <t>TRILEP</t>
  </si>
  <si>
    <t>TYPANG</t>
  </si>
  <si>
    <t>TYPLAT</t>
  </si>
  <si>
    <t>ULMAME</t>
  </si>
  <si>
    <t>ULMPUM</t>
  </si>
  <si>
    <t>URTDIO</t>
  </si>
  <si>
    <t>VERBRA</t>
  </si>
  <si>
    <t>VERSTR</t>
  </si>
  <si>
    <t>VERPER</t>
  </si>
  <si>
    <t>VICAME</t>
  </si>
  <si>
    <t>VIOADU</t>
  </si>
  <si>
    <t>VIOCAN</t>
  </si>
  <si>
    <t>VIONUT</t>
  </si>
  <si>
    <t>VIOPED</t>
  </si>
  <si>
    <t>VIOPRA</t>
  </si>
  <si>
    <t>VITRIP</t>
  </si>
  <si>
    <t>XANSTR</t>
  </si>
  <si>
    <t>YUCGLA</t>
  </si>
  <si>
    <t>ZIGELE</t>
  </si>
  <si>
    <t>ZIGVEN</t>
  </si>
  <si>
    <t>MENPUM</t>
  </si>
  <si>
    <t>CHESUB</t>
  </si>
  <si>
    <t>AGREXA</t>
  </si>
  <si>
    <t>ASTAUS</t>
  </si>
  <si>
    <t>ASTDRU</t>
  </si>
  <si>
    <t>ASTVEX</t>
  </si>
  <si>
    <t>BROMAR</t>
  </si>
  <si>
    <t>BROCAR</t>
  </si>
  <si>
    <t>CARSCI</t>
  </si>
  <si>
    <t>CARSIC</t>
  </si>
  <si>
    <t>CLECOL</t>
  </si>
  <si>
    <t>EPIPYG</t>
  </si>
  <si>
    <t>ERIDIV</t>
  </si>
  <si>
    <t>ERIRAD</t>
  </si>
  <si>
    <t>FRIPUD</t>
  </si>
  <si>
    <t>MYOAPE</t>
  </si>
  <si>
    <t>OXYSER</t>
  </si>
  <si>
    <t>PHEPAR</t>
  </si>
  <si>
    <t>POTDIV</t>
  </si>
  <si>
    <t>POTDIVE</t>
  </si>
  <si>
    <t>POP×JA</t>
  </si>
  <si>
    <t>RANCAR</t>
  </si>
  <si>
    <t>RORCAl</t>
  </si>
  <si>
    <t>RORCAL</t>
  </si>
  <si>
    <t>SIBTRI</t>
  </si>
  <si>
    <t>SMIECI</t>
  </si>
  <si>
    <t xml:space="preserve">Acer negundo  </t>
  </si>
  <si>
    <t>Acer negundo</t>
  </si>
  <si>
    <t>box elder</t>
  </si>
  <si>
    <t xml:space="preserve">Achillea millefolium lanulosa </t>
  </si>
  <si>
    <t>Achillea millefolium</t>
  </si>
  <si>
    <t>yarrow, common yarrow</t>
  </si>
  <si>
    <t>common yarrow</t>
  </si>
  <si>
    <t>Forb/herb</t>
  </si>
  <si>
    <t xml:space="preserve">Agastache foeniculum  </t>
  </si>
  <si>
    <t>Agastache foeniculum</t>
  </si>
  <si>
    <t>lavender hyssop</t>
  </si>
  <si>
    <t>Subshrub, Forb/herb</t>
  </si>
  <si>
    <t xml:space="preserve">Agoseris glauca  </t>
  </si>
  <si>
    <t>Agoseris glauca</t>
  </si>
  <si>
    <t>Forb/herb, Subshrub, Shrub</t>
  </si>
  <si>
    <t xml:space="preserve">Agrimonia striata  </t>
  </si>
  <si>
    <t>Agrimonia striata</t>
  </si>
  <si>
    <t>striate agrimony</t>
  </si>
  <si>
    <t xml:space="preserve">Agropyron caninum majus </t>
  </si>
  <si>
    <t>Elymus trachycaulus</t>
  </si>
  <si>
    <t xml:space="preserve">Agropyron cristatum  </t>
  </si>
  <si>
    <t xml:space="preserve">Agropyron dasystachyum  </t>
  </si>
  <si>
    <t>Elymus lanceolatus</t>
  </si>
  <si>
    <t xml:space="preserve">Agropyron intermedium  </t>
  </si>
  <si>
    <t xml:space="preserve">Agropyron repens  </t>
  </si>
  <si>
    <t xml:space="preserve">Agropyron smithii  </t>
  </si>
  <si>
    <t>Pascopyrum smithii</t>
  </si>
  <si>
    <t>western wheatgrass</t>
  </si>
  <si>
    <t xml:space="preserve">Agropyron spicatum  </t>
  </si>
  <si>
    <t>Pseudoroegneria spicata</t>
  </si>
  <si>
    <t xml:space="preserve">Agrostis scabra  </t>
  </si>
  <si>
    <t>Agrostis scabra</t>
  </si>
  <si>
    <t>ticklegrass</t>
  </si>
  <si>
    <t xml:space="preserve">Agrostis stolonifera  </t>
  </si>
  <si>
    <t>Agrostis stolonifera</t>
  </si>
  <si>
    <t>redtop</t>
  </si>
  <si>
    <t xml:space="preserve">Alisma gramineum  </t>
  </si>
  <si>
    <t>Alisma gramineum</t>
  </si>
  <si>
    <t xml:space="preserve">Alisma subcordatum  </t>
  </si>
  <si>
    <t>Alisma subcordatum</t>
  </si>
  <si>
    <t>common water plantain</t>
  </si>
  <si>
    <t xml:space="preserve">Alisma triviale  </t>
  </si>
  <si>
    <t>Alisma triviale</t>
  </si>
  <si>
    <t>large-flowered water plantain</t>
  </si>
  <si>
    <t xml:space="preserve">Allium textile  </t>
  </si>
  <si>
    <t>Allium textile</t>
  </si>
  <si>
    <t>white wild onion</t>
  </si>
  <si>
    <t>textile onion</t>
  </si>
  <si>
    <t xml:space="preserve">Alopecurus aequalis  </t>
  </si>
  <si>
    <t>Alopecurus aequalis</t>
  </si>
  <si>
    <t>short-awn foxtail</t>
  </si>
  <si>
    <t xml:space="preserve">Alyssum desertorum  </t>
  </si>
  <si>
    <t>Alyssum desertorum</t>
  </si>
  <si>
    <t>alyssum</t>
  </si>
  <si>
    <t xml:space="preserve">Amaranthus graecizans  </t>
  </si>
  <si>
    <t>Amaranthus albus</t>
  </si>
  <si>
    <t xml:space="preserve">Amaranthus retroflexus  </t>
  </si>
  <si>
    <t>Amaranthus retroflexus</t>
  </si>
  <si>
    <t>rough pigweed</t>
  </si>
  <si>
    <t xml:space="preserve">Ambrosia artemisiifolia  </t>
  </si>
  <si>
    <t>Ambrosia artemisiifolia</t>
  </si>
  <si>
    <t>common ragweed, short ragweed</t>
  </si>
  <si>
    <t xml:space="preserve">Ambrosia psilostachya  </t>
  </si>
  <si>
    <t>Ambrosia psilostachya</t>
  </si>
  <si>
    <t>western ragweed</t>
  </si>
  <si>
    <t xml:space="preserve">Ambrosia trifida  </t>
  </si>
  <si>
    <t>Ambrosia trifida</t>
  </si>
  <si>
    <t>giant ragweed</t>
  </si>
  <si>
    <t xml:space="preserve">Amelanchier alnifolia  </t>
  </si>
  <si>
    <t>Amelanchier alnifolia</t>
  </si>
  <si>
    <t>Saskatoon service-berry</t>
  </si>
  <si>
    <t>Tree, Shrub</t>
  </si>
  <si>
    <t xml:space="preserve">Andropogon gerardii  </t>
  </si>
  <si>
    <t>Andropogon gerardii</t>
  </si>
  <si>
    <t>big bluestem</t>
  </si>
  <si>
    <t xml:space="preserve">Andropogon hallii  </t>
  </si>
  <si>
    <t>Andropogon hallii</t>
  </si>
  <si>
    <t>sand bluestem</t>
  </si>
  <si>
    <t xml:space="preserve">Andropogon scoparius  </t>
  </si>
  <si>
    <t>Schizachyrium scoparium</t>
  </si>
  <si>
    <t xml:space="preserve">Androsace occidentalis  </t>
  </si>
  <si>
    <t>Androsace occidentalis</t>
  </si>
  <si>
    <t>western rock jasmine</t>
  </si>
  <si>
    <t xml:space="preserve">Androsace septentrionalis  </t>
  </si>
  <si>
    <t>Androsace septentrionalis</t>
  </si>
  <si>
    <t>northern rock jasmine</t>
  </si>
  <si>
    <t xml:space="preserve">Anemone canadensis  </t>
  </si>
  <si>
    <t>Anemone canadensis</t>
  </si>
  <si>
    <t>meadow anemone</t>
  </si>
  <si>
    <t xml:space="preserve">Anemone cylindrica  </t>
  </si>
  <si>
    <t>Anemone cylindrica</t>
  </si>
  <si>
    <t xml:space="preserve">Anemone patens  </t>
  </si>
  <si>
    <t>Pulsatilla patens</t>
  </si>
  <si>
    <t>pasque flower</t>
  </si>
  <si>
    <t xml:space="preserve">Antennaria microphylla  </t>
  </si>
  <si>
    <t>Antennaria microphylla</t>
  </si>
  <si>
    <t>pink pussy-toes</t>
  </si>
  <si>
    <t>littleleaf pussytoes</t>
  </si>
  <si>
    <t xml:space="preserve">Antennaria neglecta  </t>
  </si>
  <si>
    <t>Antennaria neglecta</t>
  </si>
  <si>
    <t>field pussy-toes</t>
  </si>
  <si>
    <t>field pussytoes</t>
  </si>
  <si>
    <t xml:space="preserve">Antennaria parlinii  </t>
  </si>
  <si>
    <t>Antennaria parlinii</t>
  </si>
  <si>
    <t>plainleaf pussy-toes</t>
  </si>
  <si>
    <t>Parlin's pussytoes</t>
  </si>
  <si>
    <t xml:space="preserve">Antennaria parvifolia  </t>
  </si>
  <si>
    <t>Antennaria parvifolia</t>
  </si>
  <si>
    <t>pussy-toes</t>
  </si>
  <si>
    <t xml:space="preserve">Apocynum androsaemifolium  </t>
  </si>
  <si>
    <t>Apocynum androsaemifolium</t>
  </si>
  <si>
    <t>spreading dogbane</t>
  </si>
  <si>
    <t xml:space="preserve">Apocynum cannabinum  </t>
  </si>
  <si>
    <t>Apocynum cannabinum</t>
  </si>
  <si>
    <t>Indian hemp dogbane, prairie dogbane</t>
  </si>
  <si>
    <t xml:space="preserve">Arabis drummondii  </t>
  </si>
  <si>
    <t>Arabis drummondii</t>
  </si>
  <si>
    <t xml:space="preserve">Arabis glabra  </t>
  </si>
  <si>
    <t>Arabis glabra</t>
  </si>
  <si>
    <t>tower mustard, tower rockcress</t>
  </si>
  <si>
    <t>Arabis hirsuta  pycnocarpa</t>
  </si>
  <si>
    <t>Arabis hirsuta</t>
  </si>
  <si>
    <t>rock cress, creamflower rockcress</t>
  </si>
  <si>
    <t>hairy rockcress</t>
  </si>
  <si>
    <t xml:space="preserve">Arabis holboellii  </t>
  </si>
  <si>
    <t>Arabis holboellii</t>
  </si>
  <si>
    <t>rock cress</t>
  </si>
  <si>
    <t xml:space="preserve">Arctium minus  </t>
  </si>
  <si>
    <t>common burdock</t>
  </si>
  <si>
    <t xml:space="preserve">Arctostaphylos uva-ursi  </t>
  </si>
  <si>
    <t>Arctostaphylos uva-ursi</t>
  </si>
  <si>
    <t>bearberry</t>
  </si>
  <si>
    <t>Subshrub, Shrub</t>
  </si>
  <si>
    <t xml:space="preserve">Arenaria lateriflora  </t>
  </si>
  <si>
    <t>Moehringia lateriflora</t>
  </si>
  <si>
    <t>grove sandwort</t>
  </si>
  <si>
    <t xml:space="preserve">Argemone polyanthemos  </t>
  </si>
  <si>
    <t>Argemone polyanthemos</t>
  </si>
  <si>
    <t>prickly poppy</t>
  </si>
  <si>
    <t>Aristida purpurea  robusta</t>
  </si>
  <si>
    <t>Aristida purpurea</t>
  </si>
  <si>
    <t>red three-awn</t>
  </si>
  <si>
    <t xml:space="preserve">Arnica fulgens  </t>
  </si>
  <si>
    <t>Arnica fulgens</t>
  </si>
  <si>
    <t xml:space="preserve">Artemisia absinthium  </t>
  </si>
  <si>
    <t>wormwood</t>
  </si>
  <si>
    <t xml:space="preserve">Artemisia biennis  </t>
  </si>
  <si>
    <t>Artemisia biennis</t>
  </si>
  <si>
    <t xml:space="preserve">Artemisia campestris caudata </t>
  </si>
  <si>
    <t>Artemisia campestris</t>
  </si>
  <si>
    <t>western sagewort</t>
  </si>
  <si>
    <t xml:space="preserve">Artemisia cana  </t>
  </si>
  <si>
    <t>Artemisia cana</t>
  </si>
  <si>
    <t>dwarf sagebrush</t>
  </si>
  <si>
    <t xml:space="preserve">Artemisia dracunculus  </t>
  </si>
  <si>
    <t>Artemisia dracunculus</t>
  </si>
  <si>
    <t>silky wormwood</t>
  </si>
  <si>
    <t xml:space="preserve">Artemisia frigida  </t>
  </si>
  <si>
    <t>Artemisia frigida</t>
  </si>
  <si>
    <t>Subshrub</t>
  </si>
  <si>
    <t xml:space="preserve">Artemisia longifolia  </t>
  </si>
  <si>
    <t>Artemisia longifolia</t>
  </si>
  <si>
    <t>long-leaved sage</t>
  </si>
  <si>
    <t>Artemisia ludoviciana  ludoviciana</t>
  </si>
  <si>
    <t>Artemisia ludoviciana</t>
  </si>
  <si>
    <t>white sage</t>
  </si>
  <si>
    <t xml:space="preserve">Artemisia tridentata  </t>
  </si>
  <si>
    <t>Artemisia tridentata</t>
  </si>
  <si>
    <t>big sagebrush</t>
  </si>
  <si>
    <t xml:space="preserve">Asclepias pumila  </t>
  </si>
  <si>
    <t>Asclepias pumila</t>
  </si>
  <si>
    <t xml:space="preserve">Asclepias speciosa  </t>
  </si>
  <si>
    <t>Asclepias speciosa</t>
  </si>
  <si>
    <t>showy milkweed</t>
  </si>
  <si>
    <t xml:space="preserve">Asclepias verticillata  </t>
  </si>
  <si>
    <t>Asclepias verticillata</t>
  </si>
  <si>
    <t>whorled milkweed</t>
  </si>
  <si>
    <t xml:space="preserve">Asclepias viridiflora  </t>
  </si>
  <si>
    <t>Asclepias viridiflora</t>
  </si>
  <si>
    <t>green milkweed</t>
  </si>
  <si>
    <t>green comet milkweed</t>
  </si>
  <si>
    <t xml:space="preserve">Asparagus officinalis  </t>
  </si>
  <si>
    <t>Asparagus officinalis</t>
  </si>
  <si>
    <t xml:space="preserve">Aster ericoides  </t>
  </si>
  <si>
    <t>Symphyotrichum ericoides</t>
  </si>
  <si>
    <t>white aster</t>
  </si>
  <si>
    <t xml:space="preserve">Aster falcatus  </t>
  </si>
  <si>
    <t>Symphyotrichum falcatum</t>
  </si>
  <si>
    <t xml:space="preserve">Aster laevis  </t>
  </si>
  <si>
    <t>Symphyotrichum laeve</t>
  </si>
  <si>
    <t xml:space="preserve">Aster oblongifolius  </t>
  </si>
  <si>
    <t>Symphyotrichum oblongifolium</t>
  </si>
  <si>
    <t>Astragalus adsurgens  robustior</t>
  </si>
  <si>
    <t>Astragalus laxmannii</t>
  </si>
  <si>
    <t>standing milk-vetch</t>
  </si>
  <si>
    <t xml:space="preserve">Astragalus agrestis  </t>
  </si>
  <si>
    <t>Astragalus agrestis</t>
  </si>
  <si>
    <t>field milk-vetch</t>
  </si>
  <si>
    <t xml:space="preserve">Astragalus bisulcatus  </t>
  </si>
  <si>
    <t>Astragalus bisulcatus</t>
  </si>
  <si>
    <t>two-grooved vetch</t>
  </si>
  <si>
    <t xml:space="preserve">Astragalus canadensis  </t>
  </si>
  <si>
    <t>Astragalus canadensis</t>
  </si>
  <si>
    <t>Canada milk-vetch</t>
  </si>
  <si>
    <t>Astragalus crassicarpus  crassicarpus</t>
  </si>
  <si>
    <t>Astragalus crassicarpus</t>
  </si>
  <si>
    <t>ground-plum</t>
  </si>
  <si>
    <t xml:space="preserve">Astragalus flexuosus  </t>
  </si>
  <si>
    <t>Astragalus flexuosus</t>
  </si>
  <si>
    <t>pliant milk-vetch</t>
  </si>
  <si>
    <t xml:space="preserve">Astragalus gilviflorus  </t>
  </si>
  <si>
    <t>Astragalus gilviflorus</t>
  </si>
  <si>
    <t>plains orophaca</t>
  </si>
  <si>
    <t xml:space="preserve">Astragalus gracilis  </t>
  </si>
  <si>
    <t>Astragalus gracilis</t>
  </si>
  <si>
    <t>slender milk-vetch</t>
  </si>
  <si>
    <t xml:space="preserve">Astragalus kentrophyta  </t>
  </si>
  <si>
    <t>Astragalus kentrophyta</t>
  </si>
  <si>
    <t>Nuttall's kentrophyta</t>
  </si>
  <si>
    <t xml:space="preserve">Astragalus lotiflorus  </t>
  </si>
  <si>
    <t>Astragalus lotiflorus</t>
  </si>
  <si>
    <t>lotus milk-vetch</t>
  </si>
  <si>
    <t xml:space="preserve">Astragalus missouriensis  </t>
  </si>
  <si>
    <t>Missouri milk-vetch</t>
  </si>
  <si>
    <t xml:space="preserve">Astragalus pectinatus  </t>
  </si>
  <si>
    <t>Astragalus pectinatus</t>
  </si>
  <si>
    <t>tine or narrow leaved poison-vetch</t>
  </si>
  <si>
    <t>narrowleaf milkvetch</t>
  </si>
  <si>
    <t xml:space="preserve">Astragalus plattensis  </t>
  </si>
  <si>
    <t>Astragalus plattensis</t>
  </si>
  <si>
    <t>Platte River milk-vetch</t>
  </si>
  <si>
    <t xml:space="preserve">Astragalus purshii  </t>
  </si>
  <si>
    <t>Astragalus purshii</t>
  </si>
  <si>
    <t>Pursh milk-vetch</t>
  </si>
  <si>
    <t xml:space="preserve">Astragalus racemosus  </t>
  </si>
  <si>
    <t>Astragalus racemosus</t>
  </si>
  <si>
    <t>alkali milk-vetch</t>
  </si>
  <si>
    <t xml:space="preserve">Astragalus spatulatus  </t>
  </si>
  <si>
    <t>Astragalus spatulatus</t>
  </si>
  <si>
    <t>draba milk-vetch</t>
  </si>
  <si>
    <t xml:space="preserve">Astragalus tenellus  </t>
  </si>
  <si>
    <t>Astragalus tenellus</t>
  </si>
  <si>
    <t>pulse milk-vetch</t>
  </si>
  <si>
    <t xml:space="preserve">Atriplex argentea  </t>
  </si>
  <si>
    <t>Atriplex argentea</t>
  </si>
  <si>
    <t>silver-scale saltbush</t>
  </si>
  <si>
    <t xml:space="preserve">Atriplex canescens  </t>
  </si>
  <si>
    <t>Atriplex canescens</t>
  </si>
  <si>
    <t>four-wing saltbush</t>
  </si>
  <si>
    <t xml:space="preserve">Atriplex confertiflora  </t>
  </si>
  <si>
    <t>Atriplex confertifolia</t>
  </si>
  <si>
    <t>spiny saltbush</t>
  </si>
  <si>
    <t>shadscale saltbush</t>
  </si>
  <si>
    <t xml:space="preserve">Atriplex dioica  </t>
  </si>
  <si>
    <t>Endolepis dioica</t>
  </si>
  <si>
    <t>sillscale</t>
  </si>
  <si>
    <t xml:space="preserve">Atriplex nuttallii  </t>
  </si>
  <si>
    <t>Atriplex gardneri</t>
  </si>
  <si>
    <t>Shrub, Subshrub</t>
  </si>
  <si>
    <t xml:space="preserve">Atriplex subspicata  </t>
  </si>
  <si>
    <t>Atriplex subspicata</t>
  </si>
  <si>
    <t>spearscale</t>
  </si>
  <si>
    <t>saline saltbush</t>
  </si>
  <si>
    <t xml:space="preserve">Avena fatua  </t>
  </si>
  <si>
    <t>Avena fatua</t>
  </si>
  <si>
    <t>wild oats</t>
  </si>
  <si>
    <t>wild oat</t>
  </si>
  <si>
    <t xml:space="preserve">Beckmannia syzigachne  </t>
  </si>
  <si>
    <t>Beckmannia syzigachne</t>
  </si>
  <si>
    <t xml:space="preserve">Betula occidentalis  </t>
  </si>
  <si>
    <t>Betula occidentalis</t>
  </si>
  <si>
    <t>mountain birch, water birch</t>
  </si>
  <si>
    <t>water birch</t>
  </si>
  <si>
    <t xml:space="preserve">Bidens cernua  </t>
  </si>
  <si>
    <t>Bidens cernua</t>
  </si>
  <si>
    <t>nodding beggar-ticks</t>
  </si>
  <si>
    <t xml:space="preserve">Bouteloua curtipendula  </t>
  </si>
  <si>
    <t>Bouteloua curtipendula</t>
  </si>
  <si>
    <t xml:space="preserve">Bouteloua gracilis  </t>
  </si>
  <si>
    <t>Bouteloua gracilis</t>
  </si>
  <si>
    <t>blue grama</t>
  </si>
  <si>
    <t xml:space="preserve">Bromus inermis inermis </t>
  </si>
  <si>
    <t xml:space="preserve">Bromus japonicus  </t>
  </si>
  <si>
    <t>Japanese brome</t>
  </si>
  <si>
    <t>field brome</t>
  </si>
  <si>
    <t xml:space="preserve">Bromus tectorum  </t>
  </si>
  <si>
    <t>downy brome</t>
  </si>
  <si>
    <t xml:space="preserve">Buchloe dactyloides  </t>
  </si>
  <si>
    <t>Bouteloua dactyloides</t>
  </si>
  <si>
    <t>buffalo grass</t>
  </si>
  <si>
    <t>buffalograss</t>
  </si>
  <si>
    <t xml:space="preserve">Calamagrostis montanesis  </t>
  </si>
  <si>
    <t>Calamagrostis montanensis</t>
  </si>
  <si>
    <t>plains reedgrass</t>
  </si>
  <si>
    <t xml:space="preserve">Calamagrostis stricta  </t>
  </si>
  <si>
    <t>Calamagrostis stricta</t>
  </si>
  <si>
    <t xml:space="preserve">Calamovilfa longifolia  </t>
  </si>
  <si>
    <t>Calamovilfa longifolia</t>
  </si>
  <si>
    <t xml:space="preserve">Calochortus nuttallii  </t>
  </si>
  <si>
    <t>Calochortus nuttallii</t>
  </si>
  <si>
    <t>sago lily, mariposa</t>
  </si>
  <si>
    <t xml:space="preserve">Calylophus serrulatus  </t>
  </si>
  <si>
    <t>Calylophus serrulatus</t>
  </si>
  <si>
    <t>plains yellow primrose</t>
  </si>
  <si>
    <t xml:space="preserve">Calystegia sepium angulata </t>
  </si>
  <si>
    <t>Calystegia sepium</t>
  </si>
  <si>
    <t>hedge bindweed</t>
  </si>
  <si>
    <t>Forb/herb, Vine</t>
  </si>
  <si>
    <t xml:space="preserve">Camelina microcarpa  </t>
  </si>
  <si>
    <t>Camelina microcarpa</t>
  </si>
  <si>
    <t>small-seeded false flax</t>
  </si>
  <si>
    <t xml:space="preserve">Camelina sativa  </t>
  </si>
  <si>
    <t>Camelina sativa</t>
  </si>
  <si>
    <t xml:space="preserve">Campanula rotundifolia  </t>
  </si>
  <si>
    <t>Campanula rotundifolia</t>
  </si>
  <si>
    <t>harebell</t>
  </si>
  <si>
    <t xml:space="preserve">Capsella bursa-pastoris  </t>
  </si>
  <si>
    <t>Capsella bursa-pastoris</t>
  </si>
  <si>
    <t xml:space="preserve">Carex aurea  </t>
  </si>
  <si>
    <t xml:space="preserve">Carex brevior  </t>
  </si>
  <si>
    <t>fescue sedge</t>
  </si>
  <si>
    <t>Brewer's bittercress</t>
  </si>
  <si>
    <t xml:space="preserve">Carex eleocharis  </t>
  </si>
  <si>
    <t>needleleaf sedge</t>
  </si>
  <si>
    <t>goosegrass sedge</t>
  </si>
  <si>
    <t xml:space="preserve">Carex filifolia  </t>
  </si>
  <si>
    <t>Carex filifolia</t>
  </si>
  <si>
    <t>threadleaf sedge</t>
  </si>
  <si>
    <t xml:space="preserve">Carex heliophila  </t>
  </si>
  <si>
    <t>Carex inops</t>
  </si>
  <si>
    <t>sun sedge</t>
  </si>
  <si>
    <t>long-stolon sedge</t>
  </si>
  <si>
    <t xml:space="preserve">Carex lanuginosa  </t>
  </si>
  <si>
    <t>woollyfruit sedge</t>
  </si>
  <si>
    <t xml:space="preserve">Carex obtusata  </t>
  </si>
  <si>
    <t>Carex obtusata</t>
  </si>
  <si>
    <t xml:space="preserve">Carex pensylvanica  </t>
  </si>
  <si>
    <t xml:space="preserve">Carex praegracilis  </t>
  </si>
  <si>
    <t>clustered-field sedge</t>
  </si>
  <si>
    <t>early sedge</t>
  </si>
  <si>
    <t xml:space="preserve">Carex sprengelii  </t>
  </si>
  <si>
    <t>Carex sprengelii</t>
  </si>
  <si>
    <t>longbeak sedge</t>
  </si>
  <si>
    <t xml:space="preserve">Carex vulpinoidea  </t>
  </si>
  <si>
    <t>Carex vulpinoidea</t>
  </si>
  <si>
    <t xml:space="preserve">Carex xerantica  </t>
  </si>
  <si>
    <t>Carex xerantica</t>
  </si>
  <si>
    <t xml:space="preserve">Castilleja sessiliflora  </t>
  </si>
  <si>
    <t>Castilleja sessiliflora</t>
  </si>
  <si>
    <t>downy paintbrush</t>
  </si>
  <si>
    <t xml:space="preserve">Celastrus scandens  </t>
  </si>
  <si>
    <t>Celastrus scandens</t>
  </si>
  <si>
    <t>American bittersweet</t>
  </si>
  <si>
    <t>Vine</t>
  </si>
  <si>
    <t xml:space="preserve">Centaurea maculosa  </t>
  </si>
  <si>
    <t>bighead knapweed</t>
  </si>
  <si>
    <t xml:space="preserve">Cerastium arvense  </t>
  </si>
  <si>
    <t>Cerastium arvense</t>
  </si>
  <si>
    <t>prairie chickweed</t>
  </si>
  <si>
    <t xml:space="preserve">Cerastium brachypodum  </t>
  </si>
  <si>
    <t>Cerastium brachypodum</t>
  </si>
  <si>
    <t xml:space="preserve">Cerastium nutans  </t>
  </si>
  <si>
    <t>Cerastium nutans</t>
  </si>
  <si>
    <t xml:space="preserve">Ceratoides lanata  </t>
  </si>
  <si>
    <t>Krascheninnikovia lanata</t>
  </si>
  <si>
    <t>white sage, winter fat</t>
  </si>
  <si>
    <t xml:space="preserve">Chamaerhodos erecta  </t>
  </si>
  <si>
    <t>Chamaerhodos erecta</t>
  </si>
  <si>
    <t>little ground rose</t>
  </si>
  <si>
    <t xml:space="preserve">Chenopodium album  </t>
  </si>
  <si>
    <t>Chenopodium album</t>
  </si>
  <si>
    <t>lamb's quarters</t>
  </si>
  <si>
    <t xml:space="preserve">Chenopodium berlandieri  </t>
  </si>
  <si>
    <t>Chenopodium berlandieri</t>
  </si>
  <si>
    <t xml:space="preserve">Chenopodium desiccatum  </t>
  </si>
  <si>
    <t>Chenopodium desiccatum</t>
  </si>
  <si>
    <t>sandhill goosefoot</t>
  </si>
  <si>
    <t xml:space="preserve">Chenopodium fremontii  </t>
  </si>
  <si>
    <t>Chenopodium fremontii</t>
  </si>
  <si>
    <t>Fremont goosefoot</t>
  </si>
  <si>
    <t xml:space="preserve">Chenopodium gigantospermum  </t>
  </si>
  <si>
    <t>Chenopodium simplex</t>
  </si>
  <si>
    <t>maple-leaved goosefoot</t>
  </si>
  <si>
    <t xml:space="preserve">Chenopodium glaucum  </t>
  </si>
  <si>
    <t>Chenopodium glaucum</t>
  </si>
  <si>
    <t>oak-leaved goosefoot</t>
  </si>
  <si>
    <t xml:space="preserve">Chenopodium rubrum  </t>
  </si>
  <si>
    <t>Chenopodium rubrum</t>
  </si>
  <si>
    <t>alkali blite</t>
  </si>
  <si>
    <t>red goosefoot</t>
  </si>
  <si>
    <t xml:space="preserve">Chorispora tenella  </t>
  </si>
  <si>
    <t>Chorispora tenella</t>
  </si>
  <si>
    <t>blue mustard</t>
  </si>
  <si>
    <t>crossflower</t>
  </si>
  <si>
    <t xml:space="preserve">Chrysanthemum leucanthemum  </t>
  </si>
  <si>
    <t>Leucanthemum vulgare</t>
  </si>
  <si>
    <t>ox-eye daisy, marguerite</t>
  </si>
  <si>
    <t xml:space="preserve">Chrysopsis villosa  </t>
  </si>
  <si>
    <t>Heterotheca villosa var. foliosa</t>
  </si>
  <si>
    <t>golden aster</t>
  </si>
  <si>
    <t xml:space="preserve">Chrysothamnus nauseosus nauseosus </t>
  </si>
  <si>
    <t>Ericameria nauseosa</t>
  </si>
  <si>
    <t xml:space="preserve">Cirsium arvense  </t>
  </si>
  <si>
    <t>Canada or field thistle</t>
  </si>
  <si>
    <t>Canada thistle</t>
  </si>
  <si>
    <t xml:space="preserve">Cirsium flodmanii  </t>
  </si>
  <si>
    <t>Cirsium flodmanii</t>
  </si>
  <si>
    <t xml:space="preserve">Cirsium undulatum  </t>
  </si>
  <si>
    <t>Cirsium undulatum</t>
  </si>
  <si>
    <t>wavy-leaf thistle</t>
  </si>
  <si>
    <t xml:space="preserve">Cirsium vulgare  </t>
  </si>
  <si>
    <t>Cirsium vulgare</t>
  </si>
  <si>
    <t>bull thistle</t>
  </si>
  <si>
    <t xml:space="preserve">Clematis ligusticifolia  </t>
  </si>
  <si>
    <t>Clematis ligusticifolia</t>
  </si>
  <si>
    <t>western clematis</t>
  </si>
  <si>
    <t xml:space="preserve">Cleome serrulata  </t>
  </si>
  <si>
    <t>Cleome serrulata</t>
  </si>
  <si>
    <t>Rocky Mountain bee plant</t>
  </si>
  <si>
    <t>Rocky Mountain beeplant</t>
  </si>
  <si>
    <t xml:space="preserve">Collinsia parviflora  </t>
  </si>
  <si>
    <t>Collinsia parviflora</t>
  </si>
  <si>
    <t xml:space="preserve">Collomia linearis  </t>
  </si>
  <si>
    <t>Collomia linearis</t>
  </si>
  <si>
    <t>collomia</t>
  </si>
  <si>
    <t xml:space="preserve">Comandra umbellata  </t>
  </si>
  <si>
    <t>Comandra umbellata</t>
  </si>
  <si>
    <t xml:space="preserve">Conringia orientalis  </t>
  </si>
  <si>
    <t>Conringia orientalis</t>
  </si>
  <si>
    <t>hare's-ear mustard</t>
  </si>
  <si>
    <t xml:space="preserve">Convolvulus arvensis  </t>
  </si>
  <si>
    <t>field bindweed</t>
  </si>
  <si>
    <t>Vine, Forb/herb</t>
  </si>
  <si>
    <t xml:space="preserve">Conyza canadensis  </t>
  </si>
  <si>
    <t>Conyza canadensis</t>
  </si>
  <si>
    <t>horse-weed</t>
  </si>
  <si>
    <t xml:space="preserve">Conyza ramosissima  </t>
  </si>
  <si>
    <t>Conyza ramosissima</t>
  </si>
  <si>
    <t>dwarf horseweed</t>
  </si>
  <si>
    <t xml:space="preserve">Cornus stolonifera  </t>
  </si>
  <si>
    <t>Cornus sericea ssp. sericea</t>
  </si>
  <si>
    <t>red osier</t>
  </si>
  <si>
    <t>Shrub, Tree</t>
  </si>
  <si>
    <t xml:space="preserve">Coryphantha missouriensis  </t>
  </si>
  <si>
    <t xml:space="preserve">Coryphantha vivipara  </t>
  </si>
  <si>
    <t>Escobaria vivipara</t>
  </si>
  <si>
    <t>spinystar</t>
  </si>
  <si>
    <t xml:space="preserve">Crataegus rotundifolia  </t>
  </si>
  <si>
    <t>Crataegus chrysocarpa var. chrysocarpa</t>
  </si>
  <si>
    <t>northern hawthorn</t>
  </si>
  <si>
    <t xml:space="preserve">Crepis occidentalis  </t>
  </si>
  <si>
    <t>Crepis occidentalis</t>
  </si>
  <si>
    <t>largeflower hawk's-beard</t>
  </si>
  <si>
    <t xml:space="preserve">Crepis runcinata  </t>
  </si>
  <si>
    <t>Crepis runcinata</t>
  </si>
  <si>
    <t>hawk's-beard</t>
  </si>
  <si>
    <t xml:space="preserve">Cryptantha celosioides  </t>
  </si>
  <si>
    <t>Cryptantha celosioides</t>
  </si>
  <si>
    <t>buttecandle</t>
  </si>
  <si>
    <t xml:space="preserve">Cryptantha torreyana  </t>
  </si>
  <si>
    <t>Cryptantha torreyana</t>
  </si>
  <si>
    <t xml:space="preserve">Cymopterus acaulis  </t>
  </si>
  <si>
    <t>Cymopterus acaulis</t>
  </si>
  <si>
    <t>wild parsley</t>
  </si>
  <si>
    <t xml:space="preserve">Cynoglossum officinale  </t>
  </si>
  <si>
    <t xml:space="preserve">Cystopteris fragilis  </t>
  </si>
  <si>
    <t>Cystopteris fragilis</t>
  </si>
  <si>
    <t>fragile fern</t>
  </si>
  <si>
    <t xml:space="preserve">Dactylis glomerata  </t>
  </si>
  <si>
    <t>Dactylis glomerata</t>
  </si>
  <si>
    <t>orchard grass</t>
  </si>
  <si>
    <t>Dalea candida  candida</t>
  </si>
  <si>
    <t>Dalea candida</t>
  </si>
  <si>
    <t>white prairie-clover</t>
  </si>
  <si>
    <t>Dalea purpurea  purpurea</t>
  </si>
  <si>
    <t>Dalea purpurea</t>
  </si>
  <si>
    <t>Forb/herb, Subshrub</t>
  </si>
  <si>
    <t xml:space="preserve">Danthonia spicata  </t>
  </si>
  <si>
    <t>Danthonia spicata</t>
  </si>
  <si>
    <t xml:space="preserve">Delphinium bicolor  </t>
  </si>
  <si>
    <t>Delphinium bicolor</t>
  </si>
  <si>
    <t xml:space="preserve">Descurainia pinnata brachycarpa </t>
  </si>
  <si>
    <t>Descurainia pinnata</t>
  </si>
  <si>
    <t>tansy mustard</t>
  </si>
  <si>
    <t xml:space="preserve">Descurainia sophia  </t>
  </si>
  <si>
    <t>Descurainia sophia</t>
  </si>
  <si>
    <t>flixweed</t>
  </si>
  <si>
    <t xml:space="preserve">Dichanthelium wilcoxianum  </t>
  </si>
  <si>
    <t>Dichanthelium wilcoxianum</t>
  </si>
  <si>
    <t>Wilcox dichanthelium, fall rosette grass</t>
  </si>
  <si>
    <t>fall rosette grass</t>
  </si>
  <si>
    <t xml:space="preserve">Disporum trachycarpum  </t>
  </si>
  <si>
    <t>Prosartes trachycarpa</t>
  </si>
  <si>
    <t>Distichlis spicata  stricta</t>
  </si>
  <si>
    <t>Distichlis spicata</t>
  </si>
  <si>
    <t>inland salt grass</t>
  </si>
  <si>
    <t xml:space="preserve">Draba nemorosa  </t>
  </si>
  <si>
    <t>Draba nemorosa</t>
  </si>
  <si>
    <t>yellow whitlowort</t>
  </si>
  <si>
    <t xml:space="preserve">Draba reptans  </t>
  </si>
  <si>
    <t>Draba reptans</t>
  </si>
  <si>
    <t>white whitlowort</t>
  </si>
  <si>
    <t xml:space="preserve">Dracocephalum parviflorum  </t>
  </si>
  <si>
    <t>Dracocephalum parviflorum</t>
  </si>
  <si>
    <t>dragonhead, American dragonhead</t>
  </si>
  <si>
    <t>American dragonhead</t>
  </si>
  <si>
    <t xml:space="preserve">Dyssodia papposa  </t>
  </si>
  <si>
    <t>Dyssodia papposa</t>
  </si>
  <si>
    <t xml:space="preserve">Echinacea angustifolia  </t>
  </si>
  <si>
    <t>Echinacea angustifolia</t>
  </si>
  <si>
    <t xml:space="preserve">Echinocystis lobata  </t>
  </si>
  <si>
    <t>Echinocystis lobata</t>
  </si>
  <si>
    <t>wild cucumber</t>
  </si>
  <si>
    <t xml:space="preserve">Elaeagnus angustifolia  </t>
  </si>
  <si>
    <t>Elaeagnus angustifolia</t>
  </si>
  <si>
    <t>Russian olive</t>
  </si>
  <si>
    <t xml:space="preserve">Elaeagnus commutata  </t>
  </si>
  <si>
    <t>Elaeagnus commutata</t>
  </si>
  <si>
    <t>silverberry</t>
  </si>
  <si>
    <t xml:space="preserve">Eleocharis acicularis  </t>
  </si>
  <si>
    <t>Eleocharis acicularis</t>
  </si>
  <si>
    <t xml:space="preserve">Eleocharis macrostachya  </t>
  </si>
  <si>
    <t>Eleocharis macrostachya</t>
  </si>
  <si>
    <t>Eleocharis obtusa  ovata</t>
  </si>
  <si>
    <t>Eleocharis obtusa</t>
  </si>
  <si>
    <t xml:space="preserve">Ellisia nyctelea  </t>
  </si>
  <si>
    <t>Ellisia nyctelea</t>
  </si>
  <si>
    <t>waterpod</t>
  </si>
  <si>
    <t>Aunt Lucy</t>
  </si>
  <si>
    <t xml:space="preserve">Elymus canadensis  </t>
  </si>
  <si>
    <t>Elymus canadensis</t>
  </si>
  <si>
    <t>Canada wild rye</t>
  </si>
  <si>
    <t>Canada wildrye</t>
  </si>
  <si>
    <t xml:space="preserve">Elymus villosus  </t>
  </si>
  <si>
    <t>Elymus villosus</t>
  </si>
  <si>
    <t>hairy wild rye</t>
  </si>
  <si>
    <t xml:space="preserve">Equisetum arvense  </t>
  </si>
  <si>
    <t>Equisetum arvense</t>
  </si>
  <si>
    <t>field horsetail</t>
  </si>
  <si>
    <t xml:space="preserve">Equisetum laevigatum  </t>
  </si>
  <si>
    <t>Equisetum laevigatum</t>
  </si>
  <si>
    <t>smooth scouring rush</t>
  </si>
  <si>
    <t xml:space="preserve">Erigeron caespitosus  </t>
  </si>
  <si>
    <t>Erigeron caespitosus</t>
  </si>
  <si>
    <t>tufted fleabane</t>
  </si>
  <si>
    <t xml:space="preserve">Erigeron compositus  </t>
  </si>
  <si>
    <t>Erigeron compositus</t>
  </si>
  <si>
    <t xml:space="preserve">Erigeron glabellus pubescens </t>
  </si>
  <si>
    <t>Erigeron glabellus</t>
  </si>
  <si>
    <t xml:space="preserve">Erigeron philadelphicus  </t>
  </si>
  <si>
    <t>Erigeron philadelphicus</t>
  </si>
  <si>
    <t xml:space="preserve">Erigeron pumilus  </t>
  </si>
  <si>
    <t>Erigeron pumilus</t>
  </si>
  <si>
    <t>low fleabane</t>
  </si>
  <si>
    <t xml:space="preserve">Erigeron strigosus  </t>
  </si>
  <si>
    <t>Erigeron strigosus</t>
  </si>
  <si>
    <t>daisy fleabane</t>
  </si>
  <si>
    <t xml:space="preserve">Erigeron subtrinervis  </t>
  </si>
  <si>
    <t>Erigeron subtrinervis</t>
  </si>
  <si>
    <t xml:space="preserve">Eriogonum annuum  </t>
  </si>
  <si>
    <t>annual eriogonum</t>
  </si>
  <si>
    <t>Eriogonum cernuum</t>
  </si>
  <si>
    <t>nodding wild buckwheat</t>
  </si>
  <si>
    <t xml:space="preserve">Eriogonum flavum  </t>
  </si>
  <si>
    <t>yellow wild buckwheat</t>
  </si>
  <si>
    <t>fanleaf fleabane</t>
  </si>
  <si>
    <t>Eriogonum visheri</t>
  </si>
  <si>
    <t>Visher's eriogonum</t>
  </si>
  <si>
    <t xml:space="preserve">Erucastrum gallicum  </t>
  </si>
  <si>
    <t>Erucastrum gallicum</t>
  </si>
  <si>
    <t>dog mustard</t>
  </si>
  <si>
    <t xml:space="preserve">Erysimum asperum  </t>
  </si>
  <si>
    <t>Erysimum asperum</t>
  </si>
  <si>
    <t xml:space="preserve">Erysimum cheiranthoides  </t>
  </si>
  <si>
    <t>Erysimum cheiranthoides</t>
  </si>
  <si>
    <t xml:space="preserve">Erysimum inconspicuum  </t>
  </si>
  <si>
    <t>Erysimum inconspicuum</t>
  </si>
  <si>
    <t>smallflower wallflower</t>
  </si>
  <si>
    <t xml:space="preserve">Euphorbia esula  </t>
  </si>
  <si>
    <t xml:space="preserve">Euphorbia glyptosperma  </t>
  </si>
  <si>
    <t>Chamaesyce glyptosperma</t>
  </si>
  <si>
    <t>ridge-seeded spurge</t>
  </si>
  <si>
    <t xml:space="preserve">Euphorbia serpyllifolia  </t>
  </si>
  <si>
    <t>Chamaesyce serpyllifolia ssp. serpyllifolia</t>
  </si>
  <si>
    <t>thyme-leaved spurge</t>
  </si>
  <si>
    <t xml:space="preserve">Euphorbia spathulata  </t>
  </si>
  <si>
    <t>Euphorbia spathulata</t>
  </si>
  <si>
    <t>prairie spurge</t>
  </si>
  <si>
    <t>warty spurge</t>
  </si>
  <si>
    <t xml:space="preserve">Festuca octoflora  </t>
  </si>
  <si>
    <t>Vulpia octoflora</t>
  </si>
  <si>
    <t>Festuca ovina  rydbergii</t>
  </si>
  <si>
    <t>Festuca filiformis</t>
  </si>
  <si>
    <t>sheep's fescue</t>
  </si>
  <si>
    <t>fineleaf sheep fescue</t>
  </si>
  <si>
    <t>Fragaria vesca  americana</t>
  </si>
  <si>
    <t>Fragaria vesca</t>
  </si>
  <si>
    <t>woodland strawberry</t>
  </si>
  <si>
    <t xml:space="preserve">Fragaria virginiana  </t>
  </si>
  <si>
    <t>Fragaria virginiana</t>
  </si>
  <si>
    <t>wild strawberry</t>
  </si>
  <si>
    <t xml:space="preserve">Fraxinus pennsylvanica  </t>
  </si>
  <si>
    <t>Fraxinus pennsylvanica</t>
  </si>
  <si>
    <t>red or green ash</t>
  </si>
  <si>
    <t>green ash</t>
  </si>
  <si>
    <t xml:space="preserve">Fritillaria atropurpurea  </t>
  </si>
  <si>
    <t>Fritillaria atropurpurea</t>
  </si>
  <si>
    <t>leopard lily</t>
  </si>
  <si>
    <t xml:space="preserve">Gaillardia aristata  </t>
  </si>
  <si>
    <t>Gaillardia aristata</t>
  </si>
  <si>
    <t>blanket flower</t>
  </si>
  <si>
    <t xml:space="preserve">Galium aparine  </t>
  </si>
  <si>
    <t>Galium aparine</t>
  </si>
  <si>
    <t>catchweed bedstraw</t>
  </si>
  <si>
    <t xml:space="preserve">Galium boreale  </t>
  </si>
  <si>
    <t>Galium boreale</t>
  </si>
  <si>
    <t>northern bedstraw</t>
  </si>
  <si>
    <t xml:space="preserve">Galium triflorum  </t>
  </si>
  <si>
    <t>Galium trifidum</t>
  </si>
  <si>
    <t>sweet-scented bedstraw</t>
  </si>
  <si>
    <t xml:space="preserve">Gaura coccinea  </t>
  </si>
  <si>
    <t>Oenothera suffrutescens</t>
  </si>
  <si>
    <t>scarlet gaura</t>
  </si>
  <si>
    <t xml:space="preserve">Gentianella amarella acuta </t>
  </si>
  <si>
    <t>Gentianella amarella</t>
  </si>
  <si>
    <t xml:space="preserve">Geum aleppicum  </t>
  </si>
  <si>
    <t>Geum aleppicum</t>
  </si>
  <si>
    <t>yellow avens</t>
  </si>
  <si>
    <t xml:space="preserve">Geum triflorum  </t>
  </si>
  <si>
    <t>Geum triflorum</t>
  </si>
  <si>
    <t>torch flower, maidenhair</t>
  </si>
  <si>
    <t xml:space="preserve">Glyceria striata  </t>
  </si>
  <si>
    <t>Glyceria striata</t>
  </si>
  <si>
    <t xml:space="preserve">Glycyrrhiza lepidota  </t>
  </si>
  <si>
    <t>Glycyrrhiza lepidota</t>
  </si>
  <si>
    <t>wild licorice</t>
  </si>
  <si>
    <t>American licorice</t>
  </si>
  <si>
    <t>Grindelia squarrosa  quasiperennis</t>
  </si>
  <si>
    <t>Grindelia squarrosa</t>
  </si>
  <si>
    <t>curly-top gumweed</t>
  </si>
  <si>
    <t xml:space="preserve">Gutierrezia sarothrae  </t>
  </si>
  <si>
    <t>Gutierrezia sarothrae</t>
  </si>
  <si>
    <t>broom snakeweed</t>
  </si>
  <si>
    <t>Subshrub, Shrub, Forb/herb</t>
  </si>
  <si>
    <t xml:space="preserve">Hackelia deflexa  </t>
  </si>
  <si>
    <t>Hackelia deflexa</t>
  </si>
  <si>
    <t>nodding stickseed</t>
  </si>
  <si>
    <t xml:space="preserve">Haplopappus armerioides  </t>
  </si>
  <si>
    <t>Stenotus armerioides var. armerioides</t>
  </si>
  <si>
    <t>thrift mock goldenweed</t>
  </si>
  <si>
    <t xml:space="preserve">Haplopappus spinulosus  </t>
  </si>
  <si>
    <t>Machaeranthera pinnatifida ssp. pinnatifida var. pinnatifida</t>
  </si>
  <si>
    <t>cutleaf ironplant</t>
  </si>
  <si>
    <t xml:space="preserve">Hedeoma drummondii  </t>
  </si>
  <si>
    <t>Hedeoma drummondii</t>
  </si>
  <si>
    <t>Drummond false pennyroyal</t>
  </si>
  <si>
    <t>Drummond's false pennyroyal</t>
  </si>
  <si>
    <t xml:space="preserve">Hedeoma hispidum  </t>
  </si>
  <si>
    <t>Hedeoma hispida</t>
  </si>
  <si>
    <t xml:space="preserve">Hedysarum boreale  </t>
  </si>
  <si>
    <t>Hedysarum boreale</t>
  </si>
  <si>
    <t>sweet-broom</t>
  </si>
  <si>
    <t xml:space="preserve">Helianthus annuus  </t>
  </si>
  <si>
    <t>Helianthus annuus</t>
  </si>
  <si>
    <t>common sunflower</t>
  </si>
  <si>
    <t xml:space="preserve">Helianthus maximilianii  </t>
  </si>
  <si>
    <t>Helianthus maximiliani</t>
  </si>
  <si>
    <t>Maximilian sunflower</t>
  </si>
  <si>
    <t xml:space="preserve">Helianthus nuttallii rydbergii </t>
  </si>
  <si>
    <t>Helianthus nuttallii</t>
  </si>
  <si>
    <t>Nuttall's sunflower</t>
  </si>
  <si>
    <t xml:space="preserve">Helianthus petiolaris  </t>
  </si>
  <si>
    <t>Helianthus petiolaris</t>
  </si>
  <si>
    <t>plains sunflower</t>
  </si>
  <si>
    <t>prairie sunflower</t>
  </si>
  <si>
    <t xml:space="preserve">Helianthus rigidus  </t>
  </si>
  <si>
    <t>Helianthus pauciflorus ssp. pauciflorus</t>
  </si>
  <si>
    <t>stiff sunflower</t>
  </si>
  <si>
    <t xml:space="preserve">Helianthus tuberosus  </t>
  </si>
  <si>
    <t>Helianthus tuberosus</t>
  </si>
  <si>
    <t xml:space="preserve">Helictotrichon hookeri  </t>
  </si>
  <si>
    <t>Avenula hookeri</t>
  </si>
  <si>
    <t>spike oat</t>
  </si>
  <si>
    <t xml:space="preserve">Heuchera richardsonii  </t>
  </si>
  <si>
    <t>Heuchera richardsonii</t>
  </si>
  <si>
    <t>Richardson's alumroot</t>
  </si>
  <si>
    <t xml:space="preserve">Hordeum jubatum  </t>
  </si>
  <si>
    <t>Hordeum jubatum</t>
  </si>
  <si>
    <t xml:space="preserve">Hordeum pusillum  </t>
  </si>
  <si>
    <t>Hordeum pusillum</t>
  </si>
  <si>
    <t>little barley</t>
  </si>
  <si>
    <t xml:space="preserve">Humulus lupulus  </t>
  </si>
  <si>
    <t>Humulus lupulus</t>
  </si>
  <si>
    <t>common hops</t>
  </si>
  <si>
    <t>common hop</t>
  </si>
  <si>
    <t xml:space="preserve">Hymenopappus filifolius  </t>
  </si>
  <si>
    <t>Hymenopappus filifolius</t>
  </si>
  <si>
    <t xml:space="preserve">Hymenoxys acaulis  </t>
  </si>
  <si>
    <t>Tetraneuris acaulis var. acaulis</t>
  </si>
  <si>
    <t>stemless hymenoxys</t>
  </si>
  <si>
    <t xml:space="preserve">Hymenoxys richardsonii  </t>
  </si>
  <si>
    <t>Hymenoxys richardsonii</t>
  </si>
  <si>
    <t>Colorado rubber plant</t>
  </si>
  <si>
    <t>pingue rubberweed</t>
  </si>
  <si>
    <t xml:space="preserve">Hyoscyamus niger  </t>
  </si>
  <si>
    <t>black henbane</t>
  </si>
  <si>
    <t xml:space="preserve">Ipomopsis congesta  </t>
  </si>
  <si>
    <t>Ipomopsis congesta</t>
  </si>
  <si>
    <t>ball-head ipomopsis</t>
  </si>
  <si>
    <t xml:space="preserve">Iva axillaris  </t>
  </si>
  <si>
    <t>Iva axillaris</t>
  </si>
  <si>
    <t>poverty weed</t>
  </si>
  <si>
    <t xml:space="preserve">Iva xanthifolia  </t>
  </si>
  <si>
    <t>Cyclachaena xanthiifolia</t>
  </si>
  <si>
    <t xml:space="preserve">Juncus balticus  </t>
  </si>
  <si>
    <t>Juncus arcticus ssp. littoralis</t>
  </si>
  <si>
    <t>Baltic rush</t>
  </si>
  <si>
    <t xml:space="preserve">Juncus interior  </t>
  </si>
  <si>
    <t>Juncus interior</t>
  </si>
  <si>
    <t>inland rush</t>
  </si>
  <si>
    <t xml:space="preserve">Juncus torreyi  </t>
  </si>
  <si>
    <t>Juncus torreyi</t>
  </si>
  <si>
    <t>Torrey's rush</t>
  </si>
  <si>
    <t xml:space="preserve">Juniperus communis  </t>
  </si>
  <si>
    <t>common or dwarf juniper</t>
  </si>
  <si>
    <t xml:space="preserve">Juniperus horizontalis  </t>
  </si>
  <si>
    <t>Juniperus horizontalis</t>
  </si>
  <si>
    <t>creeping juniper</t>
  </si>
  <si>
    <t xml:space="preserve">Juniperus scopulorum  </t>
  </si>
  <si>
    <t>Juniperus scopulorum</t>
  </si>
  <si>
    <t>Rocky Mountain juniper</t>
  </si>
  <si>
    <t xml:space="preserve">Kochia scoparia  </t>
  </si>
  <si>
    <t>Bassia scoparia</t>
  </si>
  <si>
    <t>kochia</t>
  </si>
  <si>
    <t xml:space="preserve">Koeleria pyramidata  </t>
  </si>
  <si>
    <t>Koeleria macrantha</t>
  </si>
  <si>
    <t>junegrass</t>
  </si>
  <si>
    <t>prairie Junegrass</t>
  </si>
  <si>
    <t>Kuhnia eupatorioides  corymbulosa</t>
  </si>
  <si>
    <t>Brickellia eupatorioides var. corymbulosa</t>
  </si>
  <si>
    <t>false boneset</t>
  </si>
  <si>
    <t xml:space="preserve">Lactuca canadensis  </t>
  </si>
  <si>
    <t>Lactuca canadensis</t>
  </si>
  <si>
    <t>wild lettuce</t>
  </si>
  <si>
    <t xml:space="preserve">Lactuca ludoviciana  </t>
  </si>
  <si>
    <t>Lactuca ludoviciana</t>
  </si>
  <si>
    <t>western wild lettuce</t>
  </si>
  <si>
    <t xml:space="preserve">Lactuca oblongifolia  </t>
  </si>
  <si>
    <t>Lactuca tatarica var. pulchella</t>
  </si>
  <si>
    <t xml:space="preserve">Lactuca serriola  </t>
  </si>
  <si>
    <t>Lactuca serriola</t>
  </si>
  <si>
    <t>prickly lettuce</t>
  </si>
  <si>
    <t xml:space="preserve">Lappula cenchrusoides  </t>
  </si>
  <si>
    <t>Lappula cenchrusoides</t>
  </si>
  <si>
    <t xml:space="preserve">Lappula echinata  </t>
  </si>
  <si>
    <t>Lappula squarrosa</t>
  </si>
  <si>
    <t>blue stickseed</t>
  </si>
  <si>
    <t xml:space="preserve">Lappula redowskii  </t>
  </si>
  <si>
    <t>Lappula occidentalis var. occidentalis</t>
  </si>
  <si>
    <t>low stickseed</t>
  </si>
  <si>
    <t xml:space="preserve">Lappula texana  </t>
  </si>
  <si>
    <t>Lappula occidentalis</t>
  </si>
  <si>
    <t>cupseed stickseed</t>
  </si>
  <si>
    <t xml:space="preserve">Lathyrus palustris  </t>
  </si>
  <si>
    <t>Lathyrus palustris</t>
  </si>
  <si>
    <t>marsh vetchling</t>
  </si>
  <si>
    <t xml:space="preserve">Lepidium densiflorum  </t>
  </si>
  <si>
    <t>Lepidium densiflorum</t>
  </si>
  <si>
    <t>peppergrass</t>
  </si>
  <si>
    <t xml:space="preserve">Lesquerella alpina  </t>
  </si>
  <si>
    <t>Lesquerella alpina</t>
  </si>
  <si>
    <t xml:space="preserve">Lesquerella arenosa  </t>
  </si>
  <si>
    <t>Lesquerella arenosa</t>
  </si>
  <si>
    <t xml:space="preserve">Lesquerella ludoviciana  </t>
  </si>
  <si>
    <t>Lesquerella ludoviciana</t>
  </si>
  <si>
    <t>bladderpod, foothill bladderpod</t>
  </si>
  <si>
    <t xml:space="preserve">Leucocrinum montanum  </t>
  </si>
  <si>
    <t>Leucocrinum montanum</t>
  </si>
  <si>
    <t>mountain lily</t>
  </si>
  <si>
    <t xml:space="preserve">Liatris punctata  </t>
  </si>
  <si>
    <t>Liatris punctata</t>
  </si>
  <si>
    <t>gay-feather, blazing star</t>
  </si>
  <si>
    <t xml:space="preserve">Lilium philadelphicum  </t>
  </si>
  <si>
    <t>Lilium philadelphicum</t>
  </si>
  <si>
    <t>wild lily</t>
  </si>
  <si>
    <t>wood lily</t>
  </si>
  <si>
    <t>Linum perenne  lewisii</t>
  </si>
  <si>
    <t>Linum perenne</t>
  </si>
  <si>
    <t>blue flax</t>
  </si>
  <si>
    <t xml:space="preserve">Linum rigidum  </t>
  </si>
  <si>
    <t>Linum rigidum</t>
  </si>
  <si>
    <t xml:space="preserve">Linum usitatissimum  </t>
  </si>
  <si>
    <t>Linum usitatissimum</t>
  </si>
  <si>
    <t xml:space="preserve">Lithospermum incisum  </t>
  </si>
  <si>
    <t>Lithospermum incisum</t>
  </si>
  <si>
    <t>narrowleaf puccoon</t>
  </si>
  <si>
    <t>Lomatium foeniculaceum  foeniculaceum</t>
  </si>
  <si>
    <t>Lomatium foeniculaceum</t>
  </si>
  <si>
    <t xml:space="preserve">Lomatium orientale  </t>
  </si>
  <si>
    <t>Lomatium orientale</t>
  </si>
  <si>
    <t>wild parsely</t>
  </si>
  <si>
    <t xml:space="preserve">Lonicera dioica  </t>
  </si>
  <si>
    <t>Lonicera dioica</t>
  </si>
  <si>
    <t>limber or wild honeysuckle</t>
  </si>
  <si>
    <t>limber honeysuckle</t>
  </si>
  <si>
    <t xml:space="preserve">Lotus purshianus  </t>
  </si>
  <si>
    <t>Lotus unifoliolatus</t>
  </si>
  <si>
    <t>prairie trefoil, deer vetch</t>
  </si>
  <si>
    <t xml:space="preserve">Lupinus argenteus  </t>
  </si>
  <si>
    <t>Lupinus argenteus</t>
  </si>
  <si>
    <t xml:space="preserve">Lupinus pusillus  </t>
  </si>
  <si>
    <t>Lupinus pusillus</t>
  </si>
  <si>
    <t>small or rusty lupine</t>
  </si>
  <si>
    <t>rusty lupine</t>
  </si>
  <si>
    <t xml:space="preserve">Lygodesmia juncea  </t>
  </si>
  <si>
    <t>Lygodesmia juncea</t>
  </si>
  <si>
    <t>skeletonweed</t>
  </si>
  <si>
    <t>rush skeletonplant</t>
  </si>
  <si>
    <t xml:space="preserve">Lysimachia ciliata  </t>
  </si>
  <si>
    <t>Lysimachia ciliata</t>
  </si>
  <si>
    <t xml:space="preserve">Machaeranthera canescens  </t>
  </si>
  <si>
    <t>Machaeranthera canescens</t>
  </si>
  <si>
    <t>hoary aster, hoary tanseyaster</t>
  </si>
  <si>
    <t xml:space="preserve">Machaeranthera grindelioides  </t>
  </si>
  <si>
    <t>Machaeranthera grindelioides</t>
  </si>
  <si>
    <t>goldenweed, rayless tanseyaster</t>
  </si>
  <si>
    <t xml:space="preserve">Marsilea vestita  </t>
  </si>
  <si>
    <t>Marsilea vestita</t>
  </si>
  <si>
    <t>western water clover</t>
  </si>
  <si>
    <t xml:space="preserve">Matricaria matricarioides  </t>
  </si>
  <si>
    <t>Matricaria discoidea</t>
  </si>
  <si>
    <t>pineapple weed</t>
  </si>
  <si>
    <t xml:space="preserve">Medicago lupulina  </t>
  </si>
  <si>
    <t>Medicago lupulina</t>
  </si>
  <si>
    <t>black medick</t>
  </si>
  <si>
    <t xml:space="preserve">Medicago sativa  </t>
  </si>
  <si>
    <t>Medicago sativa</t>
  </si>
  <si>
    <t xml:space="preserve">Melilotus officinalis  </t>
  </si>
  <si>
    <t>Melilotus officinalis</t>
  </si>
  <si>
    <t>yellow sweet clover</t>
  </si>
  <si>
    <t xml:space="preserve">Mentha arvensis  </t>
  </si>
  <si>
    <t>Mentha arvensis</t>
  </si>
  <si>
    <t>field mint</t>
  </si>
  <si>
    <t xml:space="preserve">Mentzelia decapetala  </t>
  </si>
  <si>
    <t>Mentzelia decapetala</t>
  </si>
  <si>
    <t>ten-petal mentzelia, tenpetal blazingstar</t>
  </si>
  <si>
    <t xml:space="preserve">Mertensia lanceolata  </t>
  </si>
  <si>
    <t>Mertensia lanceolata</t>
  </si>
  <si>
    <t>prairie bluebells</t>
  </si>
  <si>
    <t xml:space="preserve">Microseris cuspidata  </t>
  </si>
  <si>
    <t>Nothocalais cuspidata</t>
  </si>
  <si>
    <t xml:space="preserve">Mirabilis hirsuta  </t>
  </si>
  <si>
    <t>Mirabilis hirsuta</t>
  </si>
  <si>
    <t>hairy four-o'clock</t>
  </si>
  <si>
    <t xml:space="preserve">Mirabilis linearis  </t>
  </si>
  <si>
    <t>Mirabilis linearis</t>
  </si>
  <si>
    <t>narrowleaf four-o'clock</t>
  </si>
  <si>
    <t xml:space="preserve">Mirabilis nyctaginea  </t>
  </si>
  <si>
    <t>Mirabilis nyctaginea</t>
  </si>
  <si>
    <t>wild four-o'clock</t>
  </si>
  <si>
    <t>Monarda fistulosa  fistulosa</t>
  </si>
  <si>
    <t>Monarda fistulosa</t>
  </si>
  <si>
    <t xml:space="preserve">Monolepis nuttalliana  </t>
  </si>
  <si>
    <t>Monolepis nuttalliana</t>
  </si>
  <si>
    <t xml:space="preserve">Muhlenbergia asperifolia  </t>
  </si>
  <si>
    <t>Muhlenbergia asperifolia</t>
  </si>
  <si>
    <t xml:space="preserve">Muhlenbergia cuspidata  </t>
  </si>
  <si>
    <t>Muhlenbergia cuspidata</t>
  </si>
  <si>
    <t>plains muhly</t>
  </si>
  <si>
    <t xml:space="preserve">Muhlenbergia racemosa  </t>
  </si>
  <si>
    <t>Muhlenbergia racemosa</t>
  </si>
  <si>
    <t xml:space="preserve">Muhlenbergia richardsonis  </t>
  </si>
  <si>
    <t>Muhlenbergia richardsonis</t>
  </si>
  <si>
    <t>mat muhly</t>
  </si>
  <si>
    <t xml:space="preserve">Musineon divaricatum  </t>
  </si>
  <si>
    <t>Musineon divaricatum</t>
  </si>
  <si>
    <t xml:space="preserve">Nepeta cataria  </t>
  </si>
  <si>
    <t>Nepeta cataria</t>
  </si>
  <si>
    <t xml:space="preserve">Oenothera albicaulis  </t>
  </si>
  <si>
    <t>Oenothera albicaulis</t>
  </si>
  <si>
    <t>prairie or pale evening primrose</t>
  </si>
  <si>
    <t xml:space="preserve">Oenothera biennis  </t>
  </si>
  <si>
    <t>Oenothera biennis</t>
  </si>
  <si>
    <t xml:space="preserve">Oenothera caespitosa  </t>
  </si>
  <si>
    <t>Oenothera caespitosa</t>
  </si>
  <si>
    <t>gumbo evening primrose or gumbo lily</t>
  </si>
  <si>
    <t xml:space="preserve">Oenothera laciniata  </t>
  </si>
  <si>
    <t>cut-leaved evening primrose</t>
  </si>
  <si>
    <t xml:space="preserve">Oenothera nuttallii  </t>
  </si>
  <si>
    <t>Oenothera nuttallii</t>
  </si>
  <si>
    <t>white-stemmed evening primrose</t>
  </si>
  <si>
    <t xml:space="preserve">Opuntia fragilis  </t>
  </si>
  <si>
    <t>Opuntia fragilis</t>
  </si>
  <si>
    <t>little prickly pear, brittle pricklypear</t>
  </si>
  <si>
    <t>brittle pricklypear</t>
  </si>
  <si>
    <t xml:space="preserve">Opuntia polyacantha  </t>
  </si>
  <si>
    <t>Opuntia polyacantha</t>
  </si>
  <si>
    <t>plains prickly pear</t>
  </si>
  <si>
    <t>plains pricklypear</t>
  </si>
  <si>
    <t xml:space="preserve">Orobanche fasciculata  </t>
  </si>
  <si>
    <t>Orobanche fasciculata</t>
  </si>
  <si>
    <t xml:space="preserve">Orobanche ludoviciana  </t>
  </si>
  <si>
    <t>Orobanche ludoviciana</t>
  </si>
  <si>
    <t>broomrape, Louisiana broomrape</t>
  </si>
  <si>
    <t xml:space="preserve">Orthocarpus luteus  </t>
  </si>
  <si>
    <t>Orthocarpus luteus</t>
  </si>
  <si>
    <t>owl clover</t>
  </si>
  <si>
    <t xml:space="preserve">Oryzopsis hymenoides  </t>
  </si>
  <si>
    <t>Achnatherum hymenoides</t>
  </si>
  <si>
    <t>Indian ricegrass</t>
  </si>
  <si>
    <t xml:space="preserve">Oryzopsis micrantha  </t>
  </si>
  <si>
    <t>Piptatheropsis micrantha</t>
  </si>
  <si>
    <t>little-seed ricgrass</t>
  </si>
  <si>
    <t xml:space="preserve">Oxalis dillenii  </t>
  </si>
  <si>
    <t>Oxalis dillenii</t>
  </si>
  <si>
    <t>gray-green wood sorrel</t>
  </si>
  <si>
    <t xml:space="preserve">Oxalis stricta  </t>
  </si>
  <si>
    <t>Oxalis stricta</t>
  </si>
  <si>
    <t>yellow wood sorrel</t>
  </si>
  <si>
    <t>Oxytropis campestris  gracilis</t>
  </si>
  <si>
    <t>Oxytropis campestris</t>
  </si>
  <si>
    <t>slender locoweed</t>
  </si>
  <si>
    <t xml:space="preserve">Oxytropis lambertii  </t>
  </si>
  <si>
    <t>Oxytropis lambertii</t>
  </si>
  <si>
    <t xml:space="preserve">Panicum capillare  </t>
  </si>
  <si>
    <t>Panicum capillare</t>
  </si>
  <si>
    <t>common witchgrass</t>
  </si>
  <si>
    <t xml:space="preserve">Panicum virgatum  </t>
  </si>
  <si>
    <t>Panicum virgatum</t>
  </si>
  <si>
    <t xml:space="preserve">Parietaria pensylvanica  </t>
  </si>
  <si>
    <t>Parietaria pensylvanica</t>
  </si>
  <si>
    <t>Pennsylvania pellitory</t>
  </si>
  <si>
    <t xml:space="preserve">Paronychia sessiliflora  </t>
  </si>
  <si>
    <t>Paronychia sessiliflora</t>
  </si>
  <si>
    <t>whitlowwort</t>
  </si>
  <si>
    <t xml:space="preserve">Parthenocissus vitacea  </t>
  </si>
  <si>
    <t>Parthenocissus vitacea</t>
  </si>
  <si>
    <t>woodbine, thicket creeper</t>
  </si>
  <si>
    <t xml:space="preserve">Penstemon albidus  </t>
  </si>
  <si>
    <t>white beardtongue</t>
  </si>
  <si>
    <t>Alberta beardtongue</t>
  </si>
  <si>
    <t xml:space="preserve">Penstemon angustifolius  </t>
  </si>
  <si>
    <t>Penstemon angustifolius</t>
  </si>
  <si>
    <t>narrow beardtongue</t>
  </si>
  <si>
    <t xml:space="preserve">Penstemon eriantherus  </t>
  </si>
  <si>
    <t>Penstemon eriantherus</t>
  </si>
  <si>
    <t>crested beardtongue</t>
  </si>
  <si>
    <t xml:space="preserve">Penstemon gracilis  </t>
  </si>
  <si>
    <t>Penstemon gracilis</t>
  </si>
  <si>
    <t>slender beardtongue</t>
  </si>
  <si>
    <t xml:space="preserve">Penstemon nitidus  </t>
  </si>
  <si>
    <t>Penstemon nitidus</t>
  </si>
  <si>
    <t xml:space="preserve">Phleum pratense  </t>
  </si>
  <si>
    <t>Phleum pratense</t>
  </si>
  <si>
    <t xml:space="preserve">Phlox alyssifolia  </t>
  </si>
  <si>
    <t xml:space="preserve">Phlox hoodii  </t>
  </si>
  <si>
    <t>Phlox hoodii</t>
  </si>
  <si>
    <t>Hood's phlox</t>
  </si>
  <si>
    <t xml:space="preserve">Phragmites australis  </t>
  </si>
  <si>
    <t>Phragmites australis</t>
  </si>
  <si>
    <t>common reed</t>
  </si>
  <si>
    <t>Subshrub, Shrub, Graminoid</t>
  </si>
  <si>
    <t xml:space="preserve">Physalis heterophylla  </t>
  </si>
  <si>
    <t>Physalis heterophylla</t>
  </si>
  <si>
    <t>clammy ground cherry</t>
  </si>
  <si>
    <t xml:space="preserve">Physalis virginiana  </t>
  </si>
  <si>
    <t>Physalis virginiana</t>
  </si>
  <si>
    <t>Virginia ground cherry</t>
  </si>
  <si>
    <t xml:space="preserve">Picradeniopsis oppositifolia  </t>
  </si>
  <si>
    <t>Picradeniopsis oppositifolia</t>
  </si>
  <si>
    <t xml:space="preserve">Pinus flexilis  </t>
  </si>
  <si>
    <t>Pinus flexilis</t>
  </si>
  <si>
    <t xml:space="preserve">Pinus ponderosa  </t>
  </si>
  <si>
    <t>Pinus ponderosa</t>
  </si>
  <si>
    <t>ponderosa pine</t>
  </si>
  <si>
    <t xml:space="preserve">Plantago elongata  </t>
  </si>
  <si>
    <t>Plantago elongata</t>
  </si>
  <si>
    <t>slender plantain</t>
  </si>
  <si>
    <t>prairie plantain</t>
  </si>
  <si>
    <t xml:space="preserve">Plantago eriopoda  </t>
  </si>
  <si>
    <t>Plantago eriopoda</t>
  </si>
  <si>
    <t>alkali plantain</t>
  </si>
  <si>
    <t xml:space="preserve">Plantago major  </t>
  </si>
  <si>
    <t>Plantago major</t>
  </si>
  <si>
    <t xml:space="preserve">Plantago patagonica  </t>
  </si>
  <si>
    <t>Plantago patagonica</t>
  </si>
  <si>
    <t>Patagonian plantain</t>
  </si>
  <si>
    <t>woolly plantain</t>
  </si>
  <si>
    <t xml:space="preserve">Poa arida  </t>
  </si>
  <si>
    <t>Poa arida</t>
  </si>
  <si>
    <t>plains bluegrass</t>
  </si>
  <si>
    <t xml:space="preserve">Poa compressa  </t>
  </si>
  <si>
    <t xml:space="preserve">Poa interior  </t>
  </si>
  <si>
    <t>Poa nemoralis ssp. interior</t>
  </si>
  <si>
    <t xml:space="preserve">Poa palustris  </t>
  </si>
  <si>
    <t>Poa palustris</t>
  </si>
  <si>
    <t xml:space="preserve">Poa pratensis  </t>
  </si>
  <si>
    <t xml:space="preserve">Poa sandbergii  </t>
  </si>
  <si>
    <t>Poa secunda</t>
  </si>
  <si>
    <t>Sandberg's bluegrass</t>
  </si>
  <si>
    <t>Sandberg bluegrass</t>
  </si>
  <si>
    <t xml:space="preserve">Polanisia dodecandra trachysperma </t>
  </si>
  <si>
    <t>Polanisia dodecandra</t>
  </si>
  <si>
    <t>clammy-weed</t>
  </si>
  <si>
    <t xml:space="preserve">Polygala alba  </t>
  </si>
  <si>
    <t>Polygala alba</t>
  </si>
  <si>
    <t>white milkwort</t>
  </si>
  <si>
    <t xml:space="preserve">Polygala verticillata  </t>
  </si>
  <si>
    <t>Polygala verticillata</t>
  </si>
  <si>
    <t xml:space="preserve">Polygonatum biflorum  </t>
  </si>
  <si>
    <t>Polygonatum biflorum</t>
  </si>
  <si>
    <t>Solomon's Seal</t>
  </si>
  <si>
    <t xml:space="preserve">Polygonum arenastrum  </t>
  </si>
  <si>
    <t>Polygonum arenastrum</t>
  </si>
  <si>
    <t>oval-leaf knotweed</t>
  </si>
  <si>
    <t xml:space="preserve">Polygonum aviculare  </t>
  </si>
  <si>
    <t>Polygonum aviculare</t>
  </si>
  <si>
    <t xml:space="preserve">Polygonum convolvulus  </t>
  </si>
  <si>
    <t>Polygonum convolvulus</t>
  </si>
  <si>
    <t>climbing or wild buckwheat</t>
  </si>
  <si>
    <t xml:space="preserve">Polygonum douglasii  </t>
  </si>
  <si>
    <t>Polygonum douglasii</t>
  </si>
  <si>
    <t xml:space="preserve">Polygonum ramosissimum  </t>
  </si>
  <si>
    <t>Polygonum ramosissimum</t>
  </si>
  <si>
    <t>knotweed, bushy knotweed</t>
  </si>
  <si>
    <t xml:space="preserve">Populus balsamifera  </t>
  </si>
  <si>
    <t>Populus balsamifera</t>
  </si>
  <si>
    <t>balsam poplar</t>
  </si>
  <si>
    <t xml:space="preserve">Populus deltoides monilifera </t>
  </si>
  <si>
    <t>Populus deltoides</t>
  </si>
  <si>
    <t xml:space="preserve">Populus tremuloides  </t>
  </si>
  <si>
    <t>Populus tremuloides</t>
  </si>
  <si>
    <t>quaking aspen</t>
  </si>
  <si>
    <t xml:space="preserve">Populus x acuminata  </t>
  </si>
  <si>
    <t>Populus ×acuminata</t>
  </si>
  <si>
    <t xml:space="preserve">Portulaca oleracea  </t>
  </si>
  <si>
    <t>Portulaca oleracea</t>
  </si>
  <si>
    <t>common purslane</t>
  </si>
  <si>
    <t xml:space="preserve">Potamogeton pectinatus  </t>
  </si>
  <si>
    <t>combleaf cinquefoil</t>
  </si>
  <si>
    <t xml:space="preserve">Potentilla anserina  </t>
  </si>
  <si>
    <t>Argentina anserina</t>
  </si>
  <si>
    <t>silverweed cinquefoil</t>
  </si>
  <si>
    <t xml:space="preserve">Potentilla argentea  </t>
  </si>
  <si>
    <t>Potentilla argentea</t>
  </si>
  <si>
    <t>silvery cinquefoil</t>
  </si>
  <si>
    <t xml:space="preserve">Potentilla arguta  </t>
  </si>
  <si>
    <t>Potentilla arguta</t>
  </si>
  <si>
    <t>tall cinquefoil</t>
  </si>
  <si>
    <t xml:space="preserve">Potentilla fruticosa  </t>
  </si>
  <si>
    <t>Dasiphora fruticosa</t>
  </si>
  <si>
    <t xml:space="preserve">Potentilla gracilis  </t>
  </si>
  <si>
    <t>cinquefoil, slender cinquefoil</t>
  </si>
  <si>
    <t xml:space="preserve">Potentilla hippiana  </t>
  </si>
  <si>
    <t>Potentilla hippiana</t>
  </si>
  <si>
    <t>cinquefoil, woolly cinquefoil</t>
  </si>
  <si>
    <t>woolly cinquefoil</t>
  </si>
  <si>
    <t xml:space="preserve">Potentilla norvegica  </t>
  </si>
  <si>
    <t>Potentilla norvegica</t>
  </si>
  <si>
    <t xml:space="preserve">Potentilla pensylvanica  </t>
  </si>
  <si>
    <t>Potentilla pensylvanica</t>
  </si>
  <si>
    <t>cinquefoil, Pennsylvania cinquefoil</t>
  </si>
  <si>
    <t xml:space="preserve">Prunus americana  </t>
  </si>
  <si>
    <t>Prunus americana</t>
  </si>
  <si>
    <t>wild plum</t>
  </si>
  <si>
    <t>American plum</t>
  </si>
  <si>
    <t xml:space="preserve">Prunus pensylvanica  </t>
  </si>
  <si>
    <t>Prunus pensylvanica</t>
  </si>
  <si>
    <t>pin-cherry or bird cherry</t>
  </si>
  <si>
    <t>Prunus pumila  besseyi</t>
  </si>
  <si>
    <t>Prunus pumila</t>
  </si>
  <si>
    <t>sand cherry, dwarf cherry</t>
  </si>
  <si>
    <t xml:space="preserve">Prunus virginiana  </t>
  </si>
  <si>
    <t>Prunus virginiana</t>
  </si>
  <si>
    <t>choke cherry</t>
  </si>
  <si>
    <t xml:space="preserve">Psoralea argophylla  </t>
  </si>
  <si>
    <t>Pediomelum argophyllum</t>
  </si>
  <si>
    <t>silver-leaf scurf-pea</t>
  </si>
  <si>
    <t xml:space="preserve">Psoralea esculenta  </t>
  </si>
  <si>
    <t>Pediomelum esculentum</t>
  </si>
  <si>
    <t>breadroot scurf-pea, prairie-turnip</t>
  </si>
  <si>
    <t xml:space="preserve">Psoralea lanceolata  </t>
  </si>
  <si>
    <t>Pedicularis lanceolata</t>
  </si>
  <si>
    <t>lemon scurf-pea</t>
  </si>
  <si>
    <t>swamp lousewort</t>
  </si>
  <si>
    <t>Psoralea tenuiflora  tenuiflora</t>
  </si>
  <si>
    <t>Psoralidium tenuiflorum</t>
  </si>
  <si>
    <t>wild alfalfa, scurfy pea</t>
  </si>
  <si>
    <t>slimflower scurfpea</t>
  </si>
  <si>
    <t xml:space="preserve">Puccinellia nuttalliana  </t>
  </si>
  <si>
    <t>Puccinellia nuttalliana</t>
  </si>
  <si>
    <t>alkali-grass, Nuttall's alkaligrass</t>
  </si>
  <si>
    <t xml:space="preserve">Quercus macrocarpa  </t>
  </si>
  <si>
    <t>Quercus macrocarpa</t>
  </si>
  <si>
    <t xml:space="preserve">Ranunculus abortivus  </t>
  </si>
  <si>
    <t>Ranunculus abortivus</t>
  </si>
  <si>
    <t>early wood buttercup</t>
  </si>
  <si>
    <t xml:space="preserve">Ranunculus cymbalaria  </t>
  </si>
  <si>
    <t>Ranunculus cymbalaria</t>
  </si>
  <si>
    <t>shore buttercup</t>
  </si>
  <si>
    <t>alkali buttercup</t>
  </si>
  <si>
    <t xml:space="preserve">Ranunculus macounii  </t>
  </si>
  <si>
    <t>Ranunculus macounii</t>
  </si>
  <si>
    <t>Macoun's buttercup</t>
  </si>
  <si>
    <t xml:space="preserve">Ranunculus rhomboideus  </t>
  </si>
  <si>
    <t>Ranunculus rhomboideus</t>
  </si>
  <si>
    <t>prairie buttercup</t>
  </si>
  <si>
    <t>Labrador buttercup</t>
  </si>
  <si>
    <t xml:space="preserve">Ratibida columnifera  </t>
  </si>
  <si>
    <t>Ratibida columnifera</t>
  </si>
  <si>
    <t xml:space="preserve">Rhamnus cathartica  </t>
  </si>
  <si>
    <t>Rhamnus cathartica</t>
  </si>
  <si>
    <t xml:space="preserve">Rhus aromatica  </t>
  </si>
  <si>
    <t>Rhus aromatica</t>
  </si>
  <si>
    <t>fragrant sumac, polecat bush</t>
  </si>
  <si>
    <t xml:space="preserve">Ribes americanum  </t>
  </si>
  <si>
    <t>Ribes americanum</t>
  </si>
  <si>
    <t>wild black current</t>
  </si>
  <si>
    <t xml:space="preserve">Ribes cereum  </t>
  </si>
  <si>
    <t>Ribes cereum</t>
  </si>
  <si>
    <t>western red currant</t>
  </si>
  <si>
    <t xml:space="preserve">Ribes missouriense  </t>
  </si>
  <si>
    <t>Ribes missouriense</t>
  </si>
  <si>
    <t>Missouri gooseberry</t>
  </si>
  <si>
    <t xml:space="preserve">Ribes odoratum  </t>
  </si>
  <si>
    <t>Ribes aureum var. villosum</t>
  </si>
  <si>
    <t>buffalo currant</t>
  </si>
  <si>
    <t xml:space="preserve">Ribes oxyacanthoides  </t>
  </si>
  <si>
    <t>Ribes oxyacanthoides</t>
  </si>
  <si>
    <t>bristly gooseberry</t>
  </si>
  <si>
    <t>Canadian gooseberry</t>
  </si>
  <si>
    <t xml:space="preserve">Rorippa sinuata  </t>
  </si>
  <si>
    <t>Rorippa sinuata</t>
  </si>
  <si>
    <t>spreading yellow cress</t>
  </si>
  <si>
    <t>spreading yellowcress</t>
  </si>
  <si>
    <t xml:space="preserve">Rosa acicularis sayi </t>
  </si>
  <si>
    <t>Rosa acicularis</t>
  </si>
  <si>
    <t>prickly wild rose</t>
  </si>
  <si>
    <t>prickly rose</t>
  </si>
  <si>
    <t xml:space="preserve">Rosa arkansana  </t>
  </si>
  <si>
    <t>Rosa arkansana</t>
  </si>
  <si>
    <t>prairie wild rose</t>
  </si>
  <si>
    <t xml:space="preserve">Rosa woodsii  </t>
  </si>
  <si>
    <t>Rosa woodsii</t>
  </si>
  <si>
    <t>western wild rose</t>
  </si>
  <si>
    <t>Rubus idaeus sachalinensis sachalinensis</t>
  </si>
  <si>
    <t>Rubus idaeus</t>
  </si>
  <si>
    <t>red raspberry</t>
  </si>
  <si>
    <t xml:space="preserve">Rudbeckia hirta  </t>
  </si>
  <si>
    <t>Rudbeckia hirta</t>
  </si>
  <si>
    <t>black-eyed susan</t>
  </si>
  <si>
    <t xml:space="preserve">Rumex acetosella  </t>
  </si>
  <si>
    <t>sheep sorrel</t>
  </si>
  <si>
    <t>garden sorrel</t>
  </si>
  <si>
    <t xml:space="preserve">Rumex crispus  </t>
  </si>
  <si>
    <t>Rumex crispus</t>
  </si>
  <si>
    <t xml:space="preserve">Rumex mexicanus  </t>
  </si>
  <si>
    <t>Rumex salicifolius var. mexicanus</t>
  </si>
  <si>
    <t>willow-leaved dock</t>
  </si>
  <si>
    <t xml:space="preserve">Sagittaria cuneata  </t>
  </si>
  <si>
    <t>Sagittaria cuneata</t>
  </si>
  <si>
    <t xml:space="preserve">Salicornia rubra  </t>
  </si>
  <si>
    <t>Salicornia rubra</t>
  </si>
  <si>
    <t>saltwort</t>
  </si>
  <si>
    <t xml:space="preserve">Salix amygdaloides  </t>
  </si>
  <si>
    <t>Salix amygdaloides</t>
  </si>
  <si>
    <t xml:space="preserve">Salix bebbiana  </t>
  </si>
  <si>
    <t>Salix bebbiana</t>
  </si>
  <si>
    <t>beaked willow</t>
  </si>
  <si>
    <t xml:space="preserve">Salix exigua  </t>
  </si>
  <si>
    <t>Salix exigua</t>
  </si>
  <si>
    <t>sandbar willow, coyote willow</t>
  </si>
  <si>
    <t>narrowleaf willow</t>
  </si>
  <si>
    <t xml:space="preserve">Salsola collina  </t>
  </si>
  <si>
    <t>Salsola collina</t>
  </si>
  <si>
    <t>tumbleweed</t>
  </si>
  <si>
    <t xml:space="preserve">Salsola iberica  </t>
  </si>
  <si>
    <t>Salsola tragus</t>
  </si>
  <si>
    <t>Russian-thistle, tumbleweed</t>
  </si>
  <si>
    <t xml:space="preserve">Salvia reflexa  </t>
  </si>
  <si>
    <t>Salvia reflexa</t>
  </si>
  <si>
    <t>Rocky Mountain or lance-leaved sage</t>
  </si>
  <si>
    <t xml:space="preserve">Sanicula marilandica  </t>
  </si>
  <si>
    <t>Sanicula marilandica</t>
  </si>
  <si>
    <t>black snakeroot</t>
  </si>
  <si>
    <t xml:space="preserve">Sarcobatus vermiculatus  </t>
  </si>
  <si>
    <t>Sarcobatus vermiculatus</t>
  </si>
  <si>
    <t xml:space="preserve">Schedonnardus paniculatus  </t>
  </si>
  <si>
    <t>Schedonnardus paniculatus</t>
  </si>
  <si>
    <t xml:space="preserve">Scirpus acutus  </t>
  </si>
  <si>
    <t>Schoenoplectus acutus var. acutus</t>
  </si>
  <si>
    <t xml:space="preserve">Scirpus fluviatilis  </t>
  </si>
  <si>
    <t>Bolboschoenus fluviatilis</t>
  </si>
  <si>
    <t>Scirpus maritimus  paludosus</t>
  </si>
  <si>
    <t>Bolboschoenus maritimus</t>
  </si>
  <si>
    <t>prairie bulrush</t>
  </si>
  <si>
    <t xml:space="preserve">Scirpus validus  </t>
  </si>
  <si>
    <t>Schoenoplectus tabernaemontani</t>
  </si>
  <si>
    <t xml:space="preserve">Selaginella densa  </t>
  </si>
  <si>
    <t>Selaginella densa</t>
  </si>
  <si>
    <t>small clubmoss</t>
  </si>
  <si>
    <t xml:space="preserve">Senecio canus  </t>
  </si>
  <si>
    <t>Packera cana</t>
  </si>
  <si>
    <t>gray ragwort</t>
  </si>
  <si>
    <t xml:space="preserve">Senecio integerrimus  </t>
  </si>
  <si>
    <t>Senecio integerrimus</t>
  </si>
  <si>
    <t xml:space="preserve">Senecio plattensis  </t>
  </si>
  <si>
    <t>Packera plattensis</t>
  </si>
  <si>
    <t>prairie ragwort</t>
  </si>
  <si>
    <t xml:space="preserve">Setaria glauca  </t>
  </si>
  <si>
    <t>Setaria pumila ssp. pumila</t>
  </si>
  <si>
    <t xml:space="preserve">Setaria viridis  </t>
  </si>
  <si>
    <t>Setaria viridis</t>
  </si>
  <si>
    <t>green foxtail</t>
  </si>
  <si>
    <t xml:space="preserve">Shepherdia argentea  </t>
  </si>
  <si>
    <t>Shepherdia argentea</t>
  </si>
  <si>
    <t>buffaloberry</t>
  </si>
  <si>
    <t>silver buffaloberry</t>
  </si>
  <si>
    <t xml:space="preserve">Shepherdia canadensis  </t>
  </si>
  <si>
    <t>Shepherdia canadensis</t>
  </si>
  <si>
    <t>rabbitberry</t>
  </si>
  <si>
    <t xml:space="preserve">Silene antirrhina  </t>
  </si>
  <si>
    <t>Silene antirrhina</t>
  </si>
  <si>
    <t>sleepy catchfly</t>
  </si>
  <si>
    <t xml:space="preserve">Sisymbrium loeselii  </t>
  </si>
  <si>
    <t>Sisymbrium loeselii</t>
  </si>
  <si>
    <t>tall hedge mustard</t>
  </si>
  <si>
    <t xml:space="preserve">Sisyrinchium montanum  </t>
  </si>
  <si>
    <t>Sisyrinchium montanum</t>
  </si>
  <si>
    <t>Sitanion hystrix  brevifolium</t>
  </si>
  <si>
    <t>Elymus elymoides ssp. brevifolius</t>
  </si>
  <si>
    <t xml:space="preserve">Smilacina stellata  </t>
  </si>
  <si>
    <t>Maianthemum stellatum</t>
  </si>
  <si>
    <t>Smilax herbacea  lasioneura</t>
  </si>
  <si>
    <t>Smilax lasioneura</t>
  </si>
  <si>
    <t>carrion-flower</t>
  </si>
  <si>
    <t xml:space="preserve">Solanum rostratum  </t>
  </si>
  <si>
    <t>Solanum rostratum</t>
  </si>
  <si>
    <t>buffalo bur, Kansas thistle</t>
  </si>
  <si>
    <t xml:space="preserve">Solanum triflorum  </t>
  </si>
  <si>
    <t>Solanum triflorum</t>
  </si>
  <si>
    <t>cut-leaved nightshade</t>
  </si>
  <si>
    <t xml:space="preserve">Solidago canadensis  </t>
  </si>
  <si>
    <t>Solidago canadensis</t>
  </si>
  <si>
    <t xml:space="preserve">Solidago gigantea  </t>
  </si>
  <si>
    <t>Solidago gigantea</t>
  </si>
  <si>
    <t>late goldenrod</t>
  </si>
  <si>
    <t>giant goldenrod</t>
  </si>
  <si>
    <t xml:space="preserve">Solidago missouriensis  </t>
  </si>
  <si>
    <t>Solidago missouriensis</t>
  </si>
  <si>
    <t>prairie goldenrod</t>
  </si>
  <si>
    <t xml:space="preserve">Solidago mollis  </t>
  </si>
  <si>
    <t>Solidago mollis</t>
  </si>
  <si>
    <t>soft goldenrod</t>
  </si>
  <si>
    <t xml:space="preserve">Solidago nemoralis  </t>
  </si>
  <si>
    <t>Solidago nemoralis</t>
  </si>
  <si>
    <t xml:space="preserve">Solidago rigida  </t>
  </si>
  <si>
    <t>Oligoneuron rigidum var. humile</t>
  </si>
  <si>
    <t>rigid goldenrod</t>
  </si>
  <si>
    <t xml:space="preserve">Sonchus asper  </t>
  </si>
  <si>
    <t>Sonchus asper</t>
  </si>
  <si>
    <t>prickly sow thistle</t>
  </si>
  <si>
    <t xml:space="preserve">Sonchus oleraceus  </t>
  </si>
  <si>
    <t>Sonchus oleraceus</t>
  </si>
  <si>
    <t>common sow thistle</t>
  </si>
  <si>
    <t>common sowthistle</t>
  </si>
  <si>
    <t xml:space="preserve">Sorghastrum nutans  </t>
  </si>
  <si>
    <t>Sorghastrum nutans</t>
  </si>
  <si>
    <t>Indian grass</t>
  </si>
  <si>
    <t xml:space="preserve">Spartina gracilis  </t>
  </si>
  <si>
    <t>Spartina gracilis</t>
  </si>
  <si>
    <t>alkali cordgrass</t>
  </si>
  <si>
    <t xml:space="preserve">Spartina pectinata  </t>
  </si>
  <si>
    <t>Spartina pectinata</t>
  </si>
  <si>
    <t>prairie cordgrass</t>
  </si>
  <si>
    <t xml:space="preserve">Sphaeralcea coccinea  </t>
  </si>
  <si>
    <t>Sphaeralcea coccinea</t>
  </si>
  <si>
    <t>red false mallow</t>
  </si>
  <si>
    <t xml:space="preserve">Sporobolus airoides  </t>
  </si>
  <si>
    <t xml:space="preserve">Sporobolus cryptandrus  </t>
  </si>
  <si>
    <t>Sporobolus cryptandrus</t>
  </si>
  <si>
    <t>sand dropseed</t>
  </si>
  <si>
    <t xml:space="preserve">Stachys palustris pilosa </t>
  </si>
  <si>
    <t>Stachys tenuifolia</t>
  </si>
  <si>
    <t>hedge-nettle, marsh betony</t>
  </si>
  <si>
    <t>Stanleya pinnata  pinnata</t>
  </si>
  <si>
    <t>Stanleya pinnata</t>
  </si>
  <si>
    <t>prince's plume</t>
  </si>
  <si>
    <t xml:space="preserve">Stellaria longifolia  </t>
  </si>
  <si>
    <t>Stellaria longifolia</t>
  </si>
  <si>
    <t>long-leaved stitchwort</t>
  </si>
  <si>
    <t xml:space="preserve">Stipa comata  </t>
  </si>
  <si>
    <t>Hesperostipa comata</t>
  </si>
  <si>
    <t>needle-and-thread</t>
  </si>
  <si>
    <t xml:space="preserve">Stipa spartea  </t>
  </si>
  <si>
    <t>Hesperostipa spartea</t>
  </si>
  <si>
    <t>porcupine-grass</t>
  </si>
  <si>
    <t>porcupinegrass</t>
  </si>
  <si>
    <t xml:space="preserve">Stipa viridula  </t>
  </si>
  <si>
    <t>Nassella viridula</t>
  </si>
  <si>
    <t>green needlegrass</t>
  </si>
  <si>
    <t xml:space="preserve">Strophostyles leiosperma  </t>
  </si>
  <si>
    <t>Strophostyles leiosperma</t>
  </si>
  <si>
    <t>slick-seed bean</t>
  </si>
  <si>
    <t xml:space="preserve">Suaeda depressa  </t>
  </si>
  <si>
    <t>Suaeda calceoliformis</t>
  </si>
  <si>
    <t>sea blite</t>
  </si>
  <si>
    <t xml:space="preserve">Suckleya suckleyana  </t>
  </si>
  <si>
    <t>Suckleya suckleyana</t>
  </si>
  <si>
    <t>poison suckleya</t>
  </si>
  <si>
    <t xml:space="preserve">Symphoricarpos albus  </t>
  </si>
  <si>
    <t>Symphoricarpos albus</t>
  </si>
  <si>
    <t>white coralberry</t>
  </si>
  <si>
    <t xml:space="preserve">Symphoricarpos occidentalis  </t>
  </si>
  <si>
    <t>Symphoricarpos occidentalis</t>
  </si>
  <si>
    <t>western snowberry, wolfberry</t>
  </si>
  <si>
    <t>western snowberry</t>
  </si>
  <si>
    <t xml:space="preserve">Taraxacum laevigatum  </t>
  </si>
  <si>
    <t>Taraxacum laevigatum</t>
  </si>
  <si>
    <t>red-seeded dandelion</t>
  </si>
  <si>
    <t xml:space="preserve">Taraxacum officinale  </t>
  </si>
  <si>
    <t>Taraxacum officinale</t>
  </si>
  <si>
    <t>common dandelion</t>
  </si>
  <si>
    <t xml:space="preserve">Thalictrum dasycarpum  </t>
  </si>
  <si>
    <t>Thalictrum dasycarpum</t>
  </si>
  <si>
    <t>purple meadow rue</t>
  </si>
  <si>
    <t>purple meadow-rue</t>
  </si>
  <si>
    <t xml:space="preserve">Thalictrum venulosum  </t>
  </si>
  <si>
    <t>Thalictrum venulosum</t>
  </si>
  <si>
    <t>early meadow rue</t>
  </si>
  <si>
    <t xml:space="preserve">Thermopsis rhombifolia  </t>
  </si>
  <si>
    <t>Thermopsis rhombifolia</t>
  </si>
  <si>
    <t>prairie buck bean, yellow pea</t>
  </si>
  <si>
    <t>prairie thermopsis</t>
  </si>
  <si>
    <t xml:space="preserve">Thlaspi arvense  </t>
  </si>
  <si>
    <t>Thlaspi arvense</t>
  </si>
  <si>
    <t>field pennycress</t>
  </si>
  <si>
    <t xml:space="preserve">Townsendia exscapa  </t>
  </si>
  <si>
    <t>stemless townsend daisy</t>
  </si>
  <si>
    <t xml:space="preserve">Townsendia hookeri  </t>
  </si>
  <si>
    <t>Townsendia hookeri</t>
  </si>
  <si>
    <t>Hooker's townsend daisy</t>
  </si>
  <si>
    <t xml:space="preserve">Toxicodendron rydbergii  </t>
  </si>
  <si>
    <t>Toxicodendron rydbergii</t>
  </si>
  <si>
    <t>poison ivy</t>
  </si>
  <si>
    <t>Shrub, Forb/herb, Vine</t>
  </si>
  <si>
    <t xml:space="preserve">Tradescantia occidentalis  </t>
  </si>
  <si>
    <t>Tradescantia occidentalis</t>
  </si>
  <si>
    <t>spiderwort, prairie spiderwort</t>
  </si>
  <si>
    <t>prairie spiderwort</t>
  </si>
  <si>
    <t xml:space="preserve">Tragopogon dubius  </t>
  </si>
  <si>
    <t>Tragopogon dubius</t>
  </si>
  <si>
    <t>goat's beard, western salsify</t>
  </si>
  <si>
    <t>Triglochin concinna  debilis</t>
  </si>
  <si>
    <t>Triglochin</t>
  </si>
  <si>
    <t>Triglochin maritima  elata</t>
  </si>
  <si>
    <t>Triglochin maritima</t>
  </si>
  <si>
    <t xml:space="preserve">Triglochin palustris  </t>
  </si>
  <si>
    <t>Triglochin palustris</t>
  </si>
  <si>
    <t xml:space="preserve">Triodanis leptocarpa  </t>
  </si>
  <si>
    <t>Triodanis leptocarpa</t>
  </si>
  <si>
    <t xml:space="preserve">Typha angustifolia  </t>
  </si>
  <si>
    <t>Typha angustifolia</t>
  </si>
  <si>
    <t>narrow-leaved cat-tail</t>
  </si>
  <si>
    <t xml:space="preserve">Typha latifolia  </t>
  </si>
  <si>
    <t>Typha latifolia</t>
  </si>
  <si>
    <t>broad-leaved cat-tail</t>
  </si>
  <si>
    <t xml:space="preserve">Ulmus americana  </t>
  </si>
  <si>
    <t>Ulmus americana</t>
  </si>
  <si>
    <t>American elm</t>
  </si>
  <si>
    <t xml:space="preserve">Ulmus pumila  </t>
  </si>
  <si>
    <t>Ulmus pumila</t>
  </si>
  <si>
    <t>Siberian elm</t>
  </si>
  <si>
    <t xml:space="preserve">Urtica dioica  </t>
  </si>
  <si>
    <t>Urtica dioica</t>
  </si>
  <si>
    <t>stinging nettle</t>
  </si>
  <si>
    <t xml:space="preserve">Verbena bracteata  </t>
  </si>
  <si>
    <t>Verbena bracteata</t>
  </si>
  <si>
    <t>prostrate vervain</t>
  </si>
  <si>
    <t xml:space="preserve">Verbena stricta  </t>
  </si>
  <si>
    <t>Verbena stricta</t>
  </si>
  <si>
    <t>hoary vervain</t>
  </si>
  <si>
    <t xml:space="preserve">Veronica peregrina  </t>
  </si>
  <si>
    <t>Veronica peregrina</t>
  </si>
  <si>
    <t>purslane speedwell</t>
  </si>
  <si>
    <t>neckweed</t>
  </si>
  <si>
    <t>Vicia americana  minor</t>
  </si>
  <si>
    <t>Vicia americana</t>
  </si>
  <si>
    <t xml:space="preserve">Viola adunca  </t>
  </si>
  <si>
    <t>Viola adunca</t>
  </si>
  <si>
    <t>hook-spurred violet</t>
  </si>
  <si>
    <t>Viola canadensis  rugulosa</t>
  </si>
  <si>
    <t>Viola canadensis</t>
  </si>
  <si>
    <t>tall white violet</t>
  </si>
  <si>
    <t>Canadian white violet</t>
  </si>
  <si>
    <t xml:space="preserve">Viola nuttallii  </t>
  </si>
  <si>
    <t>Viola nuttallii</t>
  </si>
  <si>
    <t>Nuttall's violet or yellow prairie violet</t>
  </si>
  <si>
    <t xml:space="preserve">Viola pedatifida  </t>
  </si>
  <si>
    <t>Viola pedatifida</t>
  </si>
  <si>
    <t>prairie violet, larkspur-violet</t>
  </si>
  <si>
    <t xml:space="preserve">Viola pratincola  </t>
  </si>
  <si>
    <t>blue prairie violet</t>
  </si>
  <si>
    <t>canary violet</t>
  </si>
  <si>
    <t xml:space="preserve">Vitis riparia  </t>
  </si>
  <si>
    <t>Vitis riparia</t>
  </si>
  <si>
    <t>river-bank grape</t>
  </si>
  <si>
    <t xml:space="preserve">Xanthium strumarium  </t>
  </si>
  <si>
    <t>Xanthium strumarium</t>
  </si>
  <si>
    <t xml:space="preserve">Yucca glauca  </t>
  </si>
  <si>
    <t>Yucca glauca</t>
  </si>
  <si>
    <t>soapweed yucca</t>
  </si>
  <si>
    <t xml:space="preserve">Zigadenus elegans  </t>
  </si>
  <si>
    <t>Zigadenus elegans</t>
  </si>
  <si>
    <t>white camass</t>
  </si>
  <si>
    <t>mountain deathcamas</t>
  </si>
  <si>
    <t xml:space="preserve">Zigadenus venenosus  </t>
  </si>
  <si>
    <t>Zigadenus venenosus</t>
  </si>
  <si>
    <t>death camass</t>
  </si>
  <si>
    <t>meadow deathcamas</t>
  </si>
  <si>
    <t>Mentzelia pumila</t>
  </si>
  <si>
    <t xml:space="preserve">dwarf mentzelia </t>
  </si>
  <si>
    <t>Chenopodium subglabrum</t>
  </si>
  <si>
    <t>smooth goosefoot</t>
  </si>
  <si>
    <t xml:space="preserve">Agrostis exarata  </t>
  </si>
  <si>
    <t>Agrostis exarata</t>
  </si>
  <si>
    <t xml:space="preserve">Astragalus australis  </t>
  </si>
  <si>
    <t>Astragalus australis</t>
  </si>
  <si>
    <t>Astragalus drummondii</t>
  </si>
  <si>
    <t xml:space="preserve">Astragalus vexilliflexus  </t>
  </si>
  <si>
    <t>Astragalus vexilliflexus</t>
  </si>
  <si>
    <t xml:space="preserve">Bromus carinatus  </t>
  </si>
  <si>
    <t>Bromus marginatus</t>
  </si>
  <si>
    <t xml:space="preserve">Carex scirpoidea  </t>
  </si>
  <si>
    <t>Carex scirpoidea</t>
  </si>
  <si>
    <t xml:space="preserve">Carex siccata  </t>
  </si>
  <si>
    <t>Carex siccata</t>
  </si>
  <si>
    <t>Clematis columbiana  tenuiloba</t>
  </si>
  <si>
    <t>Clematis columbiana</t>
  </si>
  <si>
    <t xml:space="preserve">Epilobium pygmaeum  </t>
  </si>
  <si>
    <t>Epilobium pygmaeum</t>
  </si>
  <si>
    <t xml:space="preserve">Erigeron divergens  </t>
  </si>
  <si>
    <t>Erigeron divergens</t>
  </si>
  <si>
    <t xml:space="preserve">Erigeron radicatus  </t>
  </si>
  <si>
    <t>Erigeron radicatus</t>
  </si>
  <si>
    <t xml:space="preserve">Fritillaria pudica  </t>
  </si>
  <si>
    <t>Myosurus apetalus  montanus</t>
  </si>
  <si>
    <t>Myosurus apetalus</t>
  </si>
  <si>
    <t xml:space="preserve">Oxytropis sericea  </t>
  </si>
  <si>
    <t xml:space="preserve">Phemeranthus parviflorus  </t>
  </si>
  <si>
    <t>Phemeranthus parviflorus</t>
  </si>
  <si>
    <t>sunbright</t>
  </si>
  <si>
    <t>Potamogeton diversifolius</t>
  </si>
  <si>
    <t xml:space="preserve">Potentilla diversifolia  </t>
  </si>
  <si>
    <t>Potentilla diversifolia</t>
  </si>
  <si>
    <t xml:space="preserve">Populus x jackii  </t>
  </si>
  <si>
    <t>Populus ×jackii</t>
  </si>
  <si>
    <t xml:space="preserve">Ranunculus cardiophyllus  </t>
  </si>
  <si>
    <t>Ranunculus cardiophyllus</t>
  </si>
  <si>
    <t xml:space="preserve">Rorippa calycina  </t>
  </si>
  <si>
    <t>Rorippa calycina</t>
  </si>
  <si>
    <t xml:space="preserve">Sibbaldiopsis tridentata  </t>
  </si>
  <si>
    <t>Sibbaldiopsis tridentata</t>
  </si>
  <si>
    <t xml:space="preserve">Smilax ecirrhata  </t>
  </si>
  <si>
    <t>Smilax ecirrhata</t>
  </si>
  <si>
    <t>Native</t>
  </si>
  <si>
    <t>Exotic</t>
  </si>
  <si>
    <t>JackExoticNative</t>
  </si>
  <si>
    <t>Perennial</t>
  </si>
  <si>
    <t>Annual</t>
  </si>
  <si>
    <t>Annual, Perennial</t>
  </si>
  <si>
    <t>Biennial, Perennial</t>
  </si>
  <si>
    <t>Annual, Perennial, Biennial</t>
  </si>
  <si>
    <t>Annual, Biennial, Perennial</t>
  </si>
  <si>
    <t>Biennial</t>
  </si>
  <si>
    <t>Annual, Biennial</t>
  </si>
  <si>
    <t>Biennial, AN</t>
  </si>
  <si>
    <t>Perennial, Biennial</t>
  </si>
  <si>
    <t>Perennial, AN</t>
  </si>
  <si>
    <t/>
  </si>
  <si>
    <t>1</t>
  </si>
  <si>
    <t>Cool</t>
  </si>
  <si>
    <t>3</t>
  </si>
  <si>
    <t>7</t>
  </si>
  <si>
    <t>8</t>
  </si>
  <si>
    <t>5</t>
  </si>
  <si>
    <t>*</t>
  </si>
  <si>
    <t>4</t>
  </si>
  <si>
    <t>9</t>
  </si>
  <si>
    <t>2</t>
  </si>
  <si>
    <t>0</t>
  </si>
  <si>
    <t>6</t>
  </si>
  <si>
    <t>Warm</t>
  </si>
  <si>
    <t>10</t>
  </si>
  <si>
    <t>Evergreen</t>
  </si>
  <si>
    <t>LifeformCode</t>
  </si>
  <si>
    <t>22) NRCS Scientific Name</t>
  </si>
  <si>
    <t>*Est extent only for non-nat &amp; nox</t>
  </si>
  <si>
    <t>Life</t>
  </si>
  <si>
    <t>Cycle</t>
  </si>
  <si>
    <t>Bibliography</t>
  </si>
  <si>
    <t>Old 6/7</t>
  </si>
  <si>
    <t>17) Plant</t>
  </si>
  <si>
    <t>Found</t>
  </si>
  <si>
    <t>66) Old 6/7</t>
  </si>
  <si>
    <t>VI</t>
  </si>
  <si>
    <t>LifeCycleCode</t>
  </si>
  <si>
    <t>P</t>
  </si>
  <si>
    <t>B</t>
  </si>
  <si>
    <t>New6Code</t>
  </si>
  <si>
    <t>Previous6_7Code</t>
  </si>
  <si>
    <t xml:space="preserve">  - Keyboard shortcut to activate drop down lists is Alt - Arrow down key</t>
  </si>
  <si>
    <t>Barkosky, R.R. and C.K. Beachy.  2003.  Rare Plant Survey: Smooth Goosefoot.  Conducted within riparian habitat adjacent to the Little Missouri River, Little Missouri National Grassland, North Dakota.  Unpublished report submitted under contract R1-08-03-41 to the U.S. Forest Service, Dakota Prairie Grasslands.  Bismarck, North Dakota.</t>
  </si>
  <si>
    <t>Brakie M. 2007. Alkali sacaton (Sporobolus airoides): Plant Fact Sheet. United States Department of Agriculture Natural Resources Conservation Service East Texas Plant Materials Center, Nacogdoches, Texas.</t>
  </si>
  <si>
    <t>COSEWIC.  2006.  Assessment and update status report on the smooth goosefoot (Chenopodium subglabrum) in Canada.  Canadian Wildlife Service, Environment Canada.  Ottawa, Ontario.  33 pp.</t>
  </si>
  <si>
    <t xml:space="preserve">Crawford, D.J.  1974. Flavinoid chemistry and systematic relationships in some species of Chenopodium occurring in the western United States.  Abstracts of papers (Phytochemical Section) May-June, p. 33.   </t>
  </si>
  <si>
    <t>Crawford, D.J.  1975.  Systematic relationships in the narrow-leaved species of Chenopodium of the western United States.  Brittonia  27:279-288.</t>
  </si>
  <si>
    <t>Crawford, D.J. and E.A. Julian.  1976.  Seed protein profiles in the narrow-leaved species of Chenopodium of the western united States: taxonomic value and comparison with distribution of flavonoid compounds.  American Journal of Botany  63(3): 302-308.</t>
  </si>
  <si>
    <t>Davidson, B. 2014. Woody Draw Report for Pastures 2, 10, and 11 Allotment Management Plan Revisions project. Unpublished report. USDA Forest Service, Little Missouri National Grassland, McKenzie Ranger District, Watford City, North Dakota.</t>
  </si>
  <si>
    <t>Dickinson C.E. and J.L. Dodd. 1983. Phonological Pattern in the Shortgrass Prairie. The American Midland Naturalist, Vol. 96, No. 2 (Oct., 1976) pp. 367-378. Available online http://www.jstor.org/stable/2424076 .</t>
  </si>
  <si>
    <t>Diller, Kathy.  2002.  2001 Sensitive Plant Inventory.  Dakota Buckwheat.  Prepared for USDA Forest Service, Dakota Prairie Grasslands, Bismarck, ND.</t>
  </si>
  <si>
    <t>Dueholm, K.  1991.  Element occurrence records for rare plants in Theodore Roosevelt National Park, ND.  Medora Ranger District Botany Files: Chenopodium subglabrum</t>
  </si>
  <si>
    <t>Dueholm, Keith, H.  1993.  Bullion Butte Rare Plant Survey, Little Missouri National Grasslands.  North Dakota Natural Heritage Inventory.  North Dakota Parks and Recreation Department.  Bismarck, ND.</t>
  </si>
  <si>
    <t>Englebert, C. 2014. Range report for Pastures 2, 10, and 11 Allotment Management Plan Revisions project. Unpublished report. USDA Forest Service, Little Missouri National Grassland, McKenzie Ranger District, Watford City, North Dakota.</t>
  </si>
  <si>
    <t>Flora of North America (FNA). Coryphantha missouriensis. Flora of North America. Vol. 4 Page 222, 223, 227, 228. Available online at http://www.efloras.org/florataxon.aspx?flora_id=1&amp;taxon_id=242415329 (accessed June 21, 2013).</t>
  </si>
  <si>
    <t>Great Plains Flora Association.  1986.  Flora of the Great Plains.  University Press of Kansas, Lawrence, Kansas.</t>
  </si>
  <si>
    <t>Guenther, D.  1993.  North Dakota Natural Heritage Program, Contract Report to the U.S. Forest Service.  Little Missouri National Grassland, Rare Plant Surveys.</t>
  </si>
  <si>
    <t>Hamel C. and E. Reimer. 2004. The ST. Lazare Area of Manitoba: A biodiversity Hotspot. In Blue Jay 62 (December 2004): pp. 203-210. Available online.  http://www.gov.mb.ca/sd/cdc/pdf/stlazare.pdf</t>
  </si>
  <si>
    <t>Hansen, P.L. and G.R. Hoffman.  1988.  The vegetation of the Grand River/Cedar River, Sioux, and Ashland Districts of the Custer National Forest: a habitat type classification.  USDA Forest Service General Technical Report RM-157.  Rocky Mountain Forest and Range Experiment Station.  Fort Collins, CO.  68 p.</t>
  </si>
  <si>
    <t>Hansen, P.L., G.R. Hoffman, and A.J. Bjugstad.  1984a.  The vegetation of Theodore Roosevelt National Park, North Dakota: a habitat type classification.  USDA Forest Service General Technical Report  RM-113.  Fort Collins, CO.</t>
  </si>
  <si>
    <t>Hansen, P.L., G.R. Hoffman, and G.A. Steinauer.  1984b.  Upland forest and woodland habitat types of the Missouri Plateau, Great Plains Province.  In: Wooded Draws; Characteristics and values for the Northern Great Plains.  Symposium proceedings.  South Dakota School of Mines and Technology, Rapid City, SD.  pp 15-26.</t>
  </si>
  <si>
    <t>Hansen, P.L., R.D. Pfister, K. Boggs, B.J. Cook, J. Joy, and D.K. Hinckley.  1995.  Classification and management of Montana’s riparian and wetland sites.  Montana Forest and Conservation Experiment Station.  School of Forestry.  University of Montana, Missoula.  Miscellaneous Publication No. 54.</t>
  </si>
  <si>
    <t>Hanson, H.C. and W. Whitman.  1938.  Characteristics of major grassland types in western North Dakota.  Ecological Monographs.  8(1):57-114.</t>
  </si>
  <si>
    <t>Hegstad, G.D.  1973.  Vascular flora of Burke, Divide, Mountrail, and Williams Counties in northwest North Dakota.  North Dakota State University, Fargo.  Ph.D. Thesis. 253 pp.</t>
  </si>
  <si>
    <t>Heidel, B. 1990. Inventory of rare plant species in Theodore Roosevelt National Park, Billings and McKenzie Counties, ND. North Dakota Parks and Recreation Department. Bismarck, ND. In: USDA Forest Service. 2000. Final Environmental Impact Statement for the Northern Great Plains Management Revision</t>
  </si>
  <si>
    <t>Hitchcock, C.L. and A. Cronquist.  1973.  Flora of the Pacific Northwest.  University of Washington Press, Seattle, Washington.</t>
  </si>
  <si>
    <t xml:space="preserve">Hitchcock, C.L., A. Cronquist, M. Ownbey, J.W. Thompson.  1990.  Vascular Plants of the Pacific Northwest, Part 3.  University of Washington Press.  Seattle, Washington.  </t>
  </si>
  <si>
    <t>Johnson, Kathleen A. 2000. Sporobolus airoides. In: U.S. Department of Agriculture, Forest Service, Rocky Mountain Research Station, Fire Sciences Laboratory (Producer). Available online http://www.fs.fed.us/database/feis/ .</t>
  </si>
  <si>
    <t>Kaul R.P. and K.H. Keeler. 1983. Effects of grazing and juniper-canopy closure on the prairie flora in Nebraska High-Plains canyons. In: Kucera CL (ed) Proceedings of the seventh North American Prairie Conference. Southwest Missouri State University, Springfield, pp 95–105. Available online. http://images.library.wisc.edu/EcoNatRes/EFacs/NAPC/NAPC07/reference/econatres.napc07.rkaul.pdf .</t>
  </si>
  <si>
    <t>Ladyman, J. A. R. 2006. Eriogonum visheri A. Nelson (Visher’s buckwheat): A Technical Conservation Assessment. USDA Forest Service. Rocky Mountain Region. Available online: http://www.fs.fed.us/r2/projects/scp/assessments/eriogonumvisheri.pdf</t>
  </si>
  <si>
    <t>Larson, D.L. and J. L. Larson.  2010.  Control of one invasive plant species allows exotic grasses to become dominant.  Biological Conservation.  143:1901-1910.</t>
  </si>
  <si>
    <t xml:space="preserve">Larson, D.L., L. Phillips-Mao, G. Quiram, L. Sharp, R. Stark, S. Sugita, and A. Weiler.  2011.  A framework for sustainable invasive species management: environmental, social, and economic objectives.  Journal of Environmental Management.  92:14-22. </t>
  </si>
  <si>
    <t>Lee, C.  2012.   Species identification of North Dakota Townsendia species using taxonomic and molecular DNA approaches.  University of British Columbia, department of Botany.  Vancouver, B.C .  9 pp</t>
  </si>
  <si>
    <t>Lenz, D. 1993. 1991-1992 Inventory of rare plant species in the Little Missouri Grasslands. North Dakota Natural Heritage Program, North Dakota Parks and Recreation Department. Bismarck, ND. In: USDA Forest Service. 2000. Final Environmental Impact Statement for the Northern Great Plains Management Revision.</t>
  </si>
  <si>
    <t>NatureServe. 2016. NatureServe Explorer: An online encyclopedia of life [web application]. NatureServe, Arlington, Virginia. Available http://www.natureserve.org/explorer. (accessed: December 30, 2016).</t>
  </si>
  <si>
    <t>North Dakota Natural Heritage Program. 2013. North Dakota's 100 Species of Conservation Priority.  North Dakota Natural Heritage Program, Bismarck, ND. 361 pp.</t>
  </si>
  <si>
    <t>Ode, David.  1987.  The Status of Dakota Wild Buckwheat in South Dakota.  South Dakota Game, Fish, and Parks Department.  Pierre, SD.  Report No. 87-8.</t>
  </si>
  <si>
    <t>Reveal J.L. 1970. A revision of the Utah species of Townsendia (Compositae). The Great Basin Naturalist. Bol. 30. No 1 (March 30, 1970), pp. 23-52. Available online http://www.jstor.org/stable/41711246 .</t>
  </si>
  <si>
    <t>Robson, D.B.  1997.  Smooth goosefoot discovered in the Webb Sandhills.  Blue Jay 55(2):106-108.</t>
  </si>
  <si>
    <t>Robson, D.B.  2006.  A conservation evaluation of smooth goosefoot, Chenopodium subglabrum (Chenopodiaceae), in Canada.  Canadian Field Naturalist.  120(3):335-341.</t>
  </si>
  <si>
    <t>Stevens O. A. 1920. The Geographical Distribution of North Dakota Plants. American Journal of Botany. Vol. 7, No. 6 (Jun., 1920), pp. 231-242. Botanical Society of America, Inc. Available online at Http://www.jstor.org/stable/2435172 .</t>
  </si>
  <si>
    <t>USDA Forest Service. 2001. Land and Resource Management Plan. Dakota Prairie Grasslands. Bismarck, North Dakota.</t>
  </si>
  <si>
    <t>USDA Forest Service. 2011. Threatened, Endangered, and Sensitive Plant species list by District. Northern Region Office, Missoula Montana.</t>
  </si>
  <si>
    <t>USDA NRCS. 2006. Land Resource Regions and Major Land Resource Areas of the United States, the Caribbean, and the Pacific Basin. United States Department of Agriculture Handbook 296. Available online at https://www.nrcs.usda.gov/wps/portal/nrcs/detail/soils/survey/?cid=nrcs142p2_053624.</t>
  </si>
  <si>
    <t>USDA NRCS. 2016. The PLANTS Database (http://plants.usda.gov). Natural Resource Conservation Service (NRCS). National Plant Data Center, Baton Rouge, LA 70874-4490 USA.</t>
  </si>
  <si>
    <t>USFWS. 2014. Environmental Conservation Online System. Species Profile. Western Prairie Fringed Orchid (Platanthera praeclara). Available online at http://ecos.fws.gov/speciesProfile/profile/speciesProfile.action?spcode=Q2YD .</t>
  </si>
  <si>
    <t>USGS. 2016. Coryphantha missouriensis. Northern Prairie Wildlife Research Center Herbarium. Available online at www.npwrc.usgs.gov/herbarium/node/32688 .</t>
  </si>
  <si>
    <t>USGS. 2016. Townsendia exscapa. Northern Prairie Wildlife Research Center Herbarium. Available online at www.npwrc.usgs.gov/herbarium/node/32759 .</t>
  </si>
  <si>
    <t>Vanderpool, Staria S.  1993.  Distribution and Occurrence of Eriogonum visheri on the Medora and McKenzie Districts, Little Missouri National Grasslands, in North Dakota.  Institute for Ecological Studies, University of North Dakota, Fargo.</t>
  </si>
  <si>
    <t>Reference</t>
  </si>
  <si>
    <t>CharNumber</t>
  </si>
  <si>
    <t xml:space="preserve">  List all targeted species (DPG Watch List)</t>
  </si>
  <si>
    <t>Bibliography Continued</t>
  </si>
  <si>
    <t>Short Code</t>
  </si>
  <si>
    <t xml:space="preserve"> - Enter either the old 6/7 code or NRCS Code (Entering NRCS code will over write the lookup formula)</t>
  </si>
  <si>
    <t>Delisted 2019</t>
  </si>
  <si>
    <t>ASMI10</t>
  </si>
  <si>
    <t>CAAU3</t>
  </si>
  <si>
    <t>CABR10</t>
  </si>
  <si>
    <t>Carex duriuscula</t>
  </si>
  <si>
    <t>CDAU6</t>
  </si>
  <si>
    <t>CARDUR</t>
  </si>
  <si>
    <t>Carex pellita</t>
  </si>
  <si>
    <t>CAPE42</t>
  </si>
  <si>
    <t>CARPEL</t>
  </si>
  <si>
    <t>CAPE6</t>
  </si>
  <si>
    <t>CAPR5</t>
  </si>
  <si>
    <t xml:space="preserve">Centaurea stoebe L. ssp. micranthos </t>
  </si>
  <si>
    <t>CESTM</t>
  </si>
  <si>
    <t>CENSTO</t>
  </si>
  <si>
    <t>ERAN4</t>
  </si>
  <si>
    <t>ERFL4</t>
  </si>
  <si>
    <t>JUCO6</t>
  </si>
  <si>
    <t>PEAL2</t>
  </si>
  <si>
    <t>POGR9</t>
  </si>
  <si>
    <t>Stuckenia pectinata</t>
  </si>
  <si>
    <t>STPE15</t>
  </si>
  <si>
    <t>STUPEC</t>
  </si>
  <si>
    <t>RUAC3</t>
  </si>
  <si>
    <t>Viola nephrophylla</t>
  </si>
  <si>
    <t>VINE</t>
  </si>
  <si>
    <t>VIONEP</t>
  </si>
  <si>
    <t>LMNG Master list (sorted by column A) - updated 2/1/2021 by Jack Dahl</t>
  </si>
  <si>
    <t>25) Existing Site?: Yes or No</t>
  </si>
  <si>
    <t>EQVA</t>
  </si>
  <si>
    <t>Equisetum variegatum</t>
  </si>
  <si>
    <t>variegated scouring rush</t>
  </si>
  <si>
    <t>Revised 5/2/2024</t>
  </si>
  <si>
    <t>DPG Plant Survey Field Form - 2024 Version</t>
  </si>
  <si>
    <t>DPG Sensitive Plant Field Form - 2024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</si>
</sst>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0000"/>
    <numFmt numFmtId="165" formatCode="0.000000000"/>
    <numFmt numFmtId="166" formatCode="0.0"/>
    <numFmt numFmtId="167" formatCode="0;;;@"/>
    <numFmt numFmtId="168" formatCode="0.000000000;;;@"/>
    <numFmt numFmtId="169" formatCode="00000"/>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8"/>
      <color theme="1"/>
      <name val="Calibri"/>
      <family val="2"/>
      <scheme val="minor"/>
    </font>
    <font>
      <i/>
      <sz val="10"/>
      <color theme="1"/>
      <name val="Calibri"/>
      <family val="2"/>
      <scheme val="minor"/>
    </font>
    <font>
      <sz val="10"/>
      <color theme="1"/>
      <name val="Calibri"/>
      <family val="2"/>
      <scheme val="minor"/>
    </font>
    <font>
      <b/>
      <sz val="12"/>
      <color theme="1"/>
      <name val="Times New Roman"/>
      <family val="1"/>
    </font>
    <font>
      <sz val="12"/>
      <color theme="1"/>
      <name val="Times New Roman"/>
      <family val="1"/>
    </font>
    <font>
      <i/>
      <sz val="12"/>
      <color theme="1"/>
      <name val="Times New Roman"/>
      <family val="1"/>
    </font>
    <font>
      <i/>
      <sz val="12"/>
      <name val="Times New Roman"/>
      <family val="1"/>
    </font>
    <font>
      <i/>
      <sz val="8"/>
      <color theme="1"/>
      <name val="Calibri"/>
      <family val="2"/>
      <scheme val="minor"/>
    </font>
    <font>
      <sz val="10"/>
      <color indexed="8"/>
      <name val="Arial"/>
      <family val="2"/>
    </font>
    <font>
      <sz val="11"/>
      <color indexed="8"/>
      <name val="Calibri"/>
      <family val="2"/>
    </font>
    <font>
      <sz val="9"/>
      <color indexed="81"/>
      <name val="Tahoma"/>
      <family val="2"/>
    </font>
    <font>
      <b/>
      <sz val="9"/>
      <color indexed="81"/>
      <name val="Tahoma"/>
      <family val="2"/>
    </font>
    <font>
      <sz val="9"/>
      <color theme="1"/>
      <name val="Calibri"/>
      <family val="2"/>
      <scheme val="minor"/>
    </font>
    <font>
      <b/>
      <sz val="11"/>
      <color rgb="FF000000"/>
      <name val="Calibri"/>
      <family val="2"/>
    </font>
    <font>
      <sz val="11"/>
      <color rgb="FF000000"/>
      <name val="Calibri"/>
      <family val="2"/>
    </font>
    <font>
      <i/>
      <sz val="9"/>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CCC"/>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22"/>
      </left>
      <right/>
      <top style="medium">
        <color indexed="64"/>
      </top>
      <bottom style="thin">
        <color indexed="22"/>
      </bottom>
      <diagonal/>
    </border>
    <border>
      <left/>
      <right style="thin">
        <color indexed="22"/>
      </right>
      <top style="medium">
        <color indexed="64"/>
      </top>
      <bottom style="thin">
        <color indexed="22"/>
      </bottom>
      <diagonal/>
    </border>
    <border>
      <left style="thin">
        <color indexed="22"/>
      </left>
      <right style="thin">
        <color indexed="22"/>
      </right>
      <top style="thin">
        <color indexed="22"/>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22"/>
      </left>
      <right style="thin">
        <color indexed="22"/>
      </right>
      <top/>
      <bottom/>
      <diagonal/>
    </border>
    <border>
      <left/>
      <right style="thin">
        <color indexed="22"/>
      </right>
      <top/>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0" fontId="12" fillId="0" borderId="0"/>
    <xf numFmtId="0" fontId="12" fillId="0" borderId="0"/>
  </cellStyleXfs>
  <cellXfs count="350">
    <xf numFmtId="0" fontId="0" fillId="0" borderId="0" xfId="0"/>
    <xf numFmtId="0" fontId="2" fillId="0" borderId="0" xfId="0" applyFont="1" applyAlignment="1">
      <alignment horizontal="center"/>
    </xf>
    <xf numFmtId="0" fontId="0" fillId="0" borderId="4" xfId="0" applyBorder="1"/>
    <xf numFmtId="0" fontId="0" fillId="0" borderId="6" xfId="0" applyBorder="1"/>
    <xf numFmtId="0" fontId="0" fillId="0" borderId="8" xfId="0" applyBorder="1"/>
    <xf numFmtId="0" fontId="0" fillId="0" borderId="10" xfId="0" applyBorder="1"/>
    <xf numFmtId="0" fontId="0" fillId="0" borderId="12" xfId="0" applyBorder="1"/>
    <xf numFmtId="0" fontId="0" fillId="0" borderId="13" xfId="0" applyBorder="1"/>
    <xf numFmtId="0" fontId="0" fillId="0" borderId="15" xfId="0" applyBorder="1"/>
    <xf numFmtId="0" fontId="0" fillId="0" borderId="21" xfId="0" applyBorder="1"/>
    <xf numFmtId="1" fontId="0" fillId="0" borderId="0" xfId="0" applyNumberFormat="1"/>
    <xf numFmtId="164" fontId="0" fillId="0" borderId="0" xfId="0" applyNumberFormat="1"/>
    <xf numFmtId="14" fontId="0" fillId="0" borderId="0" xfId="0" applyNumberFormat="1"/>
    <xf numFmtId="49" fontId="0" fillId="0" borderId="0" xfId="0" applyNumberFormat="1"/>
    <xf numFmtId="165" fontId="0" fillId="0" borderId="10" xfId="0" applyNumberFormat="1" applyBorder="1"/>
    <xf numFmtId="49" fontId="0" fillId="0" borderId="10" xfId="0" applyNumberFormat="1" applyBorder="1" applyAlignment="1">
      <alignment horizontal="center"/>
    </xf>
    <xf numFmtId="49" fontId="0" fillId="0" borderId="15" xfId="0" applyNumberFormat="1" applyBorder="1" applyAlignment="1">
      <alignment horizontal="center"/>
    </xf>
    <xf numFmtId="49" fontId="0" fillId="0" borderId="0" xfId="0" applyNumberFormat="1" applyAlignment="1">
      <alignment horizontal="center"/>
    </xf>
    <xf numFmtId="49" fontId="0" fillId="0" borderId="13" xfId="0" applyNumberFormat="1" applyBorder="1" applyAlignment="1">
      <alignment horizontal="center"/>
    </xf>
    <xf numFmtId="0" fontId="0" fillId="0" borderId="8" xfId="0" applyBorder="1" applyAlignment="1">
      <alignment horizontal="left"/>
    </xf>
    <xf numFmtId="49" fontId="0" fillId="0" borderId="8" xfId="0" applyNumberFormat="1" applyBorder="1" applyAlignment="1">
      <alignment horizontal="left"/>
    </xf>
    <xf numFmtId="49" fontId="0" fillId="0" borderId="12" xfId="0" applyNumberFormat="1" applyBorder="1" applyAlignment="1">
      <alignment horizontal="left"/>
    </xf>
    <xf numFmtId="0" fontId="1" fillId="0" borderId="10" xfId="0" applyFont="1" applyBorder="1"/>
    <xf numFmtId="0" fontId="4" fillId="4" borderId="1" xfId="0" applyFont="1" applyFill="1" applyBorder="1"/>
    <xf numFmtId="0" fontId="0" fillId="0" borderId="0" xfId="0" applyAlignment="1">
      <alignment horizontal="center"/>
    </xf>
    <xf numFmtId="0" fontId="0" fillId="0" borderId="0" xfId="0" applyAlignment="1">
      <alignment horizontal="left"/>
    </xf>
    <xf numFmtId="0" fontId="6" fillId="0" borderId="8" xfId="0" applyFont="1" applyBorder="1" applyAlignment="1">
      <alignment horizontal="left"/>
    </xf>
    <xf numFmtId="0" fontId="0" fillId="0" borderId="1" xfId="0" applyBorder="1"/>
    <xf numFmtId="0" fontId="2" fillId="0" borderId="1" xfId="0" applyFont="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xf>
    <xf numFmtId="0" fontId="0" fillId="0" borderId="1" xfId="0" applyBorder="1" applyAlignment="1">
      <alignment horizontal="left" vertical="center"/>
    </xf>
    <xf numFmtId="0" fontId="3"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9" fillId="0" borderId="1" xfId="0" applyFont="1" applyBorder="1" applyAlignment="1">
      <alignment vertical="center"/>
    </xf>
    <xf numFmtId="0" fontId="10" fillId="0" borderId="1" xfId="0" applyFont="1" applyBorder="1" applyAlignment="1">
      <alignment vertical="center"/>
    </xf>
    <xf numFmtId="0" fontId="2" fillId="0" borderId="1" xfId="0" applyFont="1" applyBorder="1"/>
    <xf numFmtId="0" fontId="4" fillId="0" borderId="1" xfId="0" applyFont="1" applyBorder="1"/>
    <xf numFmtId="0" fontId="11" fillId="0" borderId="1" xfId="0" applyFont="1" applyBorder="1"/>
    <xf numFmtId="14" fontId="2" fillId="0" borderId="0" xfId="0" applyNumberFormat="1" applyFont="1" applyAlignment="1">
      <alignment horizontal="center"/>
    </xf>
    <xf numFmtId="0" fontId="0" fillId="0" borderId="25" xfId="0" applyBorder="1"/>
    <xf numFmtId="0" fontId="5" fillId="4" borderId="9" xfId="0" applyFont="1" applyFill="1" applyBorder="1" applyAlignment="1">
      <alignment horizontal="left"/>
    </xf>
    <xf numFmtId="0" fontId="5" fillId="0" borderId="0" xfId="0" applyFont="1" applyAlignment="1">
      <alignment horizontal="left"/>
    </xf>
    <xf numFmtId="0" fontId="5" fillId="0" borderId="4" xfId="0" applyFont="1" applyBorder="1"/>
    <xf numFmtId="0" fontId="6" fillId="0" borderId="8" xfId="0" applyFont="1" applyBorder="1"/>
    <xf numFmtId="0" fontId="6" fillId="0" borderId="0" xfId="0" applyFont="1"/>
    <xf numFmtId="165" fontId="0" fillId="0" borderId="0" xfId="0" applyNumberFormat="1"/>
    <xf numFmtId="0" fontId="5" fillId="0" borderId="8" xfId="0" applyFont="1" applyBorder="1"/>
    <xf numFmtId="0" fontId="11" fillId="0" borderId="14" xfId="0" applyFont="1" applyBorder="1"/>
    <xf numFmtId="0" fontId="13" fillId="0" borderId="38" xfId="1" applyFont="1" applyBorder="1" applyAlignment="1">
      <alignment wrapText="1"/>
    </xf>
    <xf numFmtId="0" fontId="13" fillId="0" borderId="39" xfId="1" applyFont="1" applyBorder="1" applyAlignment="1">
      <alignment wrapText="1"/>
    </xf>
    <xf numFmtId="0" fontId="13" fillId="0" borderId="40" xfId="1" applyFont="1" applyBorder="1" applyAlignment="1">
      <alignment wrapText="1"/>
    </xf>
    <xf numFmtId="0" fontId="0" fillId="5" borderId="13" xfId="0" applyFill="1" applyBorder="1"/>
    <xf numFmtId="0" fontId="0" fillId="5" borderId="15" xfId="0" applyFill="1" applyBorder="1"/>
    <xf numFmtId="0" fontId="5" fillId="0" borderId="0" xfId="0" applyFont="1"/>
    <xf numFmtId="0" fontId="0" fillId="0" borderId="8" xfId="0" applyBorder="1" applyAlignment="1">
      <alignment horizontal="center"/>
    </xf>
    <xf numFmtId="0" fontId="11" fillId="0" borderId="0" xfId="0" applyFont="1" applyAlignment="1">
      <alignment horizontal="center"/>
    </xf>
    <xf numFmtId="0" fontId="5" fillId="0" borderId="6" xfId="0" applyFont="1" applyBorder="1"/>
    <xf numFmtId="49" fontId="0" fillId="0" borderId="21" xfId="0" applyNumberFormat="1" applyBorder="1"/>
    <xf numFmtId="49" fontId="0" fillId="0" borderId="15" xfId="0" applyNumberFormat="1" applyBorder="1"/>
    <xf numFmtId="0" fontId="0" fillId="5" borderId="12" xfId="0" applyFill="1" applyBorder="1"/>
    <xf numFmtId="165" fontId="0" fillId="0" borderId="13" xfId="0" applyNumberFormat="1" applyBorder="1"/>
    <xf numFmtId="0" fontId="13" fillId="0" borderId="31" xfId="2" applyFont="1" applyBorder="1" applyAlignment="1">
      <alignment wrapText="1"/>
    </xf>
    <xf numFmtId="0" fontId="13" fillId="0" borderId="38" xfId="2" applyFont="1" applyBorder="1" applyAlignment="1">
      <alignment wrapText="1"/>
    </xf>
    <xf numFmtId="0" fontId="13" fillId="0" borderId="39" xfId="2" applyFont="1" applyBorder="1" applyAlignment="1">
      <alignment wrapText="1"/>
    </xf>
    <xf numFmtId="0" fontId="13" fillId="0" borderId="40" xfId="2" applyFont="1" applyBorder="1" applyAlignment="1">
      <alignment wrapText="1"/>
    </xf>
    <xf numFmtId="0" fontId="13" fillId="0" borderId="46" xfId="2" applyFont="1" applyBorder="1" applyAlignment="1">
      <alignment wrapText="1"/>
    </xf>
    <xf numFmtId="0" fontId="13" fillId="0" borderId="6" xfId="2" applyFont="1" applyBorder="1" applyAlignment="1">
      <alignment wrapText="1"/>
    </xf>
    <xf numFmtId="0" fontId="13" fillId="0" borderId="47" xfId="2" applyFont="1" applyBorder="1" applyAlignment="1">
      <alignment wrapText="1"/>
    </xf>
    <xf numFmtId="0" fontId="13" fillId="0" borderId="48" xfId="2" applyFont="1" applyBorder="1" applyAlignment="1">
      <alignment wrapText="1"/>
    </xf>
    <xf numFmtId="0" fontId="0" fillId="0" borderId="10" xfId="0" applyBorder="1" applyAlignment="1">
      <alignment horizontal="center"/>
    </xf>
    <xf numFmtId="168" fontId="0" fillId="0" borderId="13" xfId="0" applyNumberFormat="1" applyBorder="1"/>
    <xf numFmtId="0" fontId="0" fillId="0" borderId="13" xfId="0" applyBorder="1" applyAlignment="1">
      <alignment horizontal="center"/>
    </xf>
    <xf numFmtId="0" fontId="0" fillId="0" borderId="15" xfId="0" applyBorder="1" applyAlignment="1">
      <alignment horizontal="center"/>
    </xf>
    <xf numFmtId="0" fontId="2" fillId="0" borderId="25" xfId="0" applyFont="1" applyBorder="1" applyAlignment="1">
      <alignment horizontal="center" vertical="center" wrapText="1"/>
    </xf>
    <xf numFmtId="14" fontId="0" fillId="0" borderId="13" xfId="0" applyNumberFormat="1" applyBorder="1"/>
    <xf numFmtId="0" fontId="17" fillId="0" borderId="0" xfId="0" applyFont="1"/>
    <xf numFmtId="0" fontId="18" fillId="0" borderId="0" xfId="0" applyFont="1"/>
    <xf numFmtId="0" fontId="6" fillId="0" borderId="24" xfId="0" applyFont="1" applyBorder="1"/>
    <xf numFmtId="0" fontId="5" fillId="0" borderId="1" xfId="0" applyFont="1" applyBorder="1"/>
    <xf numFmtId="0" fontId="0" fillId="3" borderId="32" xfId="0" applyFill="1" applyBorder="1" applyProtection="1">
      <protection locked="0"/>
    </xf>
    <xf numFmtId="0" fontId="0" fillId="3" borderId="1" xfId="0" applyFill="1" applyBorder="1" applyProtection="1">
      <protection locked="0"/>
    </xf>
    <xf numFmtId="0" fontId="0" fillId="3" borderId="9" xfId="0" applyFill="1" applyBorder="1" applyProtection="1">
      <protection locked="0"/>
    </xf>
    <xf numFmtId="0" fontId="6" fillId="3" borderId="1" xfId="0" applyFont="1" applyFill="1" applyBorder="1" applyProtection="1">
      <protection locked="0"/>
    </xf>
    <xf numFmtId="0" fontId="6" fillId="3" borderId="3" xfId="0" applyFont="1" applyFill="1" applyBorder="1" applyProtection="1">
      <protection locked="0"/>
    </xf>
    <xf numFmtId="0" fontId="6" fillId="3" borderId="14" xfId="0" applyFont="1" applyFill="1" applyBorder="1" applyProtection="1">
      <protection locked="0"/>
    </xf>
    <xf numFmtId="0" fontId="6" fillId="3" borderId="9" xfId="0" applyFont="1" applyFill="1" applyBorder="1" applyProtection="1">
      <protection locked="0"/>
    </xf>
    <xf numFmtId="0" fontId="6" fillId="3" borderId="23" xfId="0" applyFont="1" applyFill="1" applyBorder="1" applyProtection="1">
      <protection locked="0"/>
    </xf>
    <xf numFmtId="14" fontId="0" fillId="3" borderId="24" xfId="0" applyNumberFormat="1" applyFill="1" applyBorder="1" applyProtection="1">
      <protection locked="0"/>
    </xf>
    <xf numFmtId="14" fontId="0" fillId="3" borderId="22" xfId="0" applyNumberFormat="1" applyFill="1" applyBorder="1" applyProtection="1">
      <protection locked="0"/>
    </xf>
    <xf numFmtId="0" fontId="0" fillId="3" borderId="24" xfId="0" applyFill="1" applyBorder="1" applyProtection="1">
      <protection locked="0"/>
    </xf>
    <xf numFmtId="0" fontId="0" fillId="3" borderId="22" xfId="0" applyFill="1" applyBorder="1" applyProtection="1">
      <protection locked="0"/>
    </xf>
    <xf numFmtId="0" fontId="0" fillId="3" borderId="14" xfId="0" applyFill="1" applyBorder="1" applyProtection="1">
      <protection locked="0"/>
    </xf>
    <xf numFmtId="0" fontId="6" fillId="3" borderId="1" xfId="0" applyFont="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3" fillId="3" borderId="1" xfId="0" applyFont="1" applyFill="1" applyBorder="1" applyProtection="1">
      <protection locked="0"/>
    </xf>
    <xf numFmtId="49" fontId="0" fillId="3" borderId="1" xfId="0" applyNumberFormat="1" applyFill="1" applyBorder="1" applyProtection="1">
      <protection locked="0"/>
    </xf>
    <xf numFmtId="0" fontId="0" fillId="3" borderId="24" xfId="0" applyFill="1" applyBorder="1" applyAlignment="1" applyProtection="1">
      <alignment horizontal="center"/>
      <protection locked="0"/>
    </xf>
    <xf numFmtId="0" fontId="0" fillId="3" borderId="3" xfId="0" applyFill="1" applyBorder="1" applyProtection="1">
      <protection locked="0"/>
    </xf>
    <xf numFmtId="14" fontId="0" fillId="3" borderId="1" xfId="0" applyNumberFormat="1" applyFill="1" applyBorder="1" applyAlignment="1" applyProtection="1">
      <alignment horizontal="center"/>
      <protection locked="0"/>
    </xf>
    <xf numFmtId="166" fontId="0" fillId="3" borderId="1" xfId="0" applyNumberFormat="1" applyFill="1" applyBorder="1" applyAlignment="1" applyProtection="1">
      <alignment horizontal="center"/>
      <protection locked="0"/>
    </xf>
    <xf numFmtId="0" fontId="0" fillId="3" borderId="11" xfId="0" applyFill="1" applyBorder="1" applyProtection="1">
      <protection locked="0"/>
    </xf>
    <xf numFmtId="0" fontId="0" fillId="3" borderId="10" xfId="0" applyFill="1" applyBorder="1" applyProtection="1">
      <protection locked="0"/>
    </xf>
    <xf numFmtId="0" fontId="0" fillId="3" borderId="5" xfId="0" applyFill="1" applyBorder="1" applyProtection="1">
      <protection locked="0"/>
    </xf>
    <xf numFmtId="14" fontId="0" fillId="3" borderId="2" xfId="0" applyNumberFormat="1" applyFill="1" applyBorder="1" applyProtection="1">
      <protection locked="0"/>
    </xf>
    <xf numFmtId="0" fontId="0" fillId="3" borderId="26" xfId="0" applyFill="1" applyBorder="1" applyProtection="1">
      <protection locked="0"/>
    </xf>
    <xf numFmtId="0" fontId="0" fillId="3" borderId="26" xfId="0" applyFill="1" applyBorder="1" applyAlignment="1" applyProtection="1">
      <alignment horizontal="center"/>
      <protection locked="0"/>
    </xf>
    <xf numFmtId="0" fontId="0" fillId="3" borderId="9" xfId="0" applyFill="1" applyBorder="1" applyAlignment="1" applyProtection="1">
      <alignment horizontal="left"/>
      <protection locked="0"/>
    </xf>
    <xf numFmtId="0" fontId="0" fillId="3" borderId="22"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23" xfId="0" applyFill="1" applyBorder="1" applyAlignment="1" applyProtection="1">
      <alignment horizontal="center"/>
      <protection locked="0"/>
    </xf>
    <xf numFmtId="0" fontId="0" fillId="3" borderId="23" xfId="0" applyFill="1" applyBorder="1" applyProtection="1">
      <protection locked="0"/>
    </xf>
    <xf numFmtId="0" fontId="0" fillId="3" borderId="2" xfId="0" applyFill="1" applyBorder="1" applyAlignment="1" applyProtection="1">
      <alignment horizontal="left"/>
      <protection locked="0"/>
    </xf>
    <xf numFmtId="0" fontId="0" fillId="3" borderId="49" xfId="0" applyFill="1" applyBorder="1" applyAlignment="1" applyProtection="1">
      <alignment horizontal="left"/>
      <protection locked="0"/>
    </xf>
    <xf numFmtId="0" fontId="0" fillId="3" borderId="30" xfId="0" applyFill="1" applyBorder="1" applyAlignment="1" applyProtection="1">
      <alignment horizontal="left"/>
      <protection locked="0"/>
    </xf>
    <xf numFmtId="0" fontId="0" fillId="3" borderId="19" xfId="0" applyFill="1" applyBorder="1" applyAlignment="1" applyProtection="1">
      <alignment horizontal="left"/>
      <protection locked="0"/>
    </xf>
    <xf numFmtId="0" fontId="0" fillId="3" borderId="29" xfId="0" applyFill="1" applyBorder="1" applyAlignment="1" applyProtection="1">
      <alignment horizontal="left"/>
      <protection locked="0"/>
    </xf>
    <xf numFmtId="0" fontId="0" fillId="3" borderId="20" xfId="0" applyFill="1" applyBorder="1" applyAlignment="1" applyProtection="1">
      <alignment horizontal="left"/>
      <protection locked="0"/>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0" fontId="0" fillId="0" borderId="0" xfId="0" applyProtection="1">
      <protection locked="0"/>
    </xf>
    <xf numFmtId="49" fontId="0" fillId="0" borderId="0" xfId="0" applyNumberFormat="1" applyProtection="1">
      <protection locked="0"/>
    </xf>
    <xf numFmtId="0" fontId="17" fillId="0" borderId="0" xfId="0" applyFont="1" applyProtection="1">
      <protection locked="0"/>
    </xf>
    <xf numFmtId="0" fontId="0" fillId="0" borderId="0" xfId="0" applyAlignment="1">
      <alignment horizontal="left" vertical="center"/>
    </xf>
    <xf numFmtId="0" fontId="0" fillId="0" borderId="0" xfId="0" applyAlignment="1">
      <alignment horizontal="left" vertical="center" wrapText="1"/>
    </xf>
    <xf numFmtId="0" fontId="0" fillId="0" borderId="27" xfId="0" applyBorder="1" applyAlignment="1">
      <alignment horizontal="center"/>
    </xf>
    <xf numFmtId="0" fontId="0" fillId="0" borderId="28" xfId="0" applyBorder="1" applyAlignment="1">
      <alignment horizontal="center"/>
    </xf>
    <xf numFmtId="0" fontId="0" fillId="0" borderId="11" xfId="0" applyBorder="1" applyAlignment="1">
      <alignment horizontal="center"/>
    </xf>
    <xf numFmtId="0" fontId="0" fillId="0" borderId="37" xfId="0" applyBorder="1" applyAlignment="1">
      <alignment horizontal="center"/>
    </xf>
    <xf numFmtId="0" fontId="0" fillId="0" borderId="42" xfId="0" applyBorder="1" applyAlignment="1">
      <alignment horizontal="center"/>
    </xf>
    <xf numFmtId="0" fontId="0" fillId="0" borderId="41" xfId="0" applyBorder="1" applyAlignment="1">
      <alignment horizontal="center"/>
    </xf>
    <xf numFmtId="0" fontId="0" fillId="0" borderId="26" xfId="0" applyBorder="1" applyAlignment="1">
      <alignment horizontal="center"/>
    </xf>
    <xf numFmtId="0" fontId="3" fillId="0" borderId="0" xfId="0" applyFont="1"/>
    <xf numFmtId="0" fontId="0" fillId="0" borderId="0" xfId="0" applyAlignment="1">
      <alignment horizontal="right"/>
    </xf>
    <xf numFmtId="0" fontId="5" fillId="0" borderId="16" xfId="0" applyFont="1" applyBorder="1"/>
    <xf numFmtId="0" fontId="0" fillId="0" borderId="18" xfId="0" applyBorder="1"/>
    <xf numFmtId="0" fontId="5" fillId="0" borderId="14" xfId="0" applyFont="1" applyBorder="1"/>
    <xf numFmtId="0" fontId="0" fillId="3" borderId="24" xfId="0" applyFill="1" applyBorder="1" applyAlignment="1" applyProtection="1">
      <alignment horizontal="left" vertical="center" wrapText="1"/>
      <protection locked="0"/>
    </xf>
    <xf numFmtId="0" fontId="13" fillId="0" borderId="52" xfId="2" applyFont="1" applyBorder="1" applyAlignment="1">
      <alignment wrapText="1"/>
    </xf>
    <xf numFmtId="0" fontId="0" fillId="0" borderId="24" xfId="0" applyBorder="1" applyAlignment="1">
      <alignment horizontal="left" vertical="center" wrapText="1"/>
    </xf>
    <xf numFmtId="0" fontId="0" fillId="0" borderId="24" xfId="0" applyBorder="1"/>
    <xf numFmtId="0" fontId="0" fillId="0" borderId="0" xfId="0" applyAlignment="1" applyProtection="1">
      <alignment horizontal="center"/>
      <protection locked="0"/>
    </xf>
    <xf numFmtId="0" fontId="6" fillId="0" borderId="4" xfId="0" applyFont="1" applyBorder="1"/>
    <xf numFmtId="0" fontId="6" fillId="0" borderId="6" xfId="0" applyFont="1" applyBorder="1"/>
    <xf numFmtId="0" fontId="6" fillId="0" borderId="10" xfId="0" applyFont="1" applyBorder="1" applyAlignment="1">
      <alignment horizontal="center"/>
    </xf>
    <xf numFmtId="167" fontId="0" fillId="0" borderId="0" xfId="0" applyNumberFormat="1"/>
    <xf numFmtId="167" fontId="0" fillId="0" borderId="13" xfId="0" applyNumberFormat="1" applyBorder="1"/>
    <xf numFmtId="0" fontId="13" fillId="0" borderId="53" xfId="1" applyFont="1" applyBorder="1" applyAlignment="1">
      <alignment wrapText="1"/>
    </xf>
    <xf numFmtId="0" fontId="13" fillId="0" borderId="0" xfId="1" applyFont="1" applyAlignment="1">
      <alignment wrapText="1"/>
    </xf>
    <xf numFmtId="0" fontId="2" fillId="2" borderId="6" xfId="0" applyFont="1" applyFill="1" applyBorder="1" applyAlignment="1">
      <alignment horizontal="center"/>
    </xf>
    <xf numFmtId="0" fontId="2" fillId="2" borderId="21" xfId="0" applyFont="1" applyFill="1" applyBorder="1" applyAlignment="1">
      <alignment horizontal="center"/>
    </xf>
    <xf numFmtId="0" fontId="3" fillId="2" borderId="4" xfId="0" applyFont="1" applyFill="1" applyBorder="1" applyAlignment="1">
      <alignment horizontal="left"/>
    </xf>
    <xf numFmtId="0" fontId="0" fillId="3" borderId="54" xfId="0" applyFill="1" applyBorder="1" applyProtection="1">
      <protection locked="0"/>
    </xf>
    <xf numFmtId="0" fontId="11" fillId="0" borderId="32" xfId="0" applyFont="1" applyBorder="1"/>
    <xf numFmtId="0" fontId="0" fillId="3" borderId="33" xfId="0" applyFill="1" applyBorder="1" applyProtection="1">
      <protection locked="0"/>
    </xf>
    <xf numFmtId="167" fontId="0" fillId="3" borderId="11" xfId="0" applyNumberFormat="1" applyFill="1" applyBorder="1" applyProtection="1">
      <protection locked="0"/>
    </xf>
    <xf numFmtId="16" fontId="0" fillId="3" borderId="32" xfId="0" applyNumberFormat="1" applyFill="1" applyBorder="1" applyProtection="1">
      <protection locked="0"/>
    </xf>
    <xf numFmtId="0" fontId="0" fillId="3" borderId="32" xfId="0" applyFill="1" applyBorder="1" applyAlignment="1" applyProtection="1">
      <alignment horizontal="center"/>
      <protection locked="0"/>
    </xf>
    <xf numFmtId="0" fontId="0" fillId="3" borderId="19" xfId="0" applyFill="1" applyBorder="1" applyProtection="1">
      <protection locked="0"/>
    </xf>
    <xf numFmtId="0" fontId="0" fillId="3" borderId="50" xfId="0" applyFill="1" applyBorder="1" applyProtection="1">
      <protection locked="0"/>
    </xf>
    <xf numFmtId="0" fontId="6" fillId="0" borderId="10" xfId="0" applyFont="1" applyBorder="1" applyAlignment="1">
      <alignment horizontal="left"/>
    </xf>
    <xf numFmtId="0" fontId="16" fillId="3" borderId="9" xfId="0" applyFont="1" applyFill="1" applyBorder="1" applyProtection="1">
      <protection locked="0"/>
    </xf>
    <xf numFmtId="0" fontId="16" fillId="3" borderId="23" xfId="0" applyFont="1" applyFill="1" applyBorder="1" applyProtection="1">
      <protection locked="0"/>
    </xf>
    <xf numFmtId="0" fontId="2" fillId="0" borderId="0" xfId="0" applyFont="1"/>
    <xf numFmtId="0" fontId="2" fillId="0" borderId="4" xfId="0" applyFont="1" applyBorder="1"/>
    <xf numFmtId="0" fontId="2" fillId="0" borderId="6" xfId="0" applyFont="1" applyBorder="1"/>
    <xf numFmtId="0" fontId="2" fillId="0" borderId="21" xfId="0" applyFont="1" applyBorder="1"/>
    <xf numFmtId="1" fontId="2" fillId="0" borderId="0" xfId="0" applyNumberFormat="1" applyFont="1"/>
    <xf numFmtId="0" fontId="2" fillId="0" borderId="16" xfId="0" applyFont="1" applyBorder="1"/>
    <xf numFmtId="0" fontId="2" fillId="0" borderId="18" xfId="0" applyFont="1" applyBorder="1"/>
    <xf numFmtId="0" fontId="11" fillId="0" borderId="1" xfId="0" applyFont="1" applyBorder="1" applyAlignment="1">
      <alignment horizontal="center"/>
    </xf>
    <xf numFmtId="0" fontId="11" fillId="0" borderId="14" xfId="0" applyFont="1" applyBorder="1" applyAlignment="1">
      <alignment horizontal="center"/>
    </xf>
    <xf numFmtId="0" fontId="4" fillId="3" borderId="9" xfId="0" applyFont="1" applyFill="1" applyBorder="1" applyAlignment="1" applyProtection="1">
      <alignment horizontal="center"/>
      <protection locked="0"/>
    </xf>
    <xf numFmtId="0" fontId="4" fillId="3" borderId="23" xfId="0" applyFont="1" applyFill="1" applyBorder="1" applyAlignment="1" applyProtection="1">
      <alignment horizontal="center"/>
      <protection locked="0"/>
    </xf>
    <xf numFmtId="0" fontId="4" fillId="3" borderId="9" xfId="0" applyFont="1" applyFill="1" applyBorder="1" applyProtection="1">
      <protection locked="0"/>
    </xf>
    <xf numFmtId="0" fontId="4" fillId="3" borderId="1" xfId="0" applyFont="1" applyFill="1" applyBorder="1" applyProtection="1">
      <protection locked="0"/>
    </xf>
    <xf numFmtId="0" fontId="6" fillId="0" borderId="6" xfId="0" applyFont="1" applyBorder="1" applyAlignment="1">
      <alignment horizontal="center"/>
    </xf>
    <xf numFmtId="0" fontId="6" fillId="0" borderId="0" xfId="0" applyFont="1" applyAlignment="1">
      <alignment horizontal="center"/>
    </xf>
    <xf numFmtId="0" fontId="0" fillId="3" borderId="59" xfId="0" applyFill="1" applyBorder="1" applyProtection="1">
      <protection locked="0"/>
    </xf>
    <xf numFmtId="0" fontId="11" fillId="0" borderId="3" xfId="0" applyFont="1" applyBorder="1"/>
    <xf numFmtId="0" fontId="6" fillId="3" borderId="24" xfId="0" applyFont="1" applyFill="1" applyBorder="1" applyProtection="1">
      <protection locked="0"/>
    </xf>
    <xf numFmtId="0" fontId="6" fillId="3" borderId="22" xfId="0" applyFont="1" applyFill="1" applyBorder="1" applyProtection="1">
      <protection locked="0"/>
    </xf>
    <xf numFmtId="0" fontId="6" fillId="3" borderId="24" xfId="0" applyFont="1" applyFill="1" applyBorder="1" applyAlignment="1" applyProtection="1">
      <alignment horizontal="left"/>
      <protection locked="0"/>
    </xf>
    <xf numFmtId="0" fontId="3" fillId="0" borderId="32" xfId="0" applyFont="1" applyBorder="1" applyAlignment="1">
      <alignment horizontal="center"/>
    </xf>
    <xf numFmtId="0" fontId="3" fillId="0" borderId="3" xfId="0" applyFont="1" applyBorder="1" applyAlignment="1">
      <alignment horizontal="center"/>
    </xf>
    <xf numFmtId="0" fontId="3" fillId="0" borderId="1"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33" xfId="0" applyFont="1" applyBorder="1" applyAlignment="1">
      <alignment horizontal="center"/>
    </xf>
    <xf numFmtId="0" fontId="3" fillId="0" borderId="26" xfId="0" applyFont="1" applyBorder="1" applyAlignment="1">
      <alignment horizontal="center"/>
    </xf>
    <xf numFmtId="0" fontId="0" fillId="0" borderId="0" xfId="0" applyAlignment="1">
      <alignment wrapText="1"/>
    </xf>
    <xf numFmtId="0" fontId="0" fillId="3" borderId="1" xfId="0" applyFill="1" applyBorder="1" applyAlignment="1" applyProtection="1">
      <alignment horizontal="left"/>
      <protection locked="0"/>
    </xf>
    <xf numFmtId="0" fontId="0" fillId="0" borderId="0" xfId="0" applyAlignment="1">
      <alignment horizontal="left" wrapText="1"/>
    </xf>
    <xf numFmtId="0" fontId="19" fillId="0" borderId="4" xfId="0" applyFont="1" applyBorder="1"/>
    <xf numFmtId="0" fontId="5" fillId="0" borderId="1" xfId="0" applyFont="1" applyBorder="1" applyAlignment="1" applyProtection="1">
      <alignment horizontal="left"/>
      <protection locked="0"/>
    </xf>
    <xf numFmtId="0" fontId="6" fillId="0" borderId="8" xfId="0" applyFont="1" applyBorder="1" applyAlignment="1">
      <alignment horizontal="center"/>
    </xf>
    <xf numFmtId="14" fontId="0" fillId="3" borderId="7" xfId="0" applyNumberFormat="1" applyFill="1" applyBorder="1" applyAlignment="1" applyProtection="1">
      <alignment horizontal="center"/>
      <protection locked="0"/>
    </xf>
    <xf numFmtId="0" fontId="0" fillId="6" borderId="0" xfId="0" applyFill="1"/>
    <xf numFmtId="169" fontId="0" fillId="0" borderId="0" xfId="0" applyNumberFormat="1"/>
    <xf numFmtId="49" fontId="0" fillId="0" borderId="12" xfId="0" applyNumberFormat="1" applyBorder="1"/>
    <xf numFmtId="49" fontId="0" fillId="0" borderId="13" xfId="0" applyNumberFormat="1" applyBorder="1"/>
    <xf numFmtId="49" fontId="0" fillId="5" borderId="13" xfId="0" applyNumberFormat="1" applyFill="1" applyBorder="1"/>
    <xf numFmtId="49" fontId="0" fillId="5" borderId="15" xfId="0" applyNumberFormat="1" applyFill="1" applyBorder="1"/>
    <xf numFmtId="49" fontId="0" fillId="5" borderId="12" xfId="0" applyNumberFormat="1" applyFill="1" applyBorder="1"/>
    <xf numFmtId="49" fontId="0" fillId="0" borderId="8" xfId="0" applyNumberFormat="1" applyBorder="1"/>
    <xf numFmtId="49" fontId="0" fillId="5" borderId="0" xfId="0" applyNumberFormat="1" applyFill="1"/>
    <xf numFmtId="49" fontId="0" fillId="5" borderId="10" xfId="0" applyNumberFormat="1" applyFill="1" applyBorder="1"/>
    <xf numFmtId="49" fontId="0" fillId="0" borderId="4" xfId="0" applyNumberFormat="1" applyBorder="1"/>
    <xf numFmtId="49" fontId="0" fillId="0" borderId="6" xfId="0" applyNumberFormat="1" applyBorder="1"/>
    <xf numFmtId="49" fontId="0" fillId="5" borderId="6" xfId="0" applyNumberFormat="1" applyFill="1" applyBorder="1"/>
    <xf numFmtId="49" fontId="0" fillId="0" borderId="10" xfId="0" applyNumberFormat="1" applyBorder="1"/>
    <xf numFmtId="49" fontId="0" fillId="5" borderId="21" xfId="0" applyNumberFormat="1" applyFill="1" applyBorder="1"/>
    <xf numFmtId="49" fontId="0" fillId="0" borderId="4" xfId="0" applyNumberFormat="1" applyBorder="1" applyProtection="1">
      <protection locked="0"/>
    </xf>
    <xf numFmtId="49" fontId="0" fillId="0" borderId="6" xfId="0" applyNumberFormat="1" applyBorder="1" applyProtection="1">
      <protection locked="0"/>
    </xf>
    <xf numFmtId="49" fontId="0" fillId="5" borderId="6" xfId="0" applyNumberFormat="1" applyFill="1" applyBorder="1" applyProtection="1">
      <protection locked="0"/>
    </xf>
    <xf numFmtId="49" fontId="0" fillId="5" borderId="21" xfId="0" applyNumberFormat="1" applyFill="1" applyBorder="1" applyProtection="1">
      <protection locked="0"/>
    </xf>
    <xf numFmtId="49" fontId="0" fillId="0" borderId="8" xfId="0" applyNumberFormat="1" applyBorder="1" applyProtection="1">
      <protection locked="0"/>
    </xf>
    <xf numFmtId="49" fontId="0" fillId="5" borderId="0" xfId="0" applyNumberFormat="1" applyFill="1" applyProtection="1">
      <protection locked="0"/>
    </xf>
    <xf numFmtId="49" fontId="0" fillId="5" borderId="10" xfId="0" applyNumberFormat="1" applyFill="1" applyBorder="1" applyProtection="1">
      <protection locked="0"/>
    </xf>
    <xf numFmtId="49" fontId="0" fillId="0" borderId="12" xfId="0" applyNumberFormat="1" applyBorder="1" applyProtection="1">
      <protection locked="0"/>
    </xf>
    <xf numFmtId="49" fontId="0" fillId="0" borderId="13" xfId="0" applyNumberFormat="1" applyBorder="1" applyProtection="1">
      <protection locked="0"/>
    </xf>
    <xf numFmtId="49" fontId="0" fillId="5" borderId="13" xfId="0" applyNumberFormat="1" applyFill="1" applyBorder="1" applyProtection="1">
      <protection locked="0"/>
    </xf>
    <xf numFmtId="49" fontId="0" fillId="5" borderId="15" xfId="0" applyNumberFormat="1" applyFill="1" applyBorder="1" applyProtection="1">
      <protection locked="0"/>
    </xf>
    <xf numFmtId="0" fontId="19" fillId="0" borderId="24"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23" xfId="0" applyFont="1" applyBorder="1" applyAlignment="1" applyProtection="1">
      <alignment horizontal="left" vertical="top" wrapText="1"/>
      <protection locked="0"/>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21" xfId="0" applyFont="1" applyFill="1" applyBorder="1" applyAlignment="1">
      <alignment horizontal="center"/>
    </xf>
    <xf numFmtId="0" fontId="19" fillId="0" borderId="54" xfId="0"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19" fillId="0" borderId="33" xfId="0" applyFont="1" applyBorder="1" applyAlignment="1" applyProtection="1">
      <alignment horizontal="left" vertical="top" wrapText="1"/>
      <protection locked="0"/>
    </xf>
    <xf numFmtId="0" fontId="19" fillId="4" borderId="24" xfId="0" applyFont="1" applyFill="1" applyBorder="1" applyAlignment="1" applyProtection="1">
      <alignment horizontal="left" vertical="top" wrapText="1"/>
      <protection locked="0"/>
    </xf>
    <xf numFmtId="0" fontId="19" fillId="4" borderId="1" xfId="0" applyFont="1" applyFill="1" applyBorder="1" applyAlignment="1" applyProtection="1">
      <alignment horizontal="left" vertical="top" wrapText="1"/>
      <protection locked="0"/>
    </xf>
    <xf numFmtId="0" fontId="19" fillId="4" borderId="9" xfId="0" applyFont="1" applyFill="1" applyBorder="1" applyAlignment="1" applyProtection="1">
      <alignment horizontal="left" vertical="top" wrapText="1"/>
      <protection locked="0"/>
    </xf>
    <xf numFmtId="0" fontId="19" fillId="4" borderId="22" xfId="0" applyFont="1" applyFill="1" applyBorder="1" applyAlignment="1" applyProtection="1">
      <alignment horizontal="left" vertical="top" wrapText="1"/>
      <protection locked="0"/>
    </xf>
    <xf numFmtId="0" fontId="19" fillId="4" borderId="14" xfId="0" applyFont="1" applyFill="1" applyBorder="1" applyAlignment="1" applyProtection="1">
      <alignment horizontal="left" vertical="top" wrapText="1"/>
      <protection locked="0"/>
    </xf>
    <xf numFmtId="0" fontId="19" fillId="4" borderId="23" xfId="0" applyFont="1" applyFill="1" applyBorder="1" applyAlignment="1" applyProtection="1">
      <alignment horizontal="left" vertical="top" wrapText="1"/>
      <protection locked="0"/>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3" borderId="24"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22"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23" xfId="0" applyFill="1" applyBorder="1" applyAlignment="1" applyProtection="1">
      <alignment horizontal="left" vertical="top" wrapText="1"/>
      <protection locked="0"/>
    </xf>
    <xf numFmtId="0" fontId="0" fillId="3" borderId="49" xfId="0" applyFill="1" applyBorder="1" applyAlignment="1" applyProtection="1">
      <alignment horizontal="center"/>
      <protection locked="0"/>
    </xf>
    <xf numFmtId="0" fontId="0" fillId="3" borderId="30"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0" borderId="49" xfId="0" applyBorder="1" applyAlignment="1">
      <alignment horizontal="center"/>
    </xf>
    <xf numFmtId="0" fontId="0" fillId="0" borderId="30" xfId="0" applyBorder="1" applyAlignment="1">
      <alignment horizontal="center"/>
    </xf>
    <xf numFmtId="0" fontId="0" fillId="0" borderId="19" xfId="0" applyBorder="1" applyAlignment="1">
      <alignment horizontal="center"/>
    </xf>
    <xf numFmtId="0" fontId="11" fillId="0" borderId="44" xfId="0" applyFont="1" applyBorder="1" applyAlignment="1">
      <alignment horizontal="center"/>
    </xf>
    <xf numFmtId="0" fontId="11" fillId="0" borderId="43" xfId="0" applyFont="1" applyBorder="1" applyAlignment="1">
      <alignment horizontal="center"/>
    </xf>
    <xf numFmtId="0" fontId="11" fillId="0" borderId="45" xfId="0" applyFont="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0" fontId="0" fillId="3" borderId="34" xfId="0" applyFill="1" applyBorder="1" applyAlignment="1" applyProtection="1">
      <alignment horizontal="left" vertical="top" wrapText="1"/>
      <protection locked="0"/>
    </xf>
    <xf numFmtId="0" fontId="0" fillId="3" borderId="35" xfId="0" applyFill="1" applyBorder="1" applyAlignment="1" applyProtection="1">
      <alignment horizontal="left" vertical="top" wrapText="1"/>
      <protection locked="0"/>
    </xf>
    <xf numFmtId="0" fontId="0" fillId="3" borderId="36"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2" fillId="0" borderId="0" xfId="0" applyFont="1" applyAlignment="1">
      <alignment horizontal="center"/>
    </xf>
    <xf numFmtId="0" fontId="0" fillId="0" borderId="0" xfId="0" applyAlignment="1">
      <alignment horizontal="center"/>
    </xf>
    <xf numFmtId="0" fontId="0" fillId="3" borderId="32" xfId="0" applyFill="1" applyBorder="1" applyAlignment="1" applyProtection="1">
      <alignment horizontal="center"/>
      <protection locked="0"/>
    </xf>
    <xf numFmtId="0" fontId="0" fillId="3" borderId="44" xfId="0" applyFill="1" applyBorder="1" applyAlignment="1" applyProtection="1">
      <alignment horizontal="center"/>
      <protection locked="0"/>
    </xf>
    <xf numFmtId="0" fontId="0" fillId="3" borderId="33"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3" borderId="37" xfId="0" applyFill="1" applyBorder="1" applyAlignment="1" applyProtection="1">
      <alignment horizontal="left" vertical="top" wrapText="1"/>
      <protection locked="0"/>
    </xf>
    <xf numFmtId="0" fontId="0" fillId="3" borderId="27" xfId="0" applyFill="1" applyBorder="1" applyAlignment="1" applyProtection="1">
      <alignment horizontal="left" vertical="top" wrapText="1"/>
      <protection locked="0"/>
    </xf>
    <xf numFmtId="0" fontId="0" fillId="3" borderId="28" xfId="0" applyFill="1" applyBorder="1" applyAlignment="1" applyProtection="1">
      <alignment horizontal="left" vertical="top" wrapText="1"/>
      <protection locked="0"/>
    </xf>
    <xf numFmtId="0" fontId="16" fillId="3" borderId="19" xfId="0" applyFont="1" applyFill="1" applyBorder="1" applyAlignment="1" applyProtection="1">
      <alignment horizontal="center"/>
      <protection locked="0"/>
    </xf>
    <xf numFmtId="0" fontId="16" fillId="3" borderId="30" xfId="0" applyFont="1" applyFill="1" applyBorder="1" applyAlignment="1" applyProtection="1">
      <alignment horizontal="center"/>
      <protection locked="0"/>
    </xf>
    <xf numFmtId="0" fontId="0" fillId="0" borderId="29" xfId="0" applyBorder="1" applyAlignment="1">
      <alignment horizontal="center"/>
    </xf>
    <xf numFmtId="0" fontId="6" fillId="0" borderId="43" xfId="0" applyFont="1" applyBorder="1" applyAlignment="1">
      <alignment horizontal="center"/>
    </xf>
    <xf numFmtId="0" fontId="6" fillId="0" borderId="45" xfId="0" applyFont="1" applyBorder="1" applyAlignment="1">
      <alignment horizontal="center"/>
    </xf>
    <xf numFmtId="0" fontId="0" fillId="3" borderId="2" xfId="0" applyFill="1" applyBorder="1" applyAlignment="1" applyProtection="1">
      <alignment horizontal="center"/>
      <protection locked="0"/>
    </xf>
    <xf numFmtId="0" fontId="0" fillId="0" borderId="8" xfId="0" applyBorder="1" applyAlignment="1">
      <alignment horizontal="center"/>
    </xf>
    <xf numFmtId="0" fontId="0" fillId="3" borderId="1" xfId="0" applyFill="1" applyBorder="1" applyProtection="1">
      <protection locked="0"/>
    </xf>
    <xf numFmtId="0" fontId="0" fillId="0" borderId="1" xfId="0" applyBorder="1" applyProtection="1">
      <protection locked="0"/>
    </xf>
    <xf numFmtId="0" fontId="0" fillId="3" borderId="24" xfId="0" applyFill="1" applyBorder="1" applyAlignment="1" applyProtection="1">
      <alignment horizontal="left"/>
      <protection locked="0"/>
    </xf>
    <xf numFmtId="0" fontId="0" fillId="3" borderId="22"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0" fillId="3" borderId="23" xfId="0" applyFill="1" applyBorder="1" applyAlignment="1" applyProtection="1">
      <alignment horizontal="left"/>
      <protection locked="0"/>
    </xf>
    <xf numFmtId="0" fontId="6" fillId="3" borderId="1" xfId="0" applyFont="1" applyFill="1" applyBorder="1" applyProtection="1">
      <protection locked="0"/>
    </xf>
    <xf numFmtId="0" fontId="6" fillId="3" borderId="9" xfId="0" applyFont="1" applyFill="1" applyBorder="1" applyProtection="1">
      <protection locked="0"/>
    </xf>
    <xf numFmtId="0" fontId="0" fillId="3" borderId="14" xfId="0" applyFill="1" applyBorder="1" applyProtection="1">
      <protection locked="0"/>
    </xf>
    <xf numFmtId="0" fontId="0" fillId="3" borderId="23" xfId="0" applyFill="1" applyBorder="1" applyProtection="1">
      <protection locked="0"/>
    </xf>
    <xf numFmtId="49" fontId="0" fillId="3" borderId="5" xfId="0" applyNumberFormat="1" applyFill="1" applyBorder="1" applyProtection="1">
      <protection locked="0"/>
    </xf>
    <xf numFmtId="0" fontId="0" fillId="3" borderId="9" xfId="0" applyFill="1" applyBorder="1" applyProtection="1">
      <protection locked="0"/>
    </xf>
    <xf numFmtId="167" fontId="0" fillId="3" borderId="1" xfId="0" applyNumberFormat="1" applyFill="1" applyBorder="1" applyProtection="1">
      <protection locked="0"/>
    </xf>
    <xf numFmtId="167" fontId="0" fillId="3" borderId="9" xfId="0" applyNumberFormat="1" applyFill="1" applyBorder="1" applyProtection="1">
      <protection locked="0"/>
    </xf>
    <xf numFmtId="49" fontId="0" fillId="3" borderId="1" xfId="0" applyNumberFormat="1" applyFill="1" applyBorder="1" applyAlignment="1" applyProtection="1">
      <alignment horizontal="left"/>
      <protection locked="0"/>
    </xf>
    <xf numFmtId="49" fontId="0" fillId="3" borderId="9" xfId="0" applyNumberFormat="1"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11" xfId="0" applyFill="1" applyBorder="1" applyAlignment="1" applyProtection="1">
      <alignment horizontal="left"/>
      <protection locked="0"/>
    </xf>
    <xf numFmtId="167" fontId="0" fillId="3" borderId="1" xfId="0" applyNumberFormat="1" applyFill="1" applyBorder="1" applyAlignment="1" applyProtection="1">
      <alignment horizontal="left"/>
      <protection locked="0"/>
    </xf>
    <xf numFmtId="0" fontId="11" fillId="4" borderId="19" xfId="0" applyFont="1" applyFill="1" applyBorder="1" applyAlignment="1">
      <alignment horizontal="left"/>
    </xf>
    <xf numFmtId="0" fontId="11" fillId="4" borderId="30" xfId="0" applyFont="1" applyFill="1" applyBorder="1" applyAlignment="1">
      <alignment horizontal="left"/>
    </xf>
    <xf numFmtId="0" fontId="5" fillId="0" borderId="19" xfId="0" applyFont="1" applyBorder="1" applyAlignment="1">
      <alignment horizontal="center"/>
    </xf>
    <xf numFmtId="0" fontId="5" fillId="0" borderId="20"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3" borderId="24" xfId="0" applyFill="1" applyBorder="1" applyAlignment="1" applyProtection="1">
      <alignment vertical="top" wrapText="1"/>
      <protection locked="0"/>
    </xf>
    <xf numFmtId="0" fontId="0" fillId="3" borderId="1"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0" fillId="3" borderId="22" xfId="0" applyFill="1" applyBorder="1" applyAlignment="1" applyProtection="1">
      <alignment vertical="top" wrapText="1"/>
      <protection locked="0"/>
    </xf>
    <xf numFmtId="0" fontId="0" fillId="3" borderId="14" xfId="0" applyFill="1" applyBorder="1" applyAlignment="1" applyProtection="1">
      <alignment vertical="top" wrapText="1"/>
      <protection locked="0"/>
    </xf>
    <xf numFmtId="0" fontId="0" fillId="3" borderId="23" xfId="0" applyFill="1" applyBorder="1" applyAlignment="1" applyProtection="1">
      <alignment vertical="top" wrapText="1"/>
      <protection locked="0"/>
    </xf>
    <xf numFmtId="0" fontId="3" fillId="2" borderId="4" xfId="0" applyFont="1" applyFill="1" applyBorder="1" applyAlignment="1">
      <alignment horizontal="left"/>
    </xf>
    <xf numFmtId="0" fontId="3" fillId="2" borderId="6" xfId="0" applyFont="1" applyFill="1" applyBorder="1" applyAlignment="1">
      <alignment horizontal="left"/>
    </xf>
    <xf numFmtId="0" fontId="3" fillId="2" borderId="21" xfId="0" applyFont="1" applyFill="1" applyBorder="1" applyAlignment="1">
      <alignment horizontal="left"/>
    </xf>
    <xf numFmtId="0" fontId="0" fillId="0" borderId="24" xfId="0" applyBorder="1" applyAlignment="1" applyProtection="1">
      <alignment horizontal="left"/>
      <protection locked="0"/>
    </xf>
    <xf numFmtId="0" fontId="0" fillId="0" borderId="1" xfId="0" applyBorder="1" applyAlignment="1" applyProtection="1">
      <alignment horizontal="left"/>
      <protection locked="0"/>
    </xf>
    <xf numFmtId="0" fontId="0" fillId="0" borderId="9" xfId="0" applyBorder="1" applyAlignment="1" applyProtection="1">
      <alignment horizontal="left"/>
      <protection locked="0"/>
    </xf>
    <xf numFmtId="0" fontId="0" fillId="3" borderId="24" xfId="0" applyFill="1" applyBorder="1" applyAlignment="1" applyProtection="1">
      <alignment horizontal="left" vertical="top"/>
      <protection locked="0"/>
    </xf>
    <xf numFmtId="0" fontId="0" fillId="3" borderId="1"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0" fillId="3" borderId="22"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23" xfId="0" applyFill="1" applyBorder="1" applyAlignment="1" applyProtection="1">
      <alignment horizontal="left" vertical="top"/>
      <protection locked="0"/>
    </xf>
    <xf numFmtId="0" fontId="0" fillId="3" borderId="19" xfId="0" applyFill="1" applyBorder="1" applyAlignment="1" applyProtection="1">
      <alignment horizontal="left"/>
      <protection locked="0"/>
    </xf>
    <xf numFmtId="0" fontId="0" fillId="3" borderId="29" xfId="0" applyFill="1" applyBorder="1" applyAlignment="1" applyProtection="1">
      <alignment horizontal="left"/>
      <protection locked="0"/>
    </xf>
    <xf numFmtId="0" fontId="0" fillId="3" borderId="20" xfId="0" applyFill="1" applyBorder="1" applyAlignment="1" applyProtection="1">
      <alignment horizontal="left"/>
      <protection locked="0"/>
    </xf>
    <xf numFmtId="0" fontId="0" fillId="3" borderId="30" xfId="0" applyFill="1" applyBorder="1" applyAlignment="1" applyProtection="1">
      <alignment horizontal="left"/>
      <protection locked="0"/>
    </xf>
    <xf numFmtId="0" fontId="0" fillId="3" borderId="50" xfId="0" applyFill="1" applyBorder="1" applyAlignment="1" applyProtection="1">
      <alignment horizontal="left"/>
      <protection locked="0"/>
    </xf>
    <xf numFmtId="0" fontId="0" fillId="3" borderId="51" xfId="0" applyFill="1" applyBorder="1" applyAlignment="1" applyProtection="1">
      <alignment horizontal="left"/>
      <protection locked="0"/>
    </xf>
    <xf numFmtId="0" fontId="0" fillId="3" borderId="49" xfId="0" applyFill="1" applyBorder="1" applyAlignment="1" applyProtection="1">
      <alignment horizontal="left"/>
      <protection locked="0"/>
    </xf>
    <xf numFmtId="0" fontId="2" fillId="0" borderId="16" xfId="0" applyFont="1" applyBorder="1" applyAlignment="1">
      <alignment horizontal="center"/>
    </xf>
    <xf numFmtId="0" fontId="2" fillId="0" borderId="18" xfId="0" applyFont="1" applyBorder="1" applyAlignment="1">
      <alignment horizontal="center"/>
    </xf>
    <xf numFmtId="0" fontId="2" fillId="0" borderId="4" xfId="0" applyFont="1" applyBorder="1" applyAlignment="1">
      <alignment horizontal="center"/>
    </xf>
    <xf numFmtId="0" fontId="2" fillId="0" borderId="21" xfId="0" applyFont="1" applyBorder="1" applyAlignment="1">
      <alignment horizontal="center"/>
    </xf>
  </cellXfs>
  <cellStyles count="3">
    <cellStyle name="Normal" xfId="0" builtinId="0"/>
    <cellStyle name="Normal_NRISPrep" xfId="1" xr:uid="{00000000-0005-0000-0000-000001000000}"/>
    <cellStyle name="Normal_Sheet1" xfId="2"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ackList2018/ND%20Medora_McKenzie%20Jack%20NRCS%20plantlist%20Merge032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LMNGMasterList"/>
      <sheetName val="JackList"/>
      <sheetName val="NRCSPlantList"/>
    </sheetNames>
    <sheetDataSet>
      <sheetData sheetId="0" refreshError="1"/>
      <sheetData sheetId="1" refreshError="1"/>
      <sheetData sheetId="2">
        <row r="1">
          <cell r="B1" t="str">
            <v>FSSymbol</v>
          </cell>
          <cell r="C1" t="str">
            <v>Life form</v>
          </cell>
          <cell r="D1" t="str">
            <v>NRCS symbol</v>
          </cell>
          <cell r="E1" t="str">
            <v>Scientific Name</v>
          </cell>
          <cell r="F1" t="str">
            <v>Common Name(s)</v>
          </cell>
          <cell r="G1" t="str">
            <v>Exotic/Native</v>
          </cell>
          <cell r="H1" t="str">
            <v>Annual, Biennial, Perennial</v>
          </cell>
          <cell r="I1" t="str">
            <v>Cool/Warm Season</v>
          </cell>
        </row>
        <row r="2">
          <cell r="B2" t="str">
            <v>ACENEG</v>
          </cell>
          <cell r="C2" t="str">
            <v>Tree</v>
          </cell>
          <cell r="D2" t="str">
            <v>ACNE2</v>
          </cell>
          <cell r="E2" t="str">
            <v>Acer negundo</v>
          </cell>
          <cell r="F2" t="str">
            <v>box elder</v>
          </cell>
          <cell r="G2" t="str">
            <v>Native</v>
          </cell>
          <cell r="H2" t="str">
            <v>p</v>
          </cell>
        </row>
        <row r="3">
          <cell r="B3" t="str">
            <v>ACHMIL</v>
          </cell>
          <cell r="C3" t="str">
            <v>Forb</v>
          </cell>
          <cell r="D3" t="str">
            <v>ACMI2</v>
          </cell>
          <cell r="E3" t="str">
            <v xml:space="preserve">Achillea millefolium </v>
          </cell>
          <cell r="F3" t="str">
            <v>western yarrow</v>
          </cell>
          <cell r="G3" t="str">
            <v>Native</v>
          </cell>
          <cell r="H3" t="str">
            <v>p</v>
          </cell>
          <cell r="I3" t="str">
            <v>Cool</v>
          </cell>
        </row>
        <row r="4">
          <cell r="B4" t="str">
            <v>ACRREP</v>
          </cell>
          <cell r="C4" t="str">
            <v>Forb</v>
          </cell>
          <cell r="D4" t="str">
            <v>ACRE3</v>
          </cell>
          <cell r="E4" t="str">
            <v>Acroptilon repens</v>
          </cell>
          <cell r="F4" t="str">
            <v>Russian knapweed</v>
          </cell>
          <cell r="G4" t="str">
            <v>Exotic</v>
          </cell>
          <cell r="H4" t="str">
            <v>p</v>
          </cell>
        </row>
        <row r="5">
          <cell r="B5" t="str">
            <v>AGOGLA</v>
          </cell>
          <cell r="C5" t="str">
            <v>Forb</v>
          </cell>
          <cell r="D5" t="str">
            <v>AGGL</v>
          </cell>
          <cell r="E5" t="str">
            <v>Agoseris glauca</v>
          </cell>
          <cell r="F5" t="str">
            <v>false dandelion</v>
          </cell>
          <cell r="G5" t="str">
            <v>Native</v>
          </cell>
          <cell r="H5" t="str">
            <v>p</v>
          </cell>
        </row>
        <row r="6">
          <cell r="B6" t="str">
            <v>AGRCRI</v>
          </cell>
          <cell r="C6" t="str">
            <v>Grass</v>
          </cell>
          <cell r="D6" t="str">
            <v>AGCR</v>
          </cell>
          <cell r="E6" t="str">
            <v>Agropyron cristatum</v>
          </cell>
          <cell r="F6" t="str">
            <v>crested Wheatgrass</v>
          </cell>
          <cell r="G6" t="str">
            <v>Exotic</v>
          </cell>
          <cell r="H6" t="str">
            <v>p</v>
          </cell>
          <cell r="I6" t="str">
            <v>Cool</v>
          </cell>
        </row>
        <row r="7">
          <cell r="B7" t="str">
            <v>ALLTEX</v>
          </cell>
          <cell r="C7" t="str">
            <v>Forb</v>
          </cell>
          <cell r="D7" t="str">
            <v>ALTE</v>
          </cell>
          <cell r="E7" t="str">
            <v>Allium textile</v>
          </cell>
          <cell r="F7" t="str">
            <v>white wild onion</v>
          </cell>
          <cell r="G7" t="str">
            <v>Native</v>
          </cell>
          <cell r="H7" t="str">
            <v>p</v>
          </cell>
          <cell r="I7" t="str">
            <v>Cool</v>
          </cell>
        </row>
        <row r="8">
          <cell r="B8" t="str">
            <v>ANDGER</v>
          </cell>
          <cell r="C8" t="str">
            <v>Grass</v>
          </cell>
          <cell r="D8" t="str">
            <v>ANGE</v>
          </cell>
          <cell r="E8" t="str">
            <v>Andropogon gerardii</v>
          </cell>
          <cell r="F8" t="str">
            <v>big bluestem</v>
          </cell>
          <cell r="G8" t="str">
            <v>Native</v>
          </cell>
          <cell r="H8" t="str">
            <v>P</v>
          </cell>
          <cell r="I8" t="str">
            <v>Warm</v>
          </cell>
        </row>
        <row r="9">
          <cell r="B9" t="str">
            <v>ANDHAL</v>
          </cell>
          <cell r="C9" t="str">
            <v>Grass</v>
          </cell>
          <cell r="D9" t="str">
            <v>ANHA</v>
          </cell>
          <cell r="E9" t="str">
            <v>Andropogon hallii</v>
          </cell>
          <cell r="F9" t="str">
            <v>sand bluestem</v>
          </cell>
          <cell r="G9" t="str">
            <v>Native</v>
          </cell>
          <cell r="H9" t="str">
            <v>p</v>
          </cell>
          <cell r="I9" t="str">
            <v>Warm</v>
          </cell>
        </row>
        <row r="10">
          <cell r="B10" t="str">
            <v>ANTMIC</v>
          </cell>
          <cell r="C10" t="str">
            <v>Forb</v>
          </cell>
          <cell r="D10" t="str">
            <v>ANMI3</v>
          </cell>
          <cell r="E10" t="str">
            <v>Antennaria microphylla</v>
          </cell>
          <cell r="F10" t="str">
            <v>(littleleaf) field pussytoes</v>
          </cell>
          <cell r="G10" t="str">
            <v>Native</v>
          </cell>
          <cell r="H10" t="str">
            <v>p</v>
          </cell>
          <cell r="I10" t="str">
            <v>Cool</v>
          </cell>
        </row>
        <row r="11">
          <cell r="B11" t="str">
            <v>ANTNEG</v>
          </cell>
          <cell r="C11" t="str">
            <v>Forb</v>
          </cell>
          <cell r="D11" t="str">
            <v>ANNE</v>
          </cell>
          <cell r="E11" t="str">
            <v>Antennaria neglecta</v>
          </cell>
          <cell r="F11" t="str">
            <v>field pussytoes</v>
          </cell>
          <cell r="G11" t="str">
            <v>Native</v>
          </cell>
          <cell r="H11" t="str">
            <v>p</v>
          </cell>
          <cell r="I11" t="str">
            <v>Cool</v>
          </cell>
        </row>
        <row r="12">
          <cell r="B12" t="str">
            <v>ANTPAR</v>
          </cell>
          <cell r="C12" t="str">
            <v>Forb</v>
          </cell>
          <cell r="D12" t="str">
            <v>ANPA4</v>
          </cell>
          <cell r="E12" t="str">
            <v>Antennaria parvifolia</v>
          </cell>
          <cell r="F12" t="str">
            <v>pussy-toes, littleleaf pussytoes</v>
          </cell>
          <cell r="G12" t="str">
            <v>Native</v>
          </cell>
          <cell r="H12" t="str">
            <v>p</v>
          </cell>
          <cell r="I12" t="str">
            <v>Cool</v>
          </cell>
        </row>
        <row r="13">
          <cell r="B13" t="str">
            <v>ARAGLA</v>
          </cell>
          <cell r="C13" t="str">
            <v>Forb</v>
          </cell>
          <cell r="D13" t="str">
            <v>ARGL</v>
          </cell>
          <cell r="E13" t="str">
            <v>Arabis glabra</v>
          </cell>
          <cell r="F13" t="str">
            <v>tower rockcress</v>
          </cell>
          <cell r="G13" t="str">
            <v>Native</v>
          </cell>
          <cell r="H13" t="str">
            <v>p</v>
          </cell>
          <cell r="I13" t="str">
            <v>Cool</v>
          </cell>
        </row>
        <row r="14">
          <cell r="B14" t="str">
            <v>ARCMIN</v>
          </cell>
          <cell r="C14" t="str">
            <v>Forb</v>
          </cell>
          <cell r="D14" t="str">
            <v>ARMI2</v>
          </cell>
          <cell r="E14" t="str">
            <v>Arctium minus</v>
          </cell>
          <cell r="F14" t="str">
            <v>common burdock</v>
          </cell>
          <cell r="G14" t="str">
            <v>Exotic</v>
          </cell>
          <cell r="H14" t="str">
            <v>b</v>
          </cell>
        </row>
        <row r="15">
          <cell r="B15" t="str">
            <v>ARILON</v>
          </cell>
          <cell r="C15" t="str">
            <v>Grass</v>
          </cell>
          <cell r="D15" t="str">
            <v>ARLO16</v>
          </cell>
          <cell r="E15" t="str">
            <v>Aristida longespica</v>
          </cell>
          <cell r="F15" t="str">
            <v>slimspike threeawn</v>
          </cell>
          <cell r="G15" t="str">
            <v>Native</v>
          </cell>
          <cell r="H15" t="str">
            <v>a</v>
          </cell>
          <cell r="I15" t="str">
            <v>Warm</v>
          </cell>
        </row>
        <row r="16">
          <cell r="B16" t="str">
            <v>ARIPUR</v>
          </cell>
          <cell r="C16" t="str">
            <v>Grass</v>
          </cell>
          <cell r="D16" t="str">
            <v>ARPUL</v>
          </cell>
          <cell r="E16" t="str">
            <v>Aristida purpurea</v>
          </cell>
          <cell r="F16" t="str">
            <v>purple threeawn, red threeawn</v>
          </cell>
          <cell r="G16" t="str">
            <v>Native</v>
          </cell>
          <cell r="H16" t="str">
            <v>p</v>
          </cell>
          <cell r="I16" t="str">
            <v>Warm</v>
          </cell>
        </row>
        <row r="17">
          <cell r="B17" t="str">
            <v>ARNFUL</v>
          </cell>
          <cell r="C17" t="str">
            <v>Forb</v>
          </cell>
          <cell r="D17" t="str">
            <v>ARFU3</v>
          </cell>
          <cell r="E17" t="str">
            <v>Arnica fulgens</v>
          </cell>
          <cell r="F17" t="str">
            <v>foothill arnica, shining arnica</v>
          </cell>
          <cell r="G17" t="str">
            <v>Native</v>
          </cell>
          <cell r="H17" t="str">
            <v>p</v>
          </cell>
          <cell r="I17" t="str">
            <v>Cool</v>
          </cell>
        </row>
        <row r="18">
          <cell r="B18" t="str">
            <v>ARTCAN</v>
          </cell>
          <cell r="C18" t="str">
            <v>Shrub</v>
          </cell>
          <cell r="D18" t="str">
            <v>ARCA13</v>
          </cell>
          <cell r="E18" t="str">
            <v>Artemisia cana</v>
          </cell>
          <cell r="F18" t="str">
            <v>silver sagebrush</v>
          </cell>
          <cell r="G18" t="str">
            <v>Native</v>
          </cell>
          <cell r="H18" t="str">
            <v>p</v>
          </cell>
          <cell r="I18" t="str">
            <v>Warm</v>
          </cell>
        </row>
        <row r="19">
          <cell r="B19" t="str">
            <v>ARTDRA</v>
          </cell>
          <cell r="C19" t="str">
            <v>Forb</v>
          </cell>
          <cell r="D19" t="str">
            <v>ARDR4</v>
          </cell>
          <cell r="E19" t="str">
            <v>Artemisia dracunculus</v>
          </cell>
          <cell r="F19" t="str">
            <v>green sagewort, tarragon</v>
          </cell>
          <cell r="G19" t="str">
            <v>Native</v>
          </cell>
          <cell r="H19" t="str">
            <v>p</v>
          </cell>
          <cell r="I19" t="str">
            <v>Warm</v>
          </cell>
        </row>
        <row r="20">
          <cell r="B20" t="str">
            <v>ARTFRI</v>
          </cell>
          <cell r="C20" t="str">
            <v>Forb</v>
          </cell>
          <cell r="D20" t="str">
            <v>ARFR4</v>
          </cell>
          <cell r="E20" t="str">
            <v>Artemisia frigida</v>
          </cell>
          <cell r="F20" t="str">
            <v>fringed sagewort, prairie sagewort</v>
          </cell>
          <cell r="G20" t="str">
            <v>Native</v>
          </cell>
          <cell r="H20" t="str">
            <v>p</v>
          </cell>
          <cell r="I20" t="str">
            <v>Cool</v>
          </cell>
        </row>
        <row r="21">
          <cell r="B21" t="str">
            <v>ARTLUD</v>
          </cell>
          <cell r="C21" t="str">
            <v>Forb</v>
          </cell>
          <cell r="D21" t="str">
            <v>ARLU</v>
          </cell>
          <cell r="E21" t="str">
            <v>Artemisia ludoviciana</v>
          </cell>
          <cell r="F21" t="str">
            <v>white sagewort, cudweed Sagewort</v>
          </cell>
          <cell r="G21" t="str">
            <v>Native</v>
          </cell>
          <cell r="H21" t="str">
            <v>p</v>
          </cell>
          <cell r="I21" t="str">
            <v>Warm</v>
          </cell>
        </row>
        <row r="22">
          <cell r="B22" t="str">
            <v>ARTTRI</v>
          </cell>
          <cell r="C22" t="str">
            <v>Shrub</v>
          </cell>
          <cell r="D22" t="str">
            <v>ARTR2</v>
          </cell>
          <cell r="E22" t="str">
            <v>Artemisia tridentata</v>
          </cell>
          <cell r="F22" t="str">
            <v>big sagebrush</v>
          </cell>
          <cell r="G22" t="str">
            <v>Native</v>
          </cell>
          <cell r="H22" t="str">
            <v>p</v>
          </cell>
          <cell r="I22" t="str">
            <v>Warm</v>
          </cell>
        </row>
        <row r="23">
          <cell r="B23" t="str">
            <v>ASCPUM</v>
          </cell>
          <cell r="C23" t="str">
            <v>Forb</v>
          </cell>
          <cell r="D23" t="str">
            <v>ASPU</v>
          </cell>
          <cell r="E23" t="str">
            <v>Asclepias pumila</v>
          </cell>
          <cell r="F23" t="str">
            <v>plains milkweed</v>
          </cell>
          <cell r="G23" t="str">
            <v>Native</v>
          </cell>
          <cell r="H23" t="str">
            <v>p</v>
          </cell>
          <cell r="I23" t="str">
            <v>Warm</v>
          </cell>
        </row>
        <row r="24">
          <cell r="B24" t="str">
            <v>ASCSPE</v>
          </cell>
          <cell r="C24" t="str">
            <v>Forb</v>
          </cell>
          <cell r="D24" t="str">
            <v>ASSP</v>
          </cell>
          <cell r="E24" t="str">
            <v>Asclepias speciosa</v>
          </cell>
          <cell r="F24" t="str">
            <v>showy milkweed</v>
          </cell>
          <cell r="G24" t="str">
            <v>Native</v>
          </cell>
          <cell r="H24" t="str">
            <v>p</v>
          </cell>
        </row>
        <row r="25">
          <cell r="B25" t="str">
            <v>ASCSYR</v>
          </cell>
          <cell r="C25" t="str">
            <v>Forb</v>
          </cell>
          <cell r="D25" t="str">
            <v>ASSY</v>
          </cell>
          <cell r="E25" t="str">
            <v>Asclepias syriaca</v>
          </cell>
          <cell r="F25" t="str">
            <v>common milkweed</v>
          </cell>
          <cell r="G25" t="str">
            <v>Native</v>
          </cell>
          <cell r="H25" t="str">
            <v>p</v>
          </cell>
        </row>
        <row r="26">
          <cell r="B26" t="str">
            <v>ASCVIR</v>
          </cell>
          <cell r="C26" t="str">
            <v>Forb</v>
          </cell>
          <cell r="D26" t="str">
            <v>ASVI</v>
          </cell>
          <cell r="E26" t="str">
            <v>Asclepias viridiflora</v>
          </cell>
          <cell r="F26" t="str">
            <v>green (comet) milkweed</v>
          </cell>
          <cell r="G26" t="str">
            <v>Native</v>
          </cell>
          <cell r="H26" t="str">
            <v>p</v>
          </cell>
          <cell r="I26" t="str">
            <v>Cool</v>
          </cell>
        </row>
        <row r="27">
          <cell r="B27" t="str">
            <v>ASTADS</v>
          </cell>
          <cell r="C27" t="str">
            <v>Forb</v>
          </cell>
          <cell r="D27" t="str">
            <v>ASLAT3</v>
          </cell>
          <cell r="E27" t="str">
            <v>Astragalus laxmanii</v>
          </cell>
          <cell r="F27" t="str">
            <v>standing milk-vetch</v>
          </cell>
          <cell r="G27" t="str">
            <v>Native</v>
          </cell>
          <cell r="H27" t="str">
            <v>p</v>
          </cell>
          <cell r="I27" t="str">
            <v>Cool</v>
          </cell>
        </row>
        <row r="28">
          <cell r="B28" t="str">
            <v>ASTAGR</v>
          </cell>
          <cell r="C28" t="str">
            <v>Forb</v>
          </cell>
          <cell r="D28" t="str">
            <v>ASAG2</v>
          </cell>
          <cell r="E28" t="str">
            <v>Astragalus agrestis</v>
          </cell>
          <cell r="F28" t="str">
            <v>purple milkvetch, field milkvetch</v>
          </cell>
          <cell r="G28" t="str">
            <v>Native</v>
          </cell>
          <cell r="H28" t="str">
            <v>p</v>
          </cell>
          <cell r="I28" t="str">
            <v>Cool</v>
          </cell>
        </row>
        <row r="29">
          <cell r="B29" t="str">
            <v>ASTAME</v>
          </cell>
          <cell r="C29" t="str">
            <v>Forb</v>
          </cell>
          <cell r="D29" t="str">
            <v>SYAM3</v>
          </cell>
          <cell r="E29" t="str">
            <v>Aster amethystinus</v>
          </cell>
          <cell r="F29" t="str">
            <v>aster amethystinus (hybrid)</v>
          </cell>
          <cell r="G29" t="str">
            <v>Native</v>
          </cell>
          <cell r="H29" t="str">
            <v>p</v>
          </cell>
          <cell r="I29" t="str">
            <v>Warm</v>
          </cell>
        </row>
        <row r="30">
          <cell r="B30" t="str">
            <v>ASTBAR</v>
          </cell>
          <cell r="C30" t="str">
            <v>Forb</v>
          </cell>
          <cell r="D30" t="str">
            <v>ASBA</v>
          </cell>
          <cell r="E30" t="str">
            <v>Astragalus barrii</v>
          </cell>
          <cell r="F30" t="str">
            <v>Barr's milkvetch</v>
          </cell>
          <cell r="G30" t="str">
            <v>Native</v>
          </cell>
          <cell r="H30" t="str">
            <v>p</v>
          </cell>
          <cell r="I30" t="str">
            <v>Cool</v>
          </cell>
        </row>
        <row r="31">
          <cell r="B31" t="str">
            <v>ASTCRA</v>
          </cell>
          <cell r="C31" t="str">
            <v>Forb</v>
          </cell>
          <cell r="D31" t="str">
            <v>ASCR2</v>
          </cell>
          <cell r="E31" t="str">
            <v>Astragalus crassicarpus</v>
          </cell>
          <cell r="F31" t="str">
            <v>groundplum milkvetch</v>
          </cell>
          <cell r="G31" t="str">
            <v>Native</v>
          </cell>
          <cell r="H31" t="str">
            <v>p</v>
          </cell>
          <cell r="I31" t="str">
            <v>Cool</v>
          </cell>
        </row>
        <row r="32">
          <cell r="B32" t="str">
            <v>ASTFLE</v>
          </cell>
          <cell r="C32" t="str">
            <v>Forb</v>
          </cell>
          <cell r="D32" t="str">
            <v>ASFL2</v>
          </cell>
          <cell r="E32" t="str">
            <v>Astragalus flexuosus</v>
          </cell>
          <cell r="F32" t="str">
            <v>pliant milkvetch, flexile milkvetch</v>
          </cell>
          <cell r="G32" t="str">
            <v>Native</v>
          </cell>
          <cell r="H32" t="str">
            <v>p</v>
          </cell>
          <cell r="I32" t="str">
            <v>Cool</v>
          </cell>
        </row>
        <row r="33">
          <cell r="B33" t="str">
            <v>ASTGIL</v>
          </cell>
          <cell r="C33" t="str">
            <v>Forb</v>
          </cell>
          <cell r="D33" t="str">
            <v>ASGI5</v>
          </cell>
          <cell r="E33" t="str">
            <v>Astragalus gilviflorus</v>
          </cell>
          <cell r="F33" t="str">
            <v>plains orophaca (plains milkvetch)</v>
          </cell>
          <cell r="G33" t="str">
            <v>Native</v>
          </cell>
          <cell r="H33" t="str">
            <v>p</v>
          </cell>
          <cell r="I33" t="str">
            <v>Cool</v>
          </cell>
        </row>
        <row r="34">
          <cell r="B34" t="str">
            <v>ASTGLA</v>
          </cell>
          <cell r="C34" t="str">
            <v>Forb</v>
          </cell>
          <cell r="D34" t="str">
            <v>ASGR3</v>
          </cell>
          <cell r="E34" t="str">
            <v>Astragalus gracilis</v>
          </cell>
          <cell r="F34" t="str">
            <v>slender milkvetch</v>
          </cell>
          <cell r="G34" t="str">
            <v>Native</v>
          </cell>
          <cell r="H34" t="str">
            <v>p</v>
          </cell>
          <cell r="I34" t="str">
            <v>Cool</v>
          </cell>
        </row>
        <row r="35">
          <cell r="B35" t="str">
            <v>ASTLAX</v>
          </cell>
          <cell r="C35" t="str">
            <v>Forb</v>
          </cell>
          <cell r="D35" t="str">
            <v>ASLAR</v>
          </cell>
          <cell r="E35" t="str">
            <v>Astragalus laxmannii</v>
          </cell>
          <cell r="F35" t="str">
            <v>prairie Milkvetch</v>
          </cell>
          <cell r="G35" t="str">
            <v>Native</v>
          </cell>
          <cell r="H35" t="str">
            <v>p</v>
          </cell>
          <cell r="I35" t="str">
            <v>Cool</v>
          </cell>
        </row>
        <row r="36">
          <cell r="B36" t="str">
            <v>ASTMIS</v>
          </cell>
          <cell r="C36" t="str">
            <v>Forb</v>
          </cell>
          <cell r="D36" t="str">
            <v>ASMI10</v>
          </cell>
          <cell r="E36" t="str">
            <v>Astragalus missouriensis</v>
          </cell>
          <cell r="F36" t="str">
            <v>Missouri milkvetch</v>
          </cell>
          <cell r="G36" t="str">
            <v>Native</v>
          </cell>
          <cell r="H36" t="str">
            <v>p</v>
          </cell>
          <cell r="I36" t="str">
            <v>Cool</v>
          </cell>
        </row>
        <row r="37">
          <cell r="B37" t="str">
            <v>ASTRAC</v>
          </cell>
          <cell r="C37" t="str">
            <v>Forb</v>
          </cell>
          <cell r="D37" t="str">
            <v>ASRA2</v>
          </cell>
          <cell r="E37" t="str">
            <v>Astragalus racemosus</v>
          </cell>
          <cell r="F37" t="str">
            <v>cream milkvetch, creamy poisonvetch</v>
          </cell>
          <cell r="G37" t="str">
            <v>Native</v>
          </cell>
          <cell r="H37" t="str">
            <v>p</v>
          </cell>
          <cell r="I37" t="str">
            <v>Cool</v>
          </cell>
        </row>
        <row r="38">
          <cell r="B38" t="str">
            <v>ATRGAR</v>
          </cell>
          <cell r="C38" t="str">
            <v>Shrub</v>
          </cell>
          <cell r="D38" t="str">
            <v>ATGA</v>
          </cell>
          <cell r="E38" t="str">
            <v>Atriplex Gardneri</v>
          </cell>
          <cell r="F38" t="str">
            <v>gardner's saltbush</v>
          </cell>
          <cell r="G38" t="str">
            <v>Native</v>
          </cell>
          <cell r="H38" t="str">
            <v>p</v>
          </cell>
          <cell r="I38" t="str">
            <v>Cool</v>
          </cell>
        </row>
        <row r="39">
          <cell r="B39" t="str">
            <v>ATRNUT</v>
          </cell>
          <cell r="C39" t="str">
            <v>Shrub</v>
          </cell>
          <cell r="D39" t="str">
            <v>ATNU2</v>
          </cell>
          <cell r="E39" t="str">
            <v>Atriplex nuttallii</v>
          </cell>
          <cell r="F39" t="str">
            <v>nuttall's saltbush</v>
          </cell>
          <cell r="G39" t="str">
            <v>Native</v>
          </cell>
          <cell r="H39" t="str">
            <v>p</v>
          </cell>
        </row>
        <row r="40">
          <cell r="B40" t="str">
            <v>AVEHOO</v>
          </cell>
          <cell r="C40" t="str">
            <v>Grass</v>
          </cell>
          <cell r="D40" t="str">
            <v>AVHO3</v>
          </cell>
          <cell r="E40" t="str">
            <v>Avenula hookeri</v>
          </cell>
          <cell r="F40" t="str">
            <v>spikeoat</v>
          </cell>
          <cell r="G40" t="str">
            <v>Native</v>
          </cell>
          <cell r="H40" t="str">
            <v>p</v>
          </cell>
          <cell r="I40" t="str">
            <v>Cool</v>
          </cell>
        </row>
        <row r="41">
          <cell r="B41" t="str">
            <v>BERINC</v>
          </cell>
          <cell r="C41" t="str">
            <v>Forb</v>
          </cell>
          <cell r="D41" t="str">
            <v>BEIN2</v>
          </cell>
          <cell r="E41" t="str">
            <v>Berteroa incana</v>
          </cell>
          <cell r="F41" t="str">
            <v>hoary false madwort, hoary alyssum</v>
          </cell>
          <cell r="G41" t="str">
            <v>Exotic</v>
          </cell>
          <cell r="H41" t="str">
            <v>p</v>
          </cell>
          <cell r="I41" t="str">
            <v>Cool</v>
          </cell>
        </row>
        <row r="42">
          <cell r="B42" t="str">
            <v>BOUCUR</v>
          </cell>
          <cell r="C42" t="str">
            <v>Grass</v>
          </cell>
          <cell r="D42" t="str">
            <v>BOCU</v>
          </cell>
          <cell r="E42" t="str">
            <v>Bouteloua curtipendula</v>
          </cell>
          <cell r="F42" t="str">
            <v>sideoats grama</v>
          </cell>
          <cell r="G42" t="str">
            <v>Native</v>
          </cell>
          <cell r="H42" t="str">
            <v>p</v>
          </cell>
          <cell r="I42" t="str">
            <v>Warm</v>
          </cell>
        </row>
        <row r="43">
          <cell r="B43" t="str">
            <v>BOUGRA</v>
          </cell>
          <cell r="C43" t="str">
            <v>Grass</v>
          </cell>
          <cell r="D43" t="str">
            <v>BOGR2</v>
          </cell>
          <cell r="E43" t="str">
            <v>Bouteloua gracilis</v>
          </cell>
          <cell r="F43" t="str">
            <v>blue grama</v>
          </cell>
          <cell r="G43" t="str">
            <v>Native</v>
          </cell>
          <cell r="H43" t="str">
            <v>p</v>
          </cell>
          <cell r="I43" t="str">
            <v>Warm</v>
          </cell>
        </row>
        <row r="44">
          <cell r="B44" t="str">
            <v>BROARV</v>
          </cell>
          <cell r="C44" t="str">
            <v>Grass</v>
          </cell>
          <cell r="D44" t="str">
            <v>BRAR5</v>
          </cell>
          <cell r="E44" t="str">
            <v>Bromus arvensis</v>
          </cell>
          <cell r="F44" t="str">
            <v>field brome</v>
          </cell>
          <cell r="G44" t="str">
            <v>Exotic</v>
          </cell>
          <cell r="H44" t="str">
            <v>a</v>
          </cell>
          <cell r="I44" t="str">
            <v>Cool</v>
          </cell>
        </row>
        <row r="45">
          <cell r="B45" t="str">
            <v>BROINE</v>
          </cell>
          <cell r="C45" t="str">
            <v>Grass</v>
          </cell>
          <cell r="D45" t="str">
            <v>BRIN2</v>
          </cell>
          <cell r="E45" t="str">
            <v>Bromus inermis</v>
          </cell>
          <cell r="F45" t="str">
            <v>smooth brome</v>
          </cell>
          <cell r="G45" t="str">
            <v>Exotic</v>
          </cell>
          <cell r="H45" t="str">
            <v>p</v>
          </cell>
          <cell r="I45" t="str">
            <v>Cool</v>
          </cell>
        </row>
        <row r="46">
          <cell r="B46" t="str">
            <v>BROJAP</v>
          </cell>
          <cell r="C46" t="str">
            <v>Grass</v>
          </cell>
          <cell r="D46" t="str">
            <v>BRJA</v>
          </cell>
          <cell r="E46" t="str">
            <v>Bromus japonicus</v>
          </cell>
          <cell r="F46" t="str">
            <v>Japanese brome</v>
          </cell>
          <cell r="G46" t="str">
            <v>Exotic</v>
          </cell>
          <cell r="H46" t="str">
            <v>a</v>
          </cell>
          <cell r="I46" t="str">
            <v>Cool</v>
          </cell>
        </row>
        <row r="47">
          <cell r="B47" t="str">
            <v>BROTEC</v>
          </cell>
          <cell r="C47" t="str">
            <v>Grass</v>
          </cell>
          <cell r="D47" t="str">
            <v>BRTE</v>
          </cell>
          <cell r="E47" t="str">
            <v>Bromus tectorum</v>
          </cell>
          <cell r="F47" t="str">
            <v>cheatgrass</v>
          </cell>
          <cell r="G47" t="str">
            <v>Exotic</v>
          </cell>
          <cell r="H47" t="str">
            <v>a</v>
          </cell>
          <cell r="I47" t="str">
            <v>Cool</v>
          </cell>
        </row>
        <row r="48">
          <cell r="B48" t="str">
            <v>BUCDAC</v>
          </cell>
          <cell r="C48" t="str">
            <v>Grass</v>
          </cell>
          <cell r="D48" t="str">
            <v>BODA2</v>
          </cell>
          <cell r="E48" t="str">
            <v>Bouteloua dactyloides</v>
          </cell>
          <cell r="F48" t="str">
            <v>buffalograss</v>
          </cell>
          <cell r="G48" t="str">
            <v>Native</v>
          </cell>
          <cell r="H48" t="str">
            <v>p</v>
          </cell>
          <cell r="I48" t="str">
            <v>Warm</v>
          </cell>
        </row>
        <row r="49">
          <cell r="B49" t="str">
            <v>BUGARV</v>
          </cell>
          <cell r="C49" t="str">
            <v>Forb</v>
          </cell>
          <cell r="D49" t="str">
            <v>BUAR3</v>
          </cell>
          <cell r="E49" t="str">
            <v>Buglossoides arvensis</v>
          </cell>
          <cell r="F49" t="str">
            <v>corn gromwell</v>
          </cell>
          <cell r="G49" t="str">
            <v>Exotic</v>
          </cell>
          <cell r="H49" t="str">
            <v>a</v>
          </cell>
          <cell r="I49" t="str">
            <v>Cool</v>
          </cell>
        </row>
        <row r="50">
          <cell r="B50" t="str">
            <v>CALCAN</v>
          </cell>
          <cell r="C50" t="str">
            <v>Grass</v>
          </cell>
          <cell r="D50" t="str">
            <v>CACA4</v>
          </cell>
          <cell r="E50" t="str">
            <v>Calamagrostis canadensis</v>
          </cell>
          <cell r="F50" t="str">
            <v>blue joint</v>
          </cell>
          <cell r="G50" t="str">
            <v>Native</v>
          </cell>
          <cell r="H50" t="str">
            <v>p</v>
          </cell>
          <cell r="I50" t="str">
            <v>Cool</v>
          </cell>
        </row>
        <row r="51">
          <cell r="B51" t="str">
            <v>CALLON</v>
          </cell>
          <cell r="C51" t="str">
            <v>Grass</v>
          </cell>
          <cell r="D51" t="str">
            <v>CALO</v>
          </cell>
          <cell r="E51" t="str">
            <v>Calamovilfa longifolia</v>
          </cell>
          <cell r="F51" t="str">
            <v>prairie sandreed</v>
          </cell>
          <cell r="G51" t="str">
            <v>Native</v>
          </cell>
          <cell r="H51" t="str">
            <v>p</v>
          </cell>
          <cell r="I51" t="str">
            <v>Warm</v>
          </cell>
        </row>
        <row r="52">
          <cell r="B52" t="str">
            <v>CALMON</v>
          </cell>
          <cell r="C52" t="str">
            <v>Grass</v>
          </cell>
          <cell r="D52" t="str">
            <v>CAMO</v>
          </cell>
          <cell r="E52" t="str">
            <v>Calamagrostis montanensis</v>
          </cell>
          <cell r="F52" t="str">
            <v>plains reedgrass</v>
          </cell>
          <cell r="G52" t="str">
            <v>Native</v>
          </cell>
          <cell r="H52" t="str">
            <v>p</v>
          </cell>
          <cell r="I52" t="str">
            <v>Cool</v>
          </cell>
        </row>
        <row r="53">
          <cell r="B53" t="str">
            <v>CALSER</v>
          </cell>
          <cell r="C53" t="str">
            <v>Forb</v>
          </cell>
          <cell r="D53" t="str">
            <v>CASE12</v>
          </cell>
          <cell r="E53" t="str">
            <v>Calylophus serrulatus</v>
          </cell>
          <cell r="F53" t="str">
            <v>sundrops</v>
          </cell>
          <cell r="G53" t="str">
            <v>Native</v>
          </cell>
          <cell r="H53" t="str">
            <v>p</v>
          </cell>
          <cell r="I53" t="str">
            <v>Warm</v>
          </cell>
        </row>
        <row r="54">
          <cell r="B54" t="str">
            <v>CAMROT</v>
          </cell>
          <cell r="C54" t="str">
            <v>Forb</v>
          </cell>
          <cell r="D54" t="str">
            <v>CARO2</v>
          </cell>
          <cell r="E54" t="str">
            <v>Campanula rotundifolia</v>
          </cell>
          <cell r="F54" t="str">
            <v>bluebell bellflower</v>
          </cell>
          <cell r="G54" t="str">
            <v>Native</v>
          </cell>
          <cell r="H54" t="str">
            <v>p</v>
          </cell>
          <cell r="I54" t="str">
            <v>Warm</v>
          </cell>
        </row>
        <row r="55">
          <cell r="B55" t="str">
            <v>CARBRE</v>
          </cell>
          <cell r="C55" t="str">
            <v>Grass</v>
          </cell>
          <cell r="D55" t="str">
            <v>CABR10</v>
          </cell>
          <cell r="E55" t="str">
            <v>Carex brevior</v>
          </cell>
          <cell r="F55" t="str">
            <v>fescue sedge, shortbeak sedge</v>
          </cell>
          <cell r="G55" t="str">
            <v>Native</v>
          </cell>
          <cell r="H55" t="str">
            <v>p</v>
          </cell>
          <cell r="I55" t="str">
            <v>Cool</v>
          </cell>
        </row>
        <row r="56">
          <cell r="B56" t="str">
            <v>CARDRA</v>
          </cell>
          <cell r="C56" t="str">
            <v>Forb</v>
          </cell>
          <cell r="D56" t="str">
            <v>CADR</v>
          </cell>
          <cell r="E56" t="str">
            <v>Cardaria draba</v>
          </cell>
          <cell r="F56" t="str">
            <v>hoary cress</v>
          </cell>
          <cell r="G56" t="str">
            <v>Exotic</v>
          </cell>
          <cell r="H56" t="str">
            <v>p</v>
          </cell>
        </row>
        <row r="57">
          <cell r="B57" t="str">
            <v>CARDUR</v>
          </cell>
          <cell r="C57" t="str">
            <v>Grass</v>
          </cell>
          <cell r="D57" t="str">
            <v>CADU6</v>
          </cell>
          <cell r="E57" t="str">
            <v>Carex duriuscula</v>
          </cell>
          <cell r="F57" t="str">
            <v>needleleaf sedge</v>
          </cell>
          <cell r="G57" t="str">
            <v>Native</v>
          </cell>
          <cell r="H57" t="str">
            <v>p</v>
          </cell>
          <cell r="I57" t="str">
            <v>Warm</v>
          </cell>
        </row>
        <row r="58">
          <cell r="B58" t="str">
            <v>CARFIL</v>
          </cell>
          <cell r="C58" t="str">
            <v>Grass</v>
          </cell>
          <cell r="D58" t="str">
            <v>CAFI</v>
          </cell>
          <cell r="E58" t="str">
            <v>Carex filifolia</v>
          </cell>
          <cell r="F58" t="str">
            <v>threadleaf sedge</v>
          </cell>
          <cell r="G58" t="str">
            <v>Native</v>
          </cell>
          <cell r="H58" t="str">
            <v>p</v>
          </cell>
          <cell r="I58" t="str">
            <v>Cool</v>
          </cell>
        </row>
        <row r="59">
          <cell r="B59" t="str">
            <v>CARINO</v>
          </cell>
          <cell r="C59" t="str">
            <v>Grass</v>
          </cell>
          <cell r="D59" t="str">
            <v>CAINH2</v>
          </cell>
          <cell r="E59" t="str">
            <v>Carex inops</v>
          </cell>
          <cell r="F59" t="str">
            <v>sun sedge</v>
          </cell>
          <cell r="G59" t="str">
            <v>Native</v>
          </cell>
          <cell r="H59" t="str">
            <v>p</v>
          </cell>
          <cell r="I59" t="str">
            <v>Cool</v>
          </cell>
        </row>
        <row r="60">
          <cell r="B60" t="str">
            <v>CARNEB</v>
          </cell>
          <cell r="C60" t="str">
            <v>Grass</v>
          </cell>
          <cell r="D60" t="str">
            <v>CANE2</v>
          </cell>
          <cell r="E60" t="str">
            <v>Carex nebrascensis</v>
          </cell>
          <cell r="F60" t="str">
            <v>Nebraska sedge</v>
          </cell>
          <cell r="G60" t="str">
            <v>Native</v>
          </cell>
          <cell r="H60" t="str">
            <v>p</v>
          </cell>
          <cell r="I60" t="str">
            <v>Cool</v>
          </cell>
        </row>
        <row r="61">
          <cell r="B61" t="str">
            <v>CARNUT</v>
          </cell>
          <cell r="C61" t="str">
            <v>Forb</v>
          </cell>
          <cell r="D61" t="str">
            <v>CANU2</v>
          </cell>
          <cell r="E61" t="str">
            <v>Carduus nutans</v>
          </cell>
          <cell r="F61" t="str">
            <v>musk thistle</v>
          </cell>
          <cell r="G61" t="str">
            <v>Exotic</v>
          </cell>
          <cell r="H61" t="str">
            <v>b</v>
          </cell>
        </row>
        <row r="62">
          <cell r="B62" t="str">
            <v>CASSES</v>
          </cell>
          <cell r="C62" t="str">
            <v>Forb</v>
          </cell>
          <cell r="D62" t="str">
            <v>CASE5</v>
          </cell>
          <cell r="E62" t="str">
            <v>Castilleja sessilifloria</v>
          </cell>
          <cell r="F62" t="str">
            <v>downy paintedcup</v>
          </cell>
          <cell r="G62" t="str">
            <v>Native</v>
          </cell>
          <cell r="H62" t="str">
            <v>p</v>
          </cell>
          <cell r="I62" t="str">
            <v>Cool</v>
          </cell>
        </row>
        <row r="63">
          <cell r="B63" t="str">
            <v>CENDIF</v>
          </cell>
          <cell r="C63" t="str">
            <v>Forb</v>
          </cell>
          <cell r="D63" t="str">
            <v>CEDI3</v>
          </cell>
          <cell r="E63" t="str">
            <v>Centaurea diffusa</v>
          </cell>
          <cell r="F63" t="str">
            <v>diffuse knapweed</v>
          </cell>
          <cell r="G63" t="str">
            <v>Exotic</v>
          </cell>
          <cell r="H63" t="str">
            <v>p</v>
          </cell>
        </row>
        <row r="64">
          <cell r="B64" t="str">
            <v>CENSTO</v>
          </cell>
          <cell r="C64" t="str">
            <v>Forb</v>
          </cell>
          <cell r="D64" t="str">
            <v>CEST8</v>
          </cell>
          <cell r="E64" t="str">
            <v>Centaurea stoebe</v>
          </cell>
          <cell r="F64" t="str">
            <v>spotted knapweed</v>
          </cell>
          <cell r="G64" t="str">
            <v>Exotic</v>
          </cell>
          <cell r="H64" t="str">
            <v>p</v>
          </cell>
        </row>
        <row r="65">
          <cell r="B65" t="str">
            <v>CERARV</v>
          </cell>
          <cell r="C65" t="str">
            <v>Forb</v>
          </cell>
          <cell r="D65" t="str">
            <v>CEAR4</v>
          </cell>
          <cell r="E65" t="str">
            <v>Cerastium arvense</v>
          </cell>
          <cell r="F65" t="str">
            <v>field chickweed</v>
          </cell>
          <cell r="G65" t="str">
            <v>Native</v>
          </cell>
          <cell r="H65" t="str">
            <v>p</v>
          </cell>
          <cell r="I65" t="str">
            <v>Cool</v>
          </cell>
        </row>
        <row r="66">
          <cell r="B66" t="str">
            <v>CHAGLY</v>
          </cell>
          <cell r="C66" t="str">
            <v>Forb</v>
          </cell>
          <cell r="D66" t="str">
            <v>CHGL13</v>
          </cell>
          <cell r="E66" t="str">
            <v>Chamaesyce glyptosperma</v>
          </cell>
          <cell r="F66" t="str">
            <v>ribseed sandmat</v>
          </cell>
          <cell r="G66" t="str">
            <v>Native</v>
          </cell>
          <cell r="H66" t="str">
            <v>a</v>
          </cell>
          <cell r="I66" t="str">
            <v>Warm</v>
          </cell>
        </row>
        <row r="67">
          <cell r="B67" t="str">
            <v>CHEALB</v>
          </cell>
          <cell r="C67" t="str">
            <v>Forb</v>
          </cell>
          <cell r="D67" t="str">
            <v>CHAL7</v>
          </cell>
          <cell r="E67" t="str">
            <v>Chenopodium album</v>
          </cell>
          <cell r="F67" t="str">
            <v>lambsquarters</v>
          </cell>
          <cell r="G67" t="str">
            <v>Exotic</v>
          </cell>
          <cell r="H67" t="str">
            <v>a</v>
          </cell>
          <cell r="I67" t="str">
            <v>Warm</v>
          </cell>
        </row>
        <row r="68">
          <cell r="B68" t="str">
            <v>CHOTEN</v>
          </cell>
          <cell r="C68" t="str">
            <v>Forb</v>
          </cell>
          <cell r="D68" t="str">
            <v>CHTE2</v>
          </cell>
          <cell r="E68" t="str">
            <v>Chorispora tenella</v>
          </cell>
          <cell r="F68" t="str">
            <v>blue mustard</v>
          </cell>
          <cell r="G68" t="str">
            <v>Exotic</v>
          </cell>
          <cell r="H68" t="str">
            <v>a</v>
          </cell>
        </row>
        <row r="69">
          <cell r="B69" t="str">
            <v>CHRVIL</v>
          </cell>
          <cell r="C69" t="str">
            <v>Forb</v>
          </cell>
          <cell r="D69" t="str">
            <v>HEVIM3</v>
          </cell>
          <cell r="E69" t="str">
            <v>Chrysopsis villosa</v>
          </cell>
          <cell r="F69" t="str">
            <v>hairy False Goldenaster</v>
          </cell>
          <cell r="G69" t="str">
            <v>Native</v>
          </cell>
          <cell r="H69" t="str">
            <v>p</v>
          </cell>
          <cell r="I69" t="str">
            <v>Warm</v>
          </cell>
        </row>
        <row r="70">
          <cell r="B70" t="str">
            <v>CIRARV</v>
          </cell>
          <cell r="C70" t="str">
            <v>Forb</v>
          </cell>
          <cell r="D70" t="str">
            <v>CIAR4</v>
          </cell>
          <cell r="E70" t="str">
            <v>Cirsium arvense</v>
          </cell>
          <cell r="F70" t="str">
            <v>Canada thistle</v>
          </cell>
          <cell r="G70" t="str">
            <v>Exotic</v>
          </cell>
          <cell r="H70" t="str">
            <v>p</v>
          </cell>
          <cell r="I70" t="str">
            <v>Cool</v>
          </cell>
        </row>
        <row r="71">
          <cell r="B71" t="str">
            <v>CIRCAN</v>
          </cell>
          <cell r="C71" t="str">
            <v>Forb</v>
          </cell>
          <cell r="D71" t="str">
            <v>CIACA11</v>
          </cell>
          <cell r="E71" t="str">
            <v>Cirsium canescens</v>
          </cell>
          <cell r="F71" t="str">
            <v>prairie thistle</v>
          </cell>
          <cell r="G71" t="str">
            <v>Native</v>
          </cell>
          <cell r="H71" t="str">
            <v>b</v>
          </cell>
          <cell r="I71" t="str">
            <v>Cool</v>
          </cell>
        </row>
        <row r="72">
          <cell r="B72" t="str">
            <v>CIRFLO</v>
          </cell>
          <cell r="C72" t="str">
            <v>Forb</v>
          </cell>
          <cell r="D72" t="str">
            <v>CIFL</v>
          </cell>
          <cell r="E72" t="str">
            <v>Cirsium flodmanii</v>
          </cell>
          <cell r="F72" t="str">
            <v>flodman's thistle</v>
          </cell>
          <cell r="G72" t="str">
            <v>Native</v>
          </cell>
          <cell r="H72" t="str">
            <v>p</v>
          </cell>
          <cell r="I72" t="str">
            <v>Warm</v>
          </cell>
        </row>
        <row r="73">
          <cell r="B73" t="str">
            <v>CIRLUT</v>
          </cell>
          <cell r="C73" t="str">
            <v>Forb</v>
          </cell>
          <cell r="D73" t="str">
            <v>CILU</v>
          </cell>
          <cell r="E73" t="str">
            <v>Circaea lutetiana</v>
          </cell>
          <cell r="F73" t="str">
            <v>Enchanter's nightshade</v>
          </cell>
          <cell r="G73" t="str">
            <v>Native</v>
          </cell>
          <cell r="H73" t="str">
            <v>p</v>
          </cell>
          <cell r="I73" t="str">
            <v>Cool</v>
          </cell>
        </row>
        <row r="74">
          <cell r="B74" t="str">
            <v>CIRUND</v>
          </cell>
          <cell r="C74" t="str">
            <v>Forb</v>
          </cell>
          <cell r="D74" t="str">
            <v>CIUN</v>
          </cell>
          <cell r="E74" t="str">
            <v>Cirsium undulatum</v>
          </cell>
          <cell r="F74" t="str">
            <v>wavyleaf thistle</v>
          </cell>
          <cell r="G74" t="str">
            <v>Native</v>
          </cell>
          <cell r="H74" t="str">
            <v>p</v>
          </cell>
          <cell r="I74" t="str">
            <v>Warm</v>
          </cell>
        </row>
        <row r="75">
          <cell r="B75" t="str">
            <v>CIRVUL</v>
          </cell>
          <cell r="C75" t="str">
            <v>Forb</v>
          </cell>
          <cell r="D75" t="str">
            <v>CIVU</v>
          </cell>
          <cell r="E75" t="str">
            <v>Cirsium vulgare</v>
          </cell>
          <cell r="F75" t="str">
            <v>bull thistle</v>
          </cell>
          <cell r="G75" t="str">
            <v>Exotic</v>
          </cell>
          <cell r="H75" t="str">
            <v>b</v>
          </cell>
        </row>
        <row r="76">
          <cell r="B76" t="str">
            <v>COMUMB</v>
          </cell>
          <cell r="C76" t="str">
            <v>Forb</v>
          </cell>
          <cell r="D76" t="str">
            <v>COUM</v>
          </cell>
          <cell r="E76" t="str">
            <v>Comandra umbellata</v>
          </cell>
          <cell r="F76" t="str">
            <v>bastard toadflax</v>
          </cell>
          <cell r="G76" t="str">
            <v>Native</v>
          </cell>
          <cell r="H76" t="str">
            <v>p</v>
          </cell>
          <cell r="I76" t="str">
            <v>Cool</v>
          </cell>
        </row>
        <row r="77">
          <cell r="B77" t="str">
            <v>CONARV</v>
          </cell>
          <cell r="C77" t="str">
            <v>Forb</v>
          </cell>
          <cell r="D77" t="str">
            <v>COAR4</v>
          </cell>
          <cell r="E77" t="str">
            <v>Convolvulus arvensis</v>
          </cell>
          <cell r="F77" t="str">
            <v>field bindweed</v>
          </cell>
          <cell r="G77" t="str">
            <v>Exotic</v>
          </cell>
          <cell r="H77" t="str">
            <v>p</v>
          </cell>
          <cell r="I77" t="str">
            <v>Cool</v>
          </cell>
        </row>
        <row r="78">
          <cell r="B78" t="str">
            <v>CONCAN</v>
          </cell>
          <cell r="C78" t="str">
            <v>Forb</v>
          </cell>
          <cell r="D78" t="str">
            <v>COCA5</v>
          </cell>
          <cell r="E78" t="str">
            <v>Conyza canadensis</v>
          </cell>
          <cell r="F78" t="str">
            <v>Canadian horse-weed</v>
          </cell>
          <cell r="G78" t="str">
            <v>Native</v>
          </cell>
          <cell r="H78" t="str">
            <v>b</v>
          </cell>
          <cell r="I78" t="str">
            <v>Warm</v>
          </cell>
        </row>
        <row r="79">
          <cell r="B79" t="str">
            <v>CRYCEL</v>
          </cell>
          <cell r="C79" t="str">
            <v>Forb</v>
          </cell>
          <cell r="D79" t="str">
            <v>CRCE</v>
          </cell>
          <cell r="E79" t="str">
            <v>Cryptantha celosioides</v>
          </cell>
          <cell r="F79" t="str">
            <v>buttecandle</v>
          </cell>
          <cell r="G79" t="str">
            <v>Native</v>
          </cell>
          <cell r="H79" t="str">
            <v>p</v>
          </cell>
          <cell r="I79" t="str">
            <v>Cool</v>
          </cell>
        </row>
        <row r="80">
          <cell r="B80" t="str">
            <v>CYNOFF</v>
          </cell>
          <cell r="C80" t="str">
            <v>Forb</v>
          </cell>
          <cell r="D80" t="str">
            <v>CYOF</v>
          </cell>
          <cell r="E80" t="str">
            <v>Cynoglossum officinale</v>
          </cell>
          <cell r="F80" t="str">
            <v>houndstonque</v>
          </cell>
          <cell r="G80" t="str">
            <v>Exotic</v>
          </cell>
          <cell r="H80" t="str">
            <v>b</v>
          </cell>
        </row>
        <row r="81">
          <cell r="B81" t="str">
            <v>DALPUR</v>
          </cell>
          <cell r="C81" t="str">
            <v>Forb</v>
          </cell>
          <cell r="D81" t="str">
            <v>DAPU5</v>
          </cell>
          <cell r="E81" t="str">
            <v>Dalea purpurea</v>
          </cell>
          <cell r="F81" t="str">
            <v>purple prairie clover</v>
          </cell>
          <cell r="G81" t="str">
            <v>Native</v>
          </cell>
          <cell r="H81" t="str">
            <v>p</v>
          </cell>
          <cell r="I81" t="str">
            <v>Warm</v>
          </cell>
        </row>
        <row r="82">
          <cell r="B82" t="str">
            <v>DASFRU</v>
          </cell>
          <cell r="C82" t="str">
            <v>Shrub</v>
          </cell>
          <cell r="D82" t="str">
            <v>DAFR6</v>
          </cell>
          <cell r="E82" t="str">
            <v>Dasiphora fruticosa</v>
          </cell>
          <cell r="F82" t="str">
            <v>shrubby cinquefoil</v>
          </cell>
          <cell r="G82" t="str">
            <v>Native</v>
          </cell>
          <cell r="H82" t="str">
            <v>p</v>
          </cell>
          <cell r="I82" t="str">
            <v>Warm</v>
          </cell>
        </row>
        <row r="83">
          <cell r="B83" t="str">
            <v>DESSOP</v>
          </cell>
          <cell r="C83" t="str">
            <v>Forb</v>
          </cell>
          <cell r="D83" t="str">
            <v>DESO2</v>
          </cell>
          <cell r="E83" t="str">
            <v>Descurainia sophia</v>
          </cell>
          <cell r="F83" t="str">
            <v>flixweed tansymustard</v>
          </cell>
          <cell r="G83" t="str">
            <v>Exotic</v>
          </cell>
          <cell r="H83" t="str">
            <v>a</v>
          </cell>
          <cell r="I83" t="str">
            <v>Cool</v>
          </cell>
        </row>
        <row r="84">
          <cell r="B84" t="str">
            <v>DIAPEN</v>
          </cell>
          <cell r="C84" t="str">
            <v>Forb</v>
          </cell>
          <cell r="D84" t="str">
            <v>DIAPEN</v>
          </cell>
          <cell r="E84" t="str">
            <v>Dierama pendulum</v>
          </cell>
          <cell r="F84" t="str">
            <v>hair bell</v>
          </cell>
          <cell r="G84" t="str">
            <v>Native</v>
          </cell>
          <cell r="H84" t="str">
            <v>p</v>
          </cell>
          <cell r="I84" t="str">
            <v>Cool</v>
          </cell>
        </row>
        <row r="85">
          <cell r="B85" t="str">
            <v>DICLEI</v>
          </cell>
          <cell r="C85" t="str">
            <v>Grass</v>
          </cell>
          <cell r="D85" t="str">
            <v>DILE2</v>
          </cell>
          <cell r="E85" t="str">
            <v>Dichanthelium leibergii</v>
          </cell>
          <cell r="F85" t="str">
            <v>Leiberg's Panicum</v>
          </cell>
          <cell r="G85" t="str">
            <v>Native</v>
          </cell>
          <cell r="H85" t="str">
            <v>p</v>
          </cell>
          <cell r="I85" t="str">
            <v>Warm</v>
          </cell>
        </row>
        <row r="86">
          <cell r="B86" t="str">
            <v>DICOLI</v>
          </cell>
          <cell r="C86" t="str">
            <v>Grass</v>
          </cell>
          <cell r="D86" t="str">
            <v>DIOLS</v>
          </cell>
          <cell r="E86" t="str">
            <v>Dichanthelium oligosanthes</v>
          </cell>
          <cell r="F86" t="str">
            <v>Scribner's dicanthelium (scribner's rosette grass)</v>
          </cell>
          <cell r="G86" t="str">
            <v>Native</v>
          </cell>
          <cell r="H86" t="str">
            <v>p</v>
          </cell>
          <cell r="I86" t="str">
            <v>Cool</v>
          </cell>
        </row>
        <row r="87">
          <cell r="B87" t="str">
            <v>DICWIL</v>
          </cell>
          <cell r="C87" t="str">
            <v>Grass</v>
          </cell>
          <cell r="D87" t="str">
            <v>DIWI5</v>
          </cell>
          <cell r="E87" t="str">
            <v>Dichanthelium wilcoxianum</v>
          </cell>
          <cell r="F87" t="str">
            <v>Wilcox's panicum</v>
          </cell>
          <cell r="G87" t="str">
            <v>Native</v>
          </cell>
          <cell r="H87" t="str">
            <v>p</v>
          </cell>
          <cell r="I87" t="str">
            <v>Warm</v>
          </cell>
        </row>
        <row r="88">
          <cell r="B88" t="str">
            <v>DISSPI</v>
          </cell>
          <cell r="C88" t="str">
            <v>Grass</v>
          </cell>
          <cell r="D88" t="str">
            <v>DISP</v>
          </cell>
          <cell r="E88" t="str">
            <v>Distichlis spicata</v>
          </cell>
          <cell r="F88" t="str">
            <v>inland saltgrass</v>
          </cell>
          <cell r="G88" t="str">
            <v>Native</v>
          </cell>
          <cell r="H88" t="str">
            <v>p</v>
          </cell>
          <cell r="I88" t="str">
            <v>Warm</v>
          </cell>
        </row>
        <row r="89">
          <cell r="B89" t="str">
            <v>DODPUL</v>
          </cell>
          <cell r="C89" t="str">
            <v>Forb</v>
          </cell>
          <cell r="D89" t="str">
            <v>DOPU</v>
          </cell>
          <cell r="E89" t="str">
            <v>Dodecatheon pulchellum</v>
          </cell>
          <cell r="F89" t="str">
            <v>darkthroat shootingstar</v>
          </cell>
          <cell r="G89" t="str">
            <v>Native</v>
          </cell>
          <cell r="H89" t="str">
            <v>p</v>
          </cell>
          <cell r="I89" t="str">
            <v>Warm</v>
          </cell>
        </row>
        <row r="90">
          <cell r="B90" t="str">
            <v>DYSPAP</v>
          </cell>
          <cell r="C90" t="str">
            <v>Forb</v>
          </cell>
          <cell r="D90" t="str">
            <v>DYPA</v>
          </cell>
          <cell r="E90" t="str">
            <v>Dyssodia papposa</v>
          </cell>
          <cell r="F90" t="str">
            <v>fetid marigold</v>
          </cell>
          <cell r="G90" t="str">
            <v>Native</v>
          </cell>
          <cell r="H90" t="str">
            <v>a</v>
          </cell>
        </row>
        <row r="91">
          <cell r="B91" t="str">
            <v>ECHANG</v>
          </cell>
          <cell r="C91" t="str">
            <v>Forb</v>
          </cell>
          <cell r="D91" t="str">
            <v>ECAN2</v>
          </cell>
          <cell r="E91" t="str">
            <v>Echinacea angustifolia</v>
          </cell>
          <cell r="F91" t="str">
            <v>black samson</v>
          </cell>
          <cell r="G91" t="str">
            <v>Native</v>
          </cell>
          <cell r="H91" t="str">
            <v>p</v>
          </cell>
          <cell r="I91" t="str">
            <v>Warm</v>
          </cell>
        </row>
        <row r="92">
          <cell r="B92" t="str">
            <v>ELACOM</v>
          </cell>
          <cell r="C92" t="str">
            <v>Shrub</v>
          </cell>
          <cell r="D92" t="str">
            <v>ELCO</v>
          </cell>
          <cell r="E92" t="str">
            <v>Elaeagnus commutata</v>
          </cell>
          <cell r="F92" t="str">
            <v>silverberry</v>
          </cell>
          <cell r="G92" t="str">
            <v>Native</v>
          </cell>
          <cell r="H92" t="str">
            <v>p</v>
          </cell>
        </row>
        <row r="93">
          <cell r="B93" t="str">
            <v>ELYCAN</v>
          </cell>
          <cell r="C93" t="str">
            <v>Grass</v>
          </cell>
          <cell r="D93" t="str">
            <v>ELCA4</v>
          </cell>
          <cell r="E93" t="str">
            <v>Elymus canadensis</v>
          </cell>
          <cell r="F93" t="str">
            <v>Canada wildrye</v>
          </cell>
          <cell r="G93" t="str">
            <v>Native</v>
          </cell>
          <cell r="H93" t="str">
            <v>p</v>
          </cell>
          <cell r="I93" t="str">
            <v>Cool</v>
          </cell>
        </row>
        <row r="94">
          <cell r="B94" t="str">
            <v>ELYLAN</v>
          </cell>
          <cell r="C94" t="str">
            <v>Grass</v>
          </cell>
          <cell r="D94" t="str">
            <v>ELLAL</v>
          </cell>
          <cell r="E94" t="str">
            <v>Elymus lanceolatus</v>
          </cell>
          <cell r="F94" t="str">
            <v>thickspike wheatgrass</v>
          </cell>
          <cell r="G94" t="str">
            <v>Native</v>
          </cell>
          <cell r="H94" t="str">
            <v>p</v>
          </cell>
          <cell r="I94" t="str">
            <v>Cool</v>
          </cell>
        </row>
        <row r="95">
          <cell r="B95" t="str">
            <v>ELYTRA</v>
          </cell>
          <cell r="C95" t="str">
            <v>Grass</v>
          </cell>
          <cell r="D95" t="str">
            <v>ELTRT</v>
          </cell>
          <cell r="E95" t="str">
            <v>Elymus trachycaulus</v>
          </cell>
          <cell r="F95" t="str">
            <v>slender wheatgrass</v>
          </cell>
          <cell r="G95" t="str">
            <v>Native</v>
          </cell>
          <cell r="H95" t="str">
            <v>p</v>
          </cell>
          <cell r="I95" t="str">
            <v>Cool</v>
          </cell>
        </row>
        <row r="96">
          <cell r="B96" t="str">
            <v>ERIANN</v>
          </cell>
          <cell r="C96" t="str">
            <v>Forb</v>
          </cell>
          <cell r="D96" t="str">
            <v>ERAN4</v>
          </cell>
          <cell r="E96" t="str">
            <v>Eriogonum annuum</v>
          </cell>
          <cell r="F96" t="str">
            <v>annual buckwheat</v>
          </cell>
          <cell r="G96" t="str">
            <v>Native</v>
          </cell>
          <cell r="H96" t="str">
            <v>a</v>
          </cell>
          <cell r="I96" t="str">
            <v>Warm</v>
          </cell>
        </row>
        <row r="97">
          <cell r="B97" t="str">
            <v>ERICAN</v>
          </cell>
          <cell r="C97" t="str">
            <v>Forb</v>
          </cell>
          <cell r="D97" t="str">
            <v>ERCA4</v>
          </cell>
          <cell r="E97" t="str">
            <v>Erigeron canus</v>
          </cell>
          <cell r="F97" t="str">
            <v>hoary fleabane</v>
          </cell>
          <cell r="G97" t="str">
            <v>Native</v>
          </cell>
          <cell r="H97" t="str">
            <v>p</v>
          </cell>
          <cell r="I97" t="str">
            <v>Cool</v>
          </cell>
        </row>
        <row r="98">
          <cell r="B98" t="str">
            <v>ERIFLA</v>
          </cell>
          <cell r="C98" t="str">
            <v>Forb</v>
          </cell>
          <cell r="D98" t="str">
            <v>ERFL4</v>
          </cell>
          <cell r="E98" t="str">
            <v>Eriogonum flavum</v>
          </cell>
          <cell r="F98" t="str">
            <v>alpine golden buckwheat, yellow wild buckwheat</v>
          </cell>
          <cell r="G98" t="str">
            <v>Native</v>
          </cell>
          <cell r="H98" t="str">
            <v>p</v>
          </cell>
          <cell r="I98" t="str">
            <v>Warm</v>
          </cell>
        </row>
        <row r="99">
          <cell r="B99" t="str">
            <v>ERIGLA</v>
          </cell>
          <cell r="C99" t="str">
            <v>Forb</v>
          </cell>
          <cell r="D99" t="str">
            <v>ERGL2</v>
          </cell>
          <cell r="E99" t="str">
            <v>Erigeron glabellus</v>
          </cell>
          <cell r="F99" t="str">
            <v>streamside fleabane</v>
          </cell>
          <cell r="G99" t="str">
            <v>Native</v>
          </cell>
          <cell r="H99" t="str">
            <v>p</v>
          </cell>
          <cell r="I99" t="str">
            <v>Cool</v>
          </cell>
        </row>
        <row r="100">
          <cell r="B100" t="str">
            <v>ERINAU</v>
          </cell>
          <cell r="C100" t="str">
            <v>Shrub</v>
          </cell>
          <cell r="D100" t="str">
            <v>ERNA10</v>
          </cell>
          <cell r="E100" t="str">
            <v>Ericameria nauseosa</v>
          </cell>
          <cell r="F100" t="str">
            <v>rubber rabbitbrush</v>
          </cell>
          <cell r="G100" t="str">
            <v>Native</v>
          </cell>
          <cell r="H100" t="str">
            <v>p</v>
          </cell>
          <cell r="I100" t="str">
            <v>Warm</v>
          </cell>
        </row>
        <row r="101">
          <cell r="B101" t="str">
            <v>ERIPAU</v>
          </cell>
          <cell r="C101" t="str">
            <v>Forb</v>
          </cell>
          <cell r="D101" t="str">
            <v>ERPA9</v>
          </cell>
          <cell r="E101" t="str">
            <v>Eriogonum pauciflorum</v>
          </cell>
          <cell r="F101" t="str">
            <v>fewflower buckwheat</v>
          </cell>
          <cell r="G101" t="str">
            <v>Native</v>
          </cell>
          <cell r="H101" t="str">
            <v>p</v>
          </cell>
          <cell r="I101" t="str">
            <v>Warm</v>
          </cell>
        </row>
        <row r="102">
          <cell r="B102" t="str">
            <v>ERIPHI</v>
          </cell>
          <cell r="C102" t="str">
            <v>Forb</v>
          </cell>
          <cell r="D102" t="str">
            <v>ERPH</v>
          </cell>
          <cell r="E102" t="str">
            <v>Erigeron philadelphicus</v>
          </cell>
          <cell r="F102" t="str">
            <v>Philadelphia fleabane</v>
          </cell>
          <cell r="G102" t="str">
            <v>Native</v>
          </cell>
          <cell r="H102" t="str">
            <v>p</v>
          </cell>
          <cell r="I102" t="str">
            <v>Cool</v>
          </cell>
        </row>
        <row r="103">
          <cell r="B103" t="str">
            <v>ERISTR</v>
          </cell>
          <cell r="C103" t="str">
            <v>Forb</v>
          </cell>
          <cell r="D103" t="str">
            <v>ERST3</v>
          </cell>
          <cell r="E103" t="str">
            <v>Erigeron strigosus</v>
          </cell>
          <cell r="F103" t="str">
            <v>prairie Fleabane</v>
          </cell>
          <cell r="G103" t="str">
            <v>Native</v>
          </cell>
          <cell r="H103" t="str">
            <v>p</v>
          </cell>
          <cell r="I103" t="str">
            <v>Cool</v>
          </cell>
        </row>
        <row r="104">
          <cell r="B104" t="str">
            <v>ERYASP</v>
          </cell>
          <cell r="C104" t="str">
            <v>Forb</v>
          </cell>
          <cell r="D104" t="str">
            <v>ERAS2</v>
          </cell>
          <cell r="E104" t="str">
            <v>Erysismum asperum</v>
          </cell>
          <cell r="F104" t="str">
            <v>western wallflower</v>
          </cell>
          <cell r="G104" t="str">
            <v>Native</v>
          </cell>
          <cell r="H104" t="str">
            <v>p</v>
          </cell>
          <cell r="I104" t="str">
            <v>Cool</v>
          </cell>
        </row>
        <row r="105">
          <cell r="B105" t="str">
            <v>ESCVIV</v>
          </cell>
          <cell r="C105" t="str">
            <v>Shrub</v>
          </cell>
          <cell r="D105" t="str">
            <v>ESVI2</v>
          </cell>
          <cell r="E105" t="str">
            <v>Escobaria vivipara</v>
          </cell>
          <cell r="F105" t="str">
            <v>spinystar</v>
          </cell>
          <cell r="G105" t="str">
            <v>Native</v>
          </cell>
          <cell r="H105" t="str">
            <v>p</v>
          </cell>
          <cell r="I105" t="str">
            <v>Cool</v>
          </cell>
        </row>
        <row r="106">
          <cell r="B106" t="str">
            <v>ESOMIS</v>
          </cell>
          <cell r="C106" t="str">
            <v>Shrub</v>
          </cell>
          <cell r="D106" t="str">
            <v>ESMI3</v>
          </cell>
          <cell r="E106" t="str">
            <v>Esobaria missouriensis</v>
          </cell>
          <cell r="F106" t="str">
            <v>Missouri foxtail cactus</v>
          </cell>
          <cell r="G106" t="str">
            <v>Native</v>
          </cell>
          <cell r="H106" t="str">
            <v>p</v>
          </cell>
        </row>
        <row r="107">
          <cell r="B107" t="str">
            <v>EUPESU</v>
          </cell>
          <cell r="C107" t="str">
            <v>Forb</v>
          </cell>
          <cell r="D107" t="str">
            <v>EUES</v>
          </cell>
          <cell r="E107" t="str">
            <v>Euphorbia esula</v>
          </cell>
          <cell r="F107" t="str">
            <v>leafy Spurge</v>
          </cell>
          <cell r="G107" t="str">
            <v>Exotic</v>
          </cell>
          <cell r="H107" t="str">
            <v>p</v>
          </cell>
          <cell r="I107" t="str">
            <v>Cool</v>
          </cell>
        </row>
        <row r="108">
          <cell r="B108" t="str">
            <v>EUTGRA</v>
          </cell>
          <cell r="C108" t="str">
            <v>Forb</v>
          </cell>
          <cell r="D108" t="str">
            <v>EUGR5</v>
          </cell>
          <cell r="E108" t="str">
            <v>Euthamia graminifolia</v>
          </cell>
          <cell r="F108" t="str">
            <v>narrow-leaved goldenrod (flat-top goldentop)</v>
          </cell>
          <cell r="G108" t="str">
            <v>Native</v>
          </cell>
          <cell r="H108" t="str">
            <v>p</v>
          </cell>
          <cell r="I108" t="str">
            <v>Warm</v>
          </cell>
        </row>
        <row r="109">
          <cell r="B109" t="str">
            <v>FRAPEN</v>
          </cell>
          <cell r="C109" t="str">
            <v>Tree</v>
          </cell>
          <cell r="D109" t="str">
            <v>FRPE</v>
          </cell>
          <cell r="E109" t="str">
            <v>Fraxinus pennsylvanica</v>
          </cell>
          <cell r="F109" t="str">
            <v>green ash</v>
          </cell>
          <cell r="G109" t="str">
            <v>Native</v>
          </cell>
          <cell r="H109" t="str">
            <v>p</v>
          </cell>
        </row>
        <row r="110">
          <cell r="B110" t="str">
            <v>GALBOR</v>
          </cell>
          <cell r="C110" t="str">
            <v>Forb</v>
          </cell>
          <cell r="D110" t="str">
            <v>GABO2</v>
          </cell>
          <cell r="E110" t="str">
            <v>Galium boreale</v>
          </cell>
          <cell r="F110" t="str">
            <v>northern bedstraw</v>
          </cell>
          <cell r="G110" t="str">
            <v>Native</v>
          </cell>
          <cell r="H110" t="str">
            <v>p</v>
          </cell>
          <cell r="I110" t="str">
            <v>Warm</v>
          </cell>
        </row>
        <row r="111">
          <cell r="B111" t="str">
            <v>GAUCOC</v>
          </cell>
          <cell r="C111" t="str">
            <v>Forb</v>
          </cell>
          <cell r="D111" t="str">
            <v>GACO5</v>
          </cell>
          <cell r="E111" t="str">
            <v>Gaura coccinea</v>
          </cell>
          <cell r="F111" t="str">
            <v>scarlet beeblossom, scarlet gaura</v>
          </cell>
          <cell r="G111" t="str">
            <v>Native</v>
          </cell>
          <cell r="H111" t="str">
            <v>p</v>
          </cell>
          <cell r="I111" t="str">
            <v>Warm</v>
          </cell>
        </row>
        <row r="112">
          <cell r="B112" t="str">
            <v>GEUTRI</v>
          </cell>
          <cell r="C112" t="str">
            <v>Forb</v>
          </cell>
          <cell r="D112" t="str">
            <v>GETR</v>
          </cell>
          <cell r="E112" t="str">
            <v>Geum triflorum</v>
          </cell>
          <cell r="F112" t="str">
            <v>prairie smoke (old man's wiskers)</v>
          </cell>
          <cell r="G112" t="str">
            <v>Native</v>
          </cell>
          <cell r="H112" t="str">
            <v>p</v>
          </cell>
          <cell r="I112" t="str">
            <v>Cool</v>
          </cell>
        </row>
        <row r="113">
          <cell r="B113" t="str">
            <v>GLYLEP</v>
          </cell>
          <cell r="C113" t="str">
            <v>Forb</v>
          </cell>
          <cell r="D113" t="str">
            <v>GLLE3</v>
          </cell>
          <cell r="E113" t="str">
            <v>Glycyrrhiza lepidota</v>
          </cell>
          <cell r="F113" t="str">
            <v>American licorice</v>
          </cell>
          <cell r="G113" t="str">
            <v>Native</v>
          </cell>
          <cell r="H113" t="str">
            <v>p</v>
          </cell>
          <cell r="I113" t="str">
            <v>Cool</v>
          </cell>
        </row>
        <row r="114">
          <cell r="B114" t="str">
            <v>GRISQU</v>
          </cell>
          <cell r="C114" t="str">
            <v>Forb</v>
          </cell>
          <cell r="D114" t="str">
            <v>GRSQ</v>
          </cell>
          <cell r="E114" t="str">
            <v>Grindelia squarrosa</v>
          </cell>
          <cell r="F114" t="str">
            <v>curlycup gumweed</v>
          </cell>
          <cell r="G114" t="str">
            <v>Native</v>
          </cell>
          <cell r="H114" t="str">
            <v>p</v>
          </cell>
          <cell r="I114" t="str">
            <v>Warm</v>
          </cell>
        </row>
        <row r="115">
          <cell r="B115" t="str">
            <v>GUTSAR</v>
          </cell>
          <cell r="C115" t="str">
            <v>Shrub</v>
          </cell>
          <cell r="D115" t="str">
            <v>GUSA2</v>
          </cell>
          <cell r="E115" t="str">
            <v>Gutierrezia sarothrae</v>
          </cell>
          <cell r="F115" t="str">
            <v>broom snakeweed</v>
          </cell>
          <cell r="G115" t="str">
            <v>Native</v>
          </cell>
          <cell r="H115" t="str">
            <v>p</v>
          </cell>
          <cell r="I115" t="str">
            <v>Warm</v>
          </cell>
        </row>
        <row r="116">
          <cell r="B116" t="str">
            <v>GYPPAN</v>
          </cell>
          <cell r="C116" t="str">
            <v>Forb</v>
          </cell>
          <cell r="D116" t="str">
            <v>GYPA</v>
          </cell>
          <cell r="E116" t="str">
            <v>Gypsophila paniculata</v>
          </cell>
          <cell r="F116" t="str">
            <v>baby's breath</v>
          </cell>
          <cell r="G116" t="str">
            <v>Exotic</v>
          </cell>
          <cell r="H116" t="str">
            <v>p</v>
          </cell>
        </row>
        <row r="117">
          <cell r="B117" t="str">
            <v>HALGLO</v>
          </cell>
          <cell r="C117" t="str">
            <v>Forb</v>
          </cell>
          <cell r="D117" t="str">
            <v>HAGL</v>
          </cell>
          <cell r="E117" t="str">
            <v>Halogeton glomeratus</v>
          </cell>
          <cell r="F117" t="str">
            <v>halogeton</v>
          </cell>
          <cell r="G117" t="str">
            <v>Exotic</v>
          </cell>
          <cell r="H117" t="str">
            <v>a</v>
          </cell>
        </row>
        <row r="118">
          <cell r="B118" t="str">
            <v>HEDHIS</v>
          </cell>
          <cell r="C118" t="str">
            <v>Forb</v>
          </cell>
          <cell r="D118" t="str">
            <v>HEHI</v>
          </cell>
          <cell r="E118" t="str">
            <v>Hedeoma hispida</v>
          </cell>
          <cell r="F118" t="str">
            <v>rough false pennyroyal</v>
          </cell>
          <cell r="G118" t="str">
            <v>Native</v>
          </cell>
          <cell r="H118" t="str">
            <v>a</v>
          </cell>
          <cell r="I118" t="str">
            <v>Cool</v>
          </cell>
        </row>
        <row r="119">
          <cell r="B119" t="str">
            <v>HELPAU</v>
          </cell>
          <cell r="C119" t="str">
            <v>Forb</v>
          </cell>
          <cell r="D119" t="str">
            <v>HEPA19</v>
          </cell>
          <cell r="E119" t="str">
            <v>Helianthus pauciflorus</v>
          </cell>
          <cell r="F119" t="str">
            <v>stiff Sunflower</v>
          </cell>
          <cell r="G119" t="str">
            <v>Native</v>
          </cell>
          <cell r="H119" t="str">
            <v>p</v>
          </cell>
          <cell r="I119" t="str">
            <v>Warm</v>
          </cell>
        </row>
        <row r="120">
          <cell r="B120" t="str">
            <v>HESCOM</v>
          </cell>
          <cell r="C120" t="str">
            <v>Grass</v>
          </cell>
          <cell r="D120" t="str">
            <v>HECOC8</v>
          </cell>
          <cell r="E120" t="str">
            <v>Hesperostipa comata</v>
          </cell>
          <cell r="F120" t="str">
            <v>needle-and-thread</v>
          </cell>
          <cell r="G120" t="str">
            <v>Native</v>
          </cell>
          <cell r="H120" t="str">
            <v>p</v>
          </cell>
          <cell r="I120" t="str">
            <v>Cool</v>
          </cell>
        </row>
        <row r="121">
          <cell r="B121" t="str">
            <v>HESSPA</v>
          </cell>
          <cell r="C121" t="str">
            <v>Grass</v>
          </cell>
          <cell r="D121" t="str">
            <v>HESP11</v>
          </cell>
          <cell r="E121" t="str">
            <v>Hesperostipa spartea</v>
          </cell>
          <cell r="F121" t="str">
            <v>porcupinegrass</v>
          </cell>
          <cell r="G121" t="str">
            <v>Native</v>
          </cell>
          <cell r="H121" t="str">
            <v>p</v>
          </cell>
          <cell r="I121" t="str">
            <v>Cool</v>
          </cell>
        </row>
        <row r="122">
          <cell r="B122" t="str">
            <v>HETVIL</v>
          </cell>
          <cell r="C122" t="str">
            <v>Forb</v>
          </cell>
          <cell r="D122" t="str">
            <v>HEVI4</v>
          </cell>
          <cell r="E122" t="str">
            <v>Heterotheca villosa</v>
          </cell>
          <cell r="F122" t="str">
            <v>hairy false goldenaster</v>
          </cell>
          <cell r="G122" t="str">
            <v>Native</v>
          </cell>
          <cell r="H122" t="str">
            <v>p</v>
          </cell>
          <cell r="I122" t="str">
            <v>Warm</v>
          </cell>
        </row>
        <row r="123">
          <cell r="B123" t="str">
            <v>HYMACA</v>
          </cell>
          <cell r="C123" t="str">
            <v>Forb</v>
          </cell>
          <cell r="D123" t="str">
            <v>TEACA2</v>
          </cell>
          <cell r="E123" t="str">
            <v>Tetraneuris acaulis</v>
          </cell>
          <cell r="F123" t="str">
            <v>stemless hymenoxys, stemless four-nerve daisy</v>
          </cell>
          <cell r="G123" t="str">
            <v>Native</v>
          </cell>
          <cell r="H123" t="str">
            <v>p</v>
          </cell>
          <cell r="I123" t="str">
            <v>Cool</v>
          </cell>
        </row>
        <row r="124">
          <cell r="B124" t="str">
            <v>HYONIG</v>
          </cell>
          <cell r="C124" t="str">
            <v>Forb</v>
          </cell>
          <cell r="D124" t="str">
            <v>HYNI</v>
          </cell>
          <cell r="E124" t="str">
            <v>Hyoscyamus niger</v>
          </cell>
          <cell r="F124" t="str">
            <v>black henbane</v>
          </cell>
          <cell r="G124" t="str">
            <v>Exotic</v>
          </cell>
          <cell r="H124" t="str">
            <v>b</v>
          </cell>
        </row>
        <row r="125">
          <cell r="B125" t="str">
            <v>HYPRAD</v>
          </cell>
          <cell r="C125" t="str">
            <v>Forb</v>
          </cell>
          <cell r="D125" t="str">
            <v>HYRA3</v>
          </cell>
          <cell r="E125" t="str">
            <v>Hypochaeris radicata</v>
          </cell>
          <cell r="F125" t="str">
            <v>hairy catsear, false dandylion</v>
          </cell>
          <cell r="G125" t="str">
            <v>Exotic</v>
          </cell>
          <cell r="H125" t="str">
            <v>p</v>
          </cell>
          <cell r="I125" t="str">
            <v>Cool</v>
          </cell>
        </row>
        <row r="126">
          <cell r="B126" t="str">
            <v>JUNCOM</v>
          </cell>
          <cell r="C126" t="str">
            <v>Shrub</v>
          </cell>
          <cell r="D126" t="str">
            <v>JUCO6</v>
          </cell>
          <cell r="E126" t="str">
            <v>Juniperus communis</v>
          </cell>
          <cell r="F126" t="str">
            <v>common juniper</v>
          </cell>
          <cell r="G126" t="str">
            <v>Native</v>
          </cell>
          <cell r="H126" t="str">
            <v>p</v>
          </cell>
        </row>
        <row r="127">
          <cell r="B127" t="str">
            <v>JUNHOR</v>
          </cell>
          <cell r="C127" t="str">
            <v>Shrub</v>
          </cell>
          <cell r="D127" t="str">
            <v>JUHO2</v>
          </cell>
          <cell r="E127" t="str">
            <v>Juniperus horizontalis</v>
          </cell>
          <cell r="F127" t="str">
            <v>creeping juniper</v>
          </cell>
          <cell r="G127" t="str">
            <v>Native</v>
          </cell>
          <cell r="H127" t="str">
            <v>p</v>
          </cell>
        </row>
        <row r="128">
          <cell r="B128" t="str">
            <v>JUNNOD</v>
          </cell>
          <cell r="C128" t="str">
            <v>Grass</v>
          </cell>
          <cell r="D128" t="str">
            <v>JUNO2</v>
          </cell>
          <cell r="E128" t="str">
            <v>Juncus nodosus</v>
          </cell>
          <cell r="F128" t="str">
            <v>knotted rush</v>
          </cell>
          <cell r="G128" t="str">
            <v>Native</v>
          </cell>
          <cell r="H128" t="str">
            <v>p</v>
          </cell>
          <cell r="I128" t="str">
            <v>Cool</v>
          </cell>
        </row>
        <row r="129">
          <cell r="B129" t="str">
            <v>JUNSCO</v>
          </cell>
          <cell r="C129" t="str">
            <v>Tree</v>
          </cell>
          <cell r="D129" t="str">
            <v>JUSC2</v>
          </cell>
          <cell r="E129" t="str">
            <v>Juniperus scopulorum</v>
          </cell>
          <cell r="F129" t="str">
            <v>rocky mountain juniper</v>
          </cell>
          <cell r="G129" t="str">
            <v>Native</v>
          </cell>
          <cell r="H129" t="str">
            <v>p</v>
          </cell>
        </row>
        <row r="130">
          <cell r="B130" t="str">
            <v>KOCSCO</v>
          </cell>
          <cell r="C130" t="str">
            <v>Forb</v>
          </cell>
          <cell r="D130" t="str">
            <v>KOSC</v>
          </cell>
          <cell r="E130" t="str">
            <v>Kochia scoparia</v>
          </cell>
          <cell r="F130" t="str">
            <v>kochia</v>
          </cell>
          <cell r="G130" t="str">
            <v>Exotic</v>
          </cell>
          <cell r="H130" t="str">
            <v>a</v>
          </cell>
        </row>
        <row r="131">
          <cell r="B131" t="str">
            <v>KOEMAC</v>
          </cell>
          <cell r="C131" t="str">
            <v>Grass</v>
          </cell>
          <cell r="D131" t="str">
            <v>KOMA</v>
          </cell>
          <cell r="E131" t="str">
            <v>Koeleria macrantha</v>
          </cell>
          <cell r="F131" t="str">
            <v>prairie Junegrass</v>
          </cell>
          <cell r="G131" t="str">
            <v>Native</v>
          </cell>
          <cell r="H131" t="str">
            <v>p</v>
          </cell>
          <cell r="I131" t="str">
            <v>Cool</v>
          </cell>
        </row>
        <row r="132">
          <cell r="B132" t="str">
            <v>KRALAN</v>
          </cell>
          <cell r="C132" t="str">
            <v>Shrub</v>
          </cell>
          <cell r="D132" t="str">
            <v>KRLA2</v>
          </cell>
          <cell r="E132" t="str">
            <v>Krascheninnikovia lanata</v>
          </cell>
          <cell r="F132" t="str">
            <v>winterfat</v>
          </cell>
          <cell r="G132" t="str">
            <v>Native</v>
          </cell>
          <cell r="H132" t="str">
            <v>p</v>
          </cell>
          <cell r="I132" t="str">
            <v>Cool</v>
          </cell>
        </row>
        <row r="133">
          <cell r="B133" t="str">
            <v>LACSER</v>
          </cell>
          <cell r="C133" t="str">
            <v>Forb</v>
          </cell>
          <cell r="D133" t="str">
            <v>LASE</v>
          </cell>
          <cell r="E133" t="str">
            <v>Lactuca serriola</v>
          </cell>
          <cell r="F133" t="str">
            <v>prickly lettuce</v>
          </cell>
          <cell r="G133" t="str">
            <v>Exotic</v>
          </cell>
          <cell r="H133" t="str">
            <v>b</v>
          </cell>
          <cell r="I133" t="str">
            <v>Warm</v>
          </cell>
        </row>
        <row r="134">
          <cell r="B134" t="str">
            <v>LACTAT</v>
          </cell>
          <cell r="C134" t="str">
            <v>Forb</v>
          </cell>
          <cell r="D134" t="str">
            <v>LATA</v>
          </cell>
          <cell r="E134" t="str">
            <v>Lactuca tatarica</v>
          </cell>
          <cell r="F134" t="str">
            <v>blue Lettuce</v>
          </cell>
          <cell r="G134" t="str">
            <v>Native</v>
          </cell>
          <cell r="H134" t="str">
            <v>b</v>
          </cell>
          <cell r="I134" t="str">
            <v>Warm</v>
          </cell>
        </row>
        <row r="135">
          <cell r="B135" t="str">
            <v>LAPECH</v>
          </cell>
          <cell r="C135" t="str">
            <v>Forb</v>
          </cell>
          <cell r="D135" t="str">
            <v>LAEC</v>
          </cell>
          <cell r="E135" t="str">
            <v>Lappula echinata</v>
          </cell>
          <cell r="F135" t="str">
            <v>blue stickseed</v>
          </cell>
          <cell r="G135" t="str">
            <v>Exotic</v>
          </cell>
          <cell r="H135" t="str">
            <v>b</v>
          </cell>
        </row>
        <row r="136">
          <cell r="B136" t="str">
            <v>LEPDEN</v>
          </cell>
          <cell r="C136" t="str">
            <v>Forb</v>
          </cell>
          <cell r="D136" t="str">
            <v>LEDE</v>
          </cell>
          <cell r="E136" t="str">
            <v>Lepidium densiflorum</v>
          </cell>
          <cell r="F136" t="str">
            <v>peppergrass or common pepperweed</v>
          </cell>
          <cell r="G136" t="str">
            <v>Native</v>
          </cell>
          <cell r="H136" t="str">
            <v>a</v>
          </cell>
          <cell r="I136" t="str">
            <v>Cool</v>
          </cell>
        </row>
        <row r="137">
          <cell r="B137" t="str">
            <v>LESARE</v>
          </cell>
          <cell r="C137" t="str">
            <v>Forb</v>
          </cell>
          <cell r="D137" t="str">
            <v>LEAR6</v>
          </cell>
          <cell r="E137" t="str">
            <v>Lesquerella arenosa</v>
          </cell>
          <cell r="F137" t="str">
            <v>Great Plains bladderpod</v>
          </cell>
          <cell r="G137" t="str">
            <v>Native</v>
          </cell>
          <cell r="H137" t="str">
            <v>p</v>
          </cell>
          <cell r="I137" t="str">
            <v>Cool</v>
          </cell>
        </row>
        <row r="138">
          <cell r="B138" t="str">
            <v>LESLUD</v>
          </cell>
          <cell r="C138" t="str">
            <v>Forb</v>
          </cell>
          <cell r="D138" t="str">
            <v>LELU</v>
          </cell>
          <cell r="E138" t="str">
            <v>Lesquerella ludoviciana</v>
          </cell>
          <cell r="F138" t="str">
            <v>bladderpod, foothill bladderpod</v>
          </cell>
          <cell r="G138" t="str">
            <v>Native</v>
          </cell>
          <cell r="H138" t="str">
            <v>p</v>
          </cell>
          <cell r="I138" t="str">
            <v>Cool</v>
          </cell>
        </row>
        <row r="139">
          <cell r="B139" t="str">
            <v>LIAPUN</v>
          </cell>
          <cell r="C139" t="str">
            <v>Forb</v>
          </cell>
          <cell r="D139" t="str">
            <v>LIPU</v>
          </cell>
          <cell r="E139" t="str">
            <v>Liatris punctata</v>
          </cell>
          <cell r="F139" t="str">
            <v>dotted Blazingstar, dotted gayfeather</v>
          </cell>
          <cell r="G139" t="str">
            <v>Native</v>
          </cell>
          <cell r="H139" t="str">
            <v>p</v>
          </cell>
          <cell r="I139" t="str">
            <v>Warm</v>
          </cell>
        </row>
        <row r="140">
          <cell r="B140" t="str">
            <v>LILPHI</v>
          </cell>
          <cell r="C140" t="str">
            <v>Forb</v>
          </cell>
          <cell r="D140" t="str">
            <v>LIPH</v>
          </cell>
          <cell r="E140" t="str">
            <v>Lilium philadelphicum</v>
          </cell>
          <cell r="F140" t="str">
            <v>wood lily</v>
          </cell>
          <cell r="G140" t="str">
            <v>Native</v>
          </cell>
          <cell r="H140" t="str">
            <v>p</v>
          </cell>
          <cell r="I140" t="str">
            <v>Cool</v>
          </cell>
        </row>
        <row r="141">
          <cell r="B141" t="str">
            <v>LINLEW</v>
          </cell>
          <cell r="C141" t="str">
            <v>Forb</v>
          </cell>
          <cell r="D141" t="str">
            <v>LILEL2</v>
          </cell>
          <cell r="E141" t="str">
            <v>Linum lewisii</v>
          </cell>
          <cell r="F141" t="str">
            <v>wild blue flax (prairie flax)</v>
          </cell>
          <cell r="G141" t="str">
            <v>Native</v>
          </cell>
          <cell r="H141" t="str">
            <v>p</v>
          </cell>
          <cell r="I141" t="str">
            <v>Warm</v>
          </cell>
        </row>
        <row r="142">
          <cell r="B142" t="str">
            <v>LINRIG</v>
          </cell>
          <cell r="C142" t="str">
            <v>Forb</v>
          </cell>
          <cell r="D142" t="str">
            <v>LIRI</v>
          </cell>
          <cell r="E142" t="str">
            <v>Linum rigidum</v>
          </cell>
          <cell r="F142" t="str">
            <v>stiffstem flax</v>
          </cell>
          <cell r="G142" t="str">
            <v>Native</v>
          </cell>
          <cell r="H142" t="str">
            <v>p</v>
          </cell>
          <cell r="I142" t="str">
            <v>Warm</v>
          </cell>
        </row>
        <row r="143">
          <cell r="B143" t="str">
            <v>LITCAN</v>
          </cell>
          <cell r="C143" t="str">
            <v>Forb</v>
          </cell>
          <cell r="D143" t="str">
            <v>LICA12</v>
          </cell>
          <cell r="E143" t="str">
            <v>Lithospermum canescens</v>
          </cell>
          <cell r="F143" t="str">
            <v>hoary puccoon</v>
          </cell>
          <cell r="G143" t="str">
            <v>Native</v>
          </cell>
          <cell r="H143" t="str">
            <v>p</v>
          </cell>
          <cell r="I143" t="str">
            <v>Cool</v>
          </cell>
        </row>
        <row r="144">
          <cell r="B144" t="str">
            <v>LITINC</v>
          </cell>
          <cell r="C144" t="str">
            <v>Forb</v>
          </cell>
          <cell r="D144" t="str">
            <v>LIIN2</v>
          </cell>
          <cell r="E144" t="str">
            <v>Lithospermum incisum</v>
          </cell>
          <cell r="F144" t="str">
            <v>narrowleaf stoneseed, narrowleaf gromwell</v>
          </cell>
          <cell r="G144" t="str">
            <v>Native</v>
          </cell>
          <cell r="H144" t="str">
            <v>p</v>
          </cell>
          <cell r="I144" t="str">
            <v>Cool</v>
          </cell>
        </row>
        <row r="145">
          <cell r="B145" t="str">
            <v>LOMFOE</v>
          </cell>
          <cell r="C145" t="str">
            <v>Forb</v>
          </cell>
          <cell r="D145" t="str">
            <v>LOFO</v>
          </cell>
          <cell r="E145" t="str">
            <v>Lomatium foeniculaceum</v>
          </cell>
          <cell r="F145" t="str">
            <v>biscuitroot, wild parsley</v>
          </cell>
          <cell r="G145" t="str">
            <v>Native</v>
          </cell>
          <cell r="H145" t="str">
            <v>p</v>
          </cell>
          <cell r="I145" t="str">
            <v>Cool</v>
          </cell>
        </row>
        <row r="146">
          <cell r="B146" t="str">
            <v>LOTUNI</v>
          </cell>
          <cell r="C146" t="str">
            <v>Forb</v>
          </cell>
          <cell r="D146" t="str">
            <v>LOUN</v>
          </cell>
          <cell r="E146" t="str">
            <v>Lotus unifoliolatus</v>
          </cell>
          <cell r="F146" t="str">
            <v>birdsfoot trefoil</v>
          </cell>
          <cell r="G146" t="str">
            <v>Native</v>
          </cell>
          <cell r="H146" t="str">
            <v>a</v>
          </cell>
          <cell r="I146" t="str">
            <v>Cool</v>
          </cell>
        </row>
        <row r="147">
          <cell r="B147" t="str">
            <v>LUPARG</v>
          </cell>
          <cell r="C147" t="str">
            <v>Forb</v>
          </cell>
          <cell r="D147" t="str">
            <v>LUAR#</v>
          </cell>
          <cell r="E147" t="str">
            <v>Lupinus argenteus</v>
          </cell>
          <cell r="F147" t="str">
            <v>silver lupine</v>
          </cell>
          <cell r="G147" t="str">
            <v>Native</v>
          </cell>
          <cell r="H147" t="str">
            <v>p</v>
          </cell>
        </row>
        <row r="148">
          <cell r="B148" t="str">
            <v>LYGJUN</v>
          </cell>
          <cell r="C148" t="str">
            <v>Forb</v>
          </cell>
          <cell r="D148" t="str">
            <v>LYJU</v>
          </cell>
          <cell r="E148" t="str">
            <v>Lygodesmia juncea</v>
          </cell>
          <cell r="F148" t="str">
            <v>rush skeletonweed, rush skeleton plant</v>
          </cell>
          <cell r="G148" t="str">
            <v>Native</v>
          </cell>
          <cell r="H148" t="str">
            <v>p</v>
          </cell>
          <cell r="I148" t="str">
            <v>Warm</v>
          </cell>
        </row>
        <row r="149">
          <cell r="B149" t="str">
            <v>MACPIN</v>
          </cell>
          <cell r="C149" t="str">
            <v>Forb</v>
          </cell>
          <cell r="D149" t="str">
            <v>MAPI</v>
          </cell>
          <cell r="E149" t="str">
            <v>Machaeranthera pinnatifida</v>
          </cell>
          <cell r="F149" t="str">
            <v>Lacy tansyaster</v>
          </cell>
          <cell r="G149" t="str">
            <v>Native</v>
          </cell>
          <cell r="H149" t="str">
            <v>p</v>
          </cell>
          <cell r="I149" t="str">
            <v>Warm</v>
          </cell>
        </row>
        <row r="150">
          <cell r="B150" t="str">
            <v>MEDLUP</v>
          </cell>
          <cell r="C150" t="str">
            <v>Forb</v>
          </cell>
          <cell r="D150" t="str">
            <v>MELU</v>
          </cell>
          <cell r="E150" t="str">
            <v>Medicago lupulina</v>
          </cell>
          <cell r="F150" t="str">
            <v>black medick</v>
          </cell>
          <cell r="G150" t="str">
            <v>Exotic</v>
          </cell>
          <cell r="H150" t="str">
            <v>p</v>
          </cell>
        </row>
        <row r="151">
          <cell r="B151" t="str">
            <v>MEDSAT</v>
          </cell>
          <cell r="C151" t="str">
            <v>Forb</v>
          </cell>
          <cell r="D151" t="str">
            <v>MESA</v>
          </cell>
          <cell r="E151" t="str">
            <v>Medicago sativa</v>
          </cell>
          <cell r="F151" t="str">
            <v>alfalfa</v>
          </cell>
          <cell r="G151" t="str">
            <v>Exotic</v>
          </cell>
          <cell r="H151" t="str">
            <v>p</v>
          </cell>
          <cell r="I151" t="str">
            <v>Cool</v>
          </cell>
        </row>
        <row r="152">
          <cell r="B152" t="str">
            <v>MELOFF</v>
          </cell>
          <cell r="C152" t="str">
            <v>Forb</v>
          </cell>
          <cell r="D152" t="str">
            <v>MEOF</v>
          </cell>
          <cell r="E152" t="str">
            <v>Melilotus officinalis</v>
          </cell>
          <cell r="F152" t="str">
            <v>yellow sweetclover</v>
          </cell>
          <cell r="G152" t="str">
            <v>Exotic</v>
          </cell>
          <cell r="H152" t="str">
            <v>b</v>
          </cell>
          <cell r="I152" t="str">
            <v>Warm</v>
          </cell>
        </row>
        <row r="153">
          <cell r="B153" t="str">
            <v>MENSPI</v>
          </cell>
          <cell r="C153" t="str">
            <v>Forb</v>
          </cell>
          <cell r="D153" t="str">
            <v>MESP3</v>
          </cell>
          <cell r="E153" t="str">
            <v>Mentha spicata</v>
          </cell>
          <cell r="F153" t="str">
            <v>spearmint</v>
          </cell>
          <cell r="G153" t="str">
            <v>Exotic</v>
          </cell>
          <cell r="H153" t="str">
            <v>p</v>
          </cell>
          <cell r="I153" t="str">
            <v>Cool</v>
          </cell>
        </row>
        <row r="154">
          <cell r="B154" t="str">
            <v>MONFIS</v>
          </cell>
          <cell r="C154" t="str">
            <v>Forb</v>
          </cell>
          <cell r="D154" t="str">
            <v>MOFI</v>
          </cell>
          <cell r="E154" t="str">
            <v>Monarda fistulosa</v>
          </cell>
          <cell r="F154" t="str">
            <v>wild bergamot</v>
          </cell>
          <cell r="G154" t="str">
            <v>Native</v>
          </cell>
          <cell r="H154" t="str">
            <v>p</v>
          </cell>
          <cell r="I154" t="str">
            <v>Cool</v>
          </cell>
        </row>
        <row r="155">
          <cell r="B155" t="str">
            <v>MUHCUS</v>
          </cell>
          <cell r="C155" t="str">
            <v>Grass</v>
          </cell>
          <cell r="D155" t="str">
            <v>MUCU3</v>
          </cell>
          <cell r="E155" t="str">
            <v>Muhlenbergia cuspidata</v>
          </cell>
          <cell r="F155" t="str">
            <v>plains muhly</v>
          </cell>
          <cell r="G155" t="str">
            <v>Native</v>
          </cell>
          <cell r="H155" t="str">
            <v>p</v>
          </cell>
          <cell r="I155" t="str">
            <v>Warm</v>
          </cell>
        </row>
        <row r="156">
          <cell r="B156" t="str">
            <v>MUSDIV</v>
          </cell>
          <cell r="C156" t="str">
            <v>Forb</v>
          </cell>
          <cell r="D156" t="str">
            <v>MUDI</v>
          </cell>
          <cell r="E156" t="str">
            <v>Musineon divacivatum</v>
          </cell>
          <cell r="F156" t="str">
            <v>leafy wildparsley, spreadstem musineon</v>
          </cell>
          <cell r="G156" t="str">
            <v>Native</v>
          </cell>
          <cell r="H156" t="str">
            <v>p</v>
          </cell>
          <cell r="I156" t="str">
            <v>Cool</v>
          </cell>
        </row>
        <row r="157">
          <cell r="B157" t="str">
            <v>NASVIR</v>
          </cell>
          <cell r="C157" t="str">
            <v>Grass</v>
          </cell>
          <cell r="D157" t="str">
            <v>NAVI4</v>
          </cell>
          <cell r="E157" t="str">
            <v>Nassella viridula</v>
          </cell>
          <cell r="F157" t="str">
            <v>green needlegrass</v>
          </cell>
          <cell r="G157" t="str">
            <v>Native</v>
          </cell>
          <cell r="H157" t="str">
            <v>p</v>
          </cell>
          <cell r="I157" t="str">
            <v>Cool</v>
          </cell>
        </row>
        <row r="158">
          <cell r="B158" t="str">
            <v>OENBIE</v>
          </cell>
          <cell r="C158" t="str">
            <v>Forb</v>
          </cell>
          <cell r="D158" t="str">
            <v>OEBI</v>
          </cell>
          <cell r="E158" t="str">
            <v>Oenothera biennis</v>
          </cell>
          <cell r="F158" t="str">
            <v>common evening primrose</v>
          </cell>
          <cell r="G158" t="str">
            <v>Native</v>
          </cell>
          <cell r="H158" t="str">
            <v>b</v>
          </cell>
          <cell r="I158" t="str">
            <v>Warm</v>
          </cell>
        </row>
        <row r="159">
          <cell r="B159" t="str">
            <v>OLIALB</v>
          </cell>
          <cell r="C159" t="str">
            <v>Forb</v>
          </cell>
          <cell r="D159" t="str">
            <v>OLAL2</v>
          </cell>
          <cell r="E159" t="str">
            <v>Oligoneuron album</v>
          </cell>
          <cell r="F159" t="str">
            <v>prairie goldenrod</v>
          </cell>
          <cell r="G159" t="str">
            <v>Native</v>
          </cell>
          <cell r="H159" t="str">
            <v>p</v>
          </cell>
          <cell r="I159" t="str">
            <v>Warm</v>
          </cell>
        </row>
        <row r="160">
          <cell r="B160" t="str">
            <v>OPUFRA</v>
          </cell>
          <cell r="C160" t="str">
            <v>Shrub</v>
          </cell>
          <cell r="D160" t="str">
            <v>OPFR</v>
          </cell>
          <cell r="E160" t="str">
            <v>Opuntia fragillis</v>
          </cell>
          <cell r="F160" t="str">
            <v>brittle pricklypear</v>
          </cell>
          <cell r="G160" t="str">
            <v>Native</v>
          </cell>
          <cell r="H160" t="str">
            <v>p</v>
          </cell>
        </row>
        <row r="161">
          <cell r="B161" t="str">
            <v>OPUPOL</v>
          </cell>
          <cell r="C161" t="str">
            <v>Shrub</v>
          </cell>
          <cell r="D161" t="str">
            <v>OPPO</v>
          </cell>
          <cell r="E161" t="str">
            <v>Opuntia polycantha</v>
          </cell>
          <cell r="F161" t="str">
            <v>plains pricklypear</v>
          </cell>
          <cell r="G161" t="str">
            <v>Native</v>
          </cell>
          <cell r="H161" t="str">
            <v>p</v>
          </cell>
        </row>
        <row r="162">
          <cell r="B162" t="str">
            <v>ORTLUT</v>
          </cell>
          <cell r="C162" t="str">
            <v>Forb</v>
          </cell>
          <cell r="D162" t="str">
            <v>ORLU2</v>
          </cell>
          <cell r="E162" t="str">
            <v>Orthocarpus luteus</v>
          </cell>
          <cell r="F162" t="str">
            <v>yellow owl's-clover</v>
          </cell>
          <cell r="G162" t="str">
            <v>Native</v>
          </cell>
          <cell r="H162" t="str">
            <v>a</v>
          </cell>
          <cell r="I162" t="str">
            <v>Warm</v>
          </cell>
        </row>
        <row r="163">
          <cell r="B163" t="str">
            <v>OXYCAM</v>
          </cell>
          <cell r="C163" t="str">
            <v>Forb</v>
          </cell>
          <cell r="D163" t="str">
            <v>OXCA4</v>
          </cell>
          <cell r="E163" t="str">
            <v>Oxytropis campestris</v>
          </cell>
          <cell r="F163" t="str">
            <v>slender locoweed, field locoweed, slender crazyweed</v>
          </cell>
          <cell r="G163" t="str">
            <v>Native</v>
          </cell>
          <cell r="H163" t="str">
            <v>p</v>
          </cell>
          <cell r="I163" t="str">
            <v>Warm</v>
          </cell>
        </row>
        <row r="164">
          <cell r="B164" t="str">
            <v>OXYLAM</v>
          </cell>
          <cell r="C164" t="str">
            <v>Forb</v>
          </cell>
          <cell r="D164" t="str">
            <v>OXLA3</v>
          </cell>
          <cell r="E164" t="str">
            <v>Oxytropis lambertii</v>
          </cell>
          <cell r="F164" t="str">
            <v>purple Locoweed, lambert's crazyweed</v>
          </cell>
          <cell r="G164" t="str">
            <v>Native</v>
          </cell>
          <cell r="H164" t="str">
            <v>p</v>
          </cell>
          <cell r="I164" t="str">
            <v>Cool</v>
          </cell>
        </row>
        <row r="165">
          <cell r="B165" t="str">
            <v>PACPLA</v>
          </cell>
          <cell r="C165" t="str">
            <v>Forb</v>
          </cell>
          <cell r="D165" t="str">
            <v>PAPL12</v>
          </cell>
          <cell r="E165" t="str">
            <v>Pachera plattensis</v>
          </cell>
          <cell r="F165" t="str">
            <v>prairie groundsel</v>
          </cell>
          <cell r="G165" t="str">
            <v>Native</v>
          </cell>
          <cell r="H165" t="str">
            <v>p</v>
          </cell>
          <cell r="I165" t="str">
            <v>Cool</v>
          </cell>
        </row>
        <row r="166">
          <cell r="B166" t="str">
            <v>PANVIR</v>
          </cell>
          <cell r="C166" t="str">
            <v>Grass</v>
          </cell>
          <cell r="D166" t="str">
            <v>PAVI2</v>
          </cell>
          <cell r="E166" t="str">
            <v>Panicum virgatum</v>
          </cell>
          <cell r="F166" t="str">
            <v>switchgrass</v>
          </cell>
          <cell r="G166" t="str">
            <v>Native</v>
          </cell>
          <cell r="H166" t="str">
            <v>p</v>
          </cell>
          <cell r="I166" t="str">
            <v>Warm</v>
          </cell>
        </row>
        <row r="167">
          <cell r="B167" t="str">
            <v>PASSMI</v>
          </cell>
          <cell r="C167" t="str">
            <v>Grass</v>
          </cell>
          <cell r="D167" t="str">
            <v>PASM</v>
          </cell>
          <cell r="E167" t="str">
            <v>Pascopyrum smithii</v>
          </cell>
          <cell r="F167" t="str">
            <v>western wheatgrass</v>
          </cell>
          <cell r="G167" t="str">
            <v>Native</v>
          </cell>
          <cell r="H167" t="str">
            <v>p</v>
          </cell>
          <cell r="I167" t="str">
            <v>Cool</v>
          </cell>
        </row>
        <row r="168">
          <cell r="B168" t="str">
            <v>PEDESC</v>
          </cell>
          <cell r="C168" t="str">
            <v>Forb</v>
          </cell>
          <cell r="D168" t="str">
            <v>PEES</v>
          </cell>
          <cell r="E168" t="str">
            <v>Pediomelum esculentum</v>
          </cell>
          <cell r="F168" t="str">
            <v>Indian breadroot</v>
          </cell>
          <cell r="G168" t="str">
            <v>Native</v>
          </cell>
          <cell r="H168" t="str">
            <v>p</v>
          </cell>
          <cell r="I168" t="str">
            <v>Cool</v>
          </cell>
        </row>
        <row r="169">
          <cell r="B169" t="str">
            <v>PENGRA</v>
          </cell>
          <cell r="C169" t="str">
            <v>Forb</v>
          </cell>
          <cell r="D169" t="str">
            <v>PEGR7</v>
          </cell>
          <cell r="E169" t="str">
            <v>Pestemon grandiflorus</v>
          </cell>
          <cell r="F169" t="str">
            <v>large beardtongue</v>
          </cell>
          <cell r="G169" t="str">
            <v>Native</v>
          </cell>
          <cell r="H169" t="str">
            <v>p</v>
          </cell>
          <cell r="I169" t="str">
            <v>Cool</v>
          </cell>
        </row>
        <row r="170">
          <cell r="B170" t="str">
            <v>PENNIT</v>
          </cell>
          <cell r="C170" t="str">
            <v>Forb</v>
          </cell>
          <cell r="D170" t="str">
            <v>PENI3</v>
          </cell>
          <cell r="E170" t="str">
            <v>Penstemon nitidus</v>
          </cell>
          <cell r="F170" t="str">
            <v>waxleaf penstemon, blue beardtongue</v>
          </cell>
          <cell r="G170" t="str">
            <v>Native</v>
          </cell>
          <cell r="H170" t="str">
            <v>p</v>
          </cell>
          <cell r="I170" t="str">
            <v>Cool</v>
          </cell>
        </row>
        <row r="171">
          <cell r="B171" t="str">
            <v>PHLHOO</v>
          </cell>
          <cell r="C171" t="str">
            <v>Forb</v>
          </cell>
          <cell r="D171" t="str">
            <v>PHHO</v>
          </cell>
          <cell r="E171" t="str">
            <v>Phlox hoodii</v>
          </cell>
          <cell r="F171" t="str">
            <v>hood's phlox</v>
          </cell>
          <cell r="G171" t="str">
            <v>Native</v>
          </cell>
          <cell r="H171" t="str">
            <v>p</v>
          </cell>
          <cell r="I171" t="str">
            <v>Cool</v>
          </cell>
        </row>
        <row r="172">
          <cell r="B172" t="str">
            <v>PINPON</v>
          </cell>
          <cell r="C172" t="str">
            <v>Tree</v>
          </cell>
          <cell r="D172" t="str">
            <v>PIPO</v>
          </cell>
          <cell r="E172" t="str">
            <v>Pinus ponderosa</v>
          </cell>
          <cell r="F172" t="str">
            <v>ponderosa pine</v>
          </cell>
          <cell r="G172" t="str">
            <v>Native</v>
          </cell>
          <cell r="H172" t="str">
            <v>p</v>
          </cell>
          <cell r="I172" t="str">
            <v>Evergreen</v>
          </cell>
        </row>
        <row r="173">
          <cell r="B173" t="str">
            <v>PLAELO</v>
          </cell>
          <cell r="C173" t="str">
            <v>Forb</v>
          </cell>
          <cell r="D173" t="str">
            <v>PLEL</v>
          </cell>
          <cell r="E173" t="str">
            <v>Plantago elongata</v>
          </cell>
          <cell r="F173" t="str">
            <v>prairie plantain, slender plantain</v>
          </cell>
          <cell r="G173" t="str">
            <v>Native</v>
          </cell>
          <cell r="H173" t="str">
            <v>a</v>
          </cell>
          <cell r="I173" t="str">
            <v>Cool</v>
          </cell>
        </row>
        <row r="174">
          <cell r="B174" t="str">
            <v>PLAPAT</v>
          </cell>
          <cell r="C174" t="str">
            <v>Forb</v>
          </cell>
          <cell r="D174" t="str">
            <v>PLPA2</v>
          </cell>
          <cell r="E174" t="str">
            <v>Plantago patagonica</v>
          </cell>
          <cell r="F174" t="str">
            <v>woolly plantain</v>
          </cell>
          <cell r="G174" t="str">
            <v>Native</v>
          </cell>
          <cell r="H174" t="str">
            <v>a</v>
          </cell>
          <cell r="I174" t="str">
            <v>Cool</v>
          </cell>
        </row>
        <row r="175">
          <cell r="B175" t="str">
            <v>POACOM</v>
          </cell>
          <cell r="C175" t="str">
            <v>Grass</v>
          </cell>
          <cell r="D175" t="str">
            <v>POCO</v>
          </cell>
          <cell r="E175" t="str">
            <v>Poa compressa</v>
          </cell>
          <cell r="F175" t="str">
            <v>Canada bluegrass</v>
          </cell>
          <cell r="G175" t="str">
            <v>Exotic</v>
          </cell>
          <cell r="H175" t="str">
            <v>p</v>
          </cell>
          <cell r="I175" t="str">
            <v>Cool</v>
          </cell>
        </row>
        <row r="176">
          <cell r="B176" t="str">
            <v>POAPRA</v>
          </cell>
          <cell r="C176" t="str">
            <v>Grass</v>
          </cell>
          <cell r="D176" t="str">
            <v>POPR</v>
          </cell>
          <cell r="E176" t="str">
            <v>Poa pratensis</v>
          </cell>
          <cell r="F176" t="str">
            <v>Kentucky bluegrass</v>
          </cell>
          <cell r="G176" t="str">
            <v>Exotic</v>
          </cell>
          <cell r="H176" t="str">
            <v>p</v>
          </cell>
          <cell r="I176" t="str">
            <v>Cool</v>
          </cell>
        </row>
        <row r="177">
          <cell r="B177" t="str">
            <v>POASAN</v>
          </cell>
          <cell r="C177" t="str">
            <v>Grass</v>
          </cell>
          <cell r="D177" t="str">
            <v>POSE</v>
          </cell>
          <cell r="E177" t="str">
            <v>Poa secunda</v>
          </cell>
          <cell r="F177" t="str">
            <v>Sandberg bluegrass</v>
          </cell>
          <cell r="G177" t="str">
            <v>Native</v>
          </cell>
          <cell r="H177" t="str">
            <v>p</v>
          </cell>
          <cell r="I177" t="str">
            <v>Cool</v>
          </cell>
        </row>
        <row r="178">
          <cell r="B178" t="str">
            <v>POASEC</v>
          </cell>
          <cell r="C178" t="str">
            <v>Grass</v>
          </cell>
          <cell r="D178" t="str">
            <v>POSE</v>
          </cell>
          <cell r="E178" t="str">
            <v>Poa secunda</v>
          </cell>
          <cell r="F178" t="str">
            <v>Sandberg bluegrass</v>
          </cell>
          <cell r="G178" t="str">
            <v>Native</v>
          </cell>
          <cell r="H178" t="str">
            <v>p</v>
          </cell>
          <cell r="I178" t="str">
            <v>Cool</v>
          </cell>
        </row>
        <row r="179">
          <cell r="B179" t="str">
            <v>POLALB</v>
          </cell>
          <cell r="C179" t="str">
            <v>Forb</v>
          </cell>
          <cell r="D179" t="str">
            <v>POAL4</v>
          </cell>
          <cell r="E179" t="str">
            <v>Polygala alba</v>
          </cell>
          <cell r="F179" t="str">
            <v>white milkwort</v>
          </cell>
          <cell r="G179" t="str">
            <v>Native</v>
          </cell>
          <cell r="H179" t="str">
            <v>p</v>
          </cell>
          <cell r="I179" t="str">
            <v>Cool</v>
          </cell>
        </row>
        <row r="180">
          <cell r="B180" t="str">
            <v>POLCON</v>
          </cell>
          <cell r="C180" t="str">
            <v>Forb</v>
          </cell>
          <cell r="D180" t="str">
            <v>POCO10</v>
          </cell>
          <cell r="E180" t="str">
            <v>Polygonum convolvulus</v>
          </cell>
          <cell r="F180" t="str">
            <v>wild buckwheat, black bindweed</v>
          </cell>
          <cell r="G180" t="str">
            <v>Exotic</v>
          </cell>
          <cell r="H180" t="str">
            <v>a</v>
          </cell>
          <cell r="I180" t="str">
            <v>Warm</v>
          </cell>
        </row>
        <row r="181">
          <cell r="B181" t="str">
            <v>POLDOU</v>
          </cell>
          <cell r="C181" t="str">
            <v>Forb</v>
          </cell>
          <cell r="D181" t="str">
            <v>PODO4</v>
          </cell>
          <cell r="E181" t="str">
            <v>Polygonum douglasii</v>
          </cell>
          <cell r="F181" t="str">
            <v>Douglas knotweed</v>
          </cell>
          <cell r="G181" t="str">
            <v>Native</v>
          </cell>
          <cell r="H181" t="str">
            <v>a</v>
          </cell>
          <cell r="I181" t="str">
            <v>Warm</v>
          </cell>
        </row>
        <row r="182">
          <cell r="B182" t="str">
            <v>POPACU</v>
          </cell>
          <cell r="C182" t="str">
            <v>Tree</v>
          </cell>
          <cell r="D182" t="str">
            <v>POAC5</v>
          </cell>
          <cell r="E182" t="str">
            <v>Populus x acuminata</v>
          </cell>
          <cell r="F182" t="str">
            <v>lanceleaf cottonwood</v>
          </cell>
          <cell r="G182" t="str">
            <v>Native</v>
          </cell>
          <cell r="H182" t="str">
            <v>p</v>
          </cell>
        </row>
        <row r="183">
          <cell r="B183" t="str">
            <v>POPTRE</v>
          </cell>
          <cell r="C183" t="str">
            <v>Tree</v>
          </cell>
          <cell r="D183" t="str">
            <v>POTR5</v>
          </cell>
          <cell r="E183" t="str">
            <v>Populus tremuloides</v>
          </cell>
          <cell r="F183" t="str">
            <v>quaking aspen</v>
          </cell>
          <cell r="G183" t="str">
            <v>Native</v>
          </cell>
          <cell r="H183" t="str">
            <v>p</v>
          </cell>
        </row>
        <row r="184">
          <cell r="B184" t="str">
            <v>POTARG</v>
          </cell>
          <cell r="C184" t="str">
            <v>Forb</v>
          </cell>
          <cell r="D184" t="str">
            <v>POAR7</v>
          </cell>
          <cell r="E184" t="str">
            <v>Potentilla arguta</v>
          </cell>
          <cell r="F184" t="str">
            <v>silver cinquefoil</v>
          </cell>
          <cell r="G184" t="str">
            <v>Native</v>
          </cell>
          <cell r="H184" t="str">
            <v>p</v>
          </cell>
          <cell r="I184" t="str">
            <v>Warm</v>
          </cell>
        </row>
        <row r="185">
          <cell r="B185" t="str">
            <v>POTCON</v>
          </cell>
          <cell r="C185" t="str">
            <v>Forb</v>
          </cell>
          <cell r="D185" t="str">
            <v>POCO13</v>
          </cell>
          <cell r="E185" t="str">
            <v>Potentilla concinna</v>
          </cell>
          <cell r="F185" t="str">
            <v>(elegant) cinquefoil species</v>
          </cell>
          <cell r="G185" t="str">
            <v>Native</v>
          </cell>
          <cell r="H185" t="str">
            <v>p</v>
          </cell>
          <cell r="I185" t="str">
            <v>Cool</v>
          </cell>
        </row>
        <row r="186">
          <cell r="B186" t="str">
            <v>POTHIP</v>
          </cell>
          <cell r="C186" t="str">
            <v>Forb</v>
          </cell>
          <cell r="D186" t="str">
            <v>POHI6</v>
          </cell>
          <cell r="E186" t="str">
            <v>Potentilla hippiana</v>
          </cell>
          <cell r="F186" t="str">
            <v>wooly cinquefoil</v>
          </cell>
          <cell r="G186" t="str">
            <v>Native</v>
          </cell>
          <cell r="H186" t="str">
            <v>p</v>
          </cell>
          <cell r="I186" t="str">
            <v>Warm</v>
          </cell>
        </row>
        <row r="187">
          <cell r="B187" t="str">
            <v>POTPEN</v>
          </cell>
          <cell r="C187" t="str">
            <v>Forb</v>
          </cell>
          <cell r="D187" t="str">
            <v>POPE8</v>
          </cell>
          <cell r="E187" t="str">
            <v>Potentilla pensylvanica</v>
          </cell>
          <cell r="F187" t="str">
            <v>Pennsylvania cinquefoil</v>
          </cell>
          <cell r="G187" t="str">
            <v>Native</v>
          </cell>
          <cell r="H187" t="str">
            <v>p</v>
          </cell>
          <cell r="I187" t="str">
            <v>Warm</v>
          </cell>
        </row>
        <row r="188">
          <cell r="B188" t="str">
            <v>POTREC</v>
          </cell>
          <cell r="C188" t="str">
            <v>Forb</v>
          </cell>
          <cell r="D188" t="str">
            <v>PORE5</v>
          </cell>
          <cell r="E188" t="str">
            <v>Potentilla recta</v>
          </cell>
          <cell r="F188" t="str">
            <v>sulphur cinquefoil</v>
          </cell>
          <cell r="G188" t="str">
            <v>Exotic</v>
          </cell>
          <cell r="H188" t="str">
            <v>p</v>
          </cell>
          <cell r="I188" t="str">
            <v>Cool/Warm</v>
          </cell>
        </row>
        <row r="189">
          <cell r="B189" t="str">
            <v>PRUAME</v>
          </cell>
          <cell r="C189" t="str">
            <v>Shrub</v>
          </cell>
          <cell r="D189" t="str">
            <v>PRAM</v>
          </cell>
          <cell r="E189" t="str">
            <v>Prunus americana</v>
          </cell>
          <cell r="F189" t="str">
            <v>wild plum</v>
          </cell>
          <cell r="G189" t="str">
            <v>Native</v>
          </cell>
          <cell r="H189" t="str">
            <v>p</v>
          </cell>
        </row>
        <row r="190">
          <cell r="B190" t="str">
            <v>PRUBES</v>
          </cell>
          <cell r="C190" t="str">
            <v>Shrub</v>
          </cell>
          <cell r="D190" t="str">
            <v>PRPUB</v>
          </cell>
          <cell r="E190" t="str">
            <v>Prunus pumila L. var. besseyi</v>
          </cell>
          <cell r="F190" t="str">
            <v>western sandcherry</v>
          </cell>
          <cell r="G190" t="str">
            <v>Native</v>
          </cell>
          <cell r="H190" t="str">
            <v>p</v>
          </cell>
          <cell r="I190" t="str">
            <v>Cool</v>
          </cell>
        </row>
        <row r="191">
          <cell r="B191" t="str">
            <v>PRUPUM</v>
          </cell>
          <cell r="C191" t="str">
            <v>Shrub</v>
          </cell>
          <cell r="D191" t="str">
            <v>PRPU3</v>
          </cell>
          <cell r="E191" t="str">
            <v>Prunus pumila</v>
          </cell>
          <cell r="F191" t="str">
            <v>sandcherry</v>
          </cell>
          <cell r="G191" t="str">
            <v>Native</v>
          </cell>
          <cell r="H191" t="str">
            <v>p</v>
          </cell>
          <cell r="I191" t="str">
            <v>Cool</v>
          </cell>
        </row>
        <row r="192">
          <cell r="B192" t="str">
            <v>PRUVIR</v>
          </cell>
          <cell r="C192" t="str">
            <v>Shrub</v>
          </cell>
          <cell r="D192" t="str">
            <v>PRVI</v>
          </cell>
          <cell r="E192" t="str">
            <v>Prunus virginiana</v>
          </cell>
          <cell r="F192" t="str">
            <v>chokecherry</v>
          </cell>
          <cell r="G192" t="str">
            <v>Native</v>
          </cell>
          <cell r="H192" t="str">
            <v>p</v>
          </cell>
          <cell r="I192" t="str">
            <v>Cool</v>
          </cell>
        </row>
        <row r="193">
          <cell r="B193" t="str">
            <v>PSESPI</v>
          </cell>
          <cell r="C193" t="str">
            <v>Grass</v>
          </cell>
          <cell r="D193" t="str">
            <v>PSSP6</v>
          </cell>
          <cell r="E193" t="str">
            <v>Pseudoroegneria spicata</v>
          </cell>
          <cell r="F193" t="str">
            <v>bluebunch wheatgrass</v>
          </cell>
          <cell r="G193" t="str">
            <v>Native</v>
          </cell>
          <cell r="H193" t="str">
            <v>p</v>
          </cell>
          <cell r="I193" t="str">
            <v>Cool</v>
          </cell>
        </row>
        <row r="194">
          <cell r="B194" t="str">
            <v>PSOARG</v>
          </cell>
          <cell r="C194" t="str">
            <v>Forb</v>
          </cell>
          <cell r="D194" t="str">
            <v>PEAR6</v>
          </cell>
          <cell r="E194" t="str">
            <v>Pediomelum argophyssum</v>
          </cell>
          <cell r="F194" t="str">
            <v>silver-leaf scurf-pea</v>
          </cell>
          <cell r="G194" t="str">
            <v>Native</v>
          </cell>
          <cell r="H194" t="str">
            <v>p</v>
          </cell>
          <cell r="I194" t="str">
            <v>Warm</v>
          </cell>
        </row>
        <row r="195">
          <cell r="B195" t="str">
            <v>PULPAT</v>
          </cell>
          <cell r="C195" t="str">
            <v>Forb</v>
          </cell>
          <cell r="D195" t="str">
            <v>PUPAM</v>
          </cell>
          <cell r="E195" t="str">
            <v>Pulsatilla patens</v>
          </cell>
          <cell r="F195" t="str">
            <v>cutleaf anemone</v>
          </cell>
          <cell r="G195" t="str">
            <v>Native</v>
          </cell>
          <cell r="H195" t="str">
            <v>p</v>
          </cell>
          <cell r="I195" t="str">
            <v>Cool</v>
          </cell>
        </row>
        <row r="196">
          <cell r="B196" t="str">
            <v>PUNSER</v>
          </cell>
          <cell r="C196" t="str">
            <v>Forb</v>
          </cell>
          <cell r="D196" t="str">
            <v>PUNCT</v>
          </cell>
          <cell r="E196" t="str">
            <v>Punctelia spp.</v>
          </cell>
          <cell r="F196" t="str">
            <v>punctelia</v>
          </cell>
          <cell r="G196" t="str">
            <v>Native</v>
          </cell>
          <cell r="H196" t="str">
            <v>p</v>
          </cell>
          <cell r="I196" t="str">
            <v>Cool</v>
          </cell>
        </row>
        <row r="197">
          <cell r="B197" t="str">
            <v>QUEMAC</v>
          </cell>
          <cell r="C197" t="str">
            <v>Tree</v>
          </cell>
          <cell r="D197" t="str">
            <v>QUMA2</v>
          </cell>
          <cell r="E197" t="str">
            <v>Quercus macrocarpa</v>
          </cell>
          <cell r="F197" t="str">
            <v>bur oak</v>
          </cell>
          <cell r="G197" t="str">
            <v>Native</v>
          </cell>
          <cell r="H197" t="str">
            <v>p</v>
          </cell>
        </row>
        <row r="198">
          <cell r="B198" t="str">
            <v>RATCOL</v>
          </cell>
          <cell r="C198" t="str">
            <v>Forb</v>
          </cell>
          <cell r="D198" t="str">
            <v>RACO3</v>
          </cell>
          <cell r="E198" t="str">
            <v>Ratibida columnifera</v>
          </cell>
          <cell r="F198" t="str">
            <v>prairie Coneflower</v>
          </cell>
          <cell r="G198" t="str">
            <v>Native</v>
          </cell>
          <cell r="H198" t="str">
            <v>p</v>
          </cell>
          <cell r="I198" t="str">
            <v>Warm</v>
          </cell>
        </row>
        <row r="199">
          <cell r="B199" t="str">
            <v>RHUTRI</v>
          </cell>
          <cell r="C199" t="str">
            <v>Shrub</v>
          </cell>
          <cell r="D199" t="str">
            <v>RHTR</v>
          </cell>
          <cell r="E199" t="str">
            <v>Thus trilobata</v>
          </cell>
          <cell r="F199" t="str">
            <v>skunkbush sumac</v>
          </cell>
          <cell r="G199" t="str">
            <v>Native</v>
          </cell>
          <cell r="H199" t="str">
            <v>p</v>
          </cell>
          <cell r="I199" t="str">
            <v>Cool</v>
          </cell>
        </row>
        <row r="200">
          <cell r="B200" t="str">
            <v>RIBLAC</v>
          </cell>
          <cell r="C200" t="str">
            <v>Shrub</v>
          </cell>
          <cell r="D200" t="str">
            <v>RILA</v>
          </cell>
          <cell r="E200" t="str">
            <v>Ribes lacustre</v>
          </cell>
          <cell r="F200" t="str">
            <v>prickly currant</v>
          </cell>
          <cell r="G200" t="str">
            <v>Native</v>
          </cell>
          <cell r="H200" t="str">
            <v>p</v>
          </cell>
          <cell r="I200" t="str">
            <v>Cool</v>
          </cell>
        </row>
        <row r="201">
          <cell r="B201" t="str">
            <v>ROSARK</v>
          </cell>
          <cell r="C201" t="str">
            <v>Shrub</v>
          </cell>
          <cell r="D201" t="str">
            <v>ROAR3</v>
          </cell>
          <cell r="E201" t="str">
            <v>Posa arkansana</v>
          </cell>
          <cell r="F201" t="str">
            <v>prairie rose</v>
          </cell>
          <cell r="G201" t="str">
            <v>Native</v>
          </cell>
          <cell r="H201" t="str">
            <v>p</v>
          </cell>
          <cell r="I201" t="str">
            <v>Cool</v>
          </cell>
        </row>
        <row r="202">
          <cell r="B202" t="str">
            <v>ROSWOO</v>
          </cell>
          <cell r="C202" t="str">
            <v>Shrub</v>
          </cell>
          <cell r="D202" t="str">
            <v>ROWO</v>
          </cell>
          <cell r="E202" t="str">
            <v>Rosa woodsii</v>
          </cell>
          <cell r="F202" t="str">
            <v>woods' rose</v>
          </cell>
          <cell r="G202" t="str">
            <v>Native</v>
          </cell>
          <cell r="H202" t="str">
            <v>p</v>
          </cell>
          <cell r="I202" t="str">
            <v>Cool</v>
          </cell>
        </row>
        <row r="203">
          <cell r="B203" t="str">
            <v>SARNEE</v>
          </cell>
          <cell r="C203" t="str">
            <v>Shrub</v>
          </cell>
          <cell r="D203" t="str">
            <v>SARCO</v>
          </cell>
          <cell r="E203" t="str">
            <v>Sarcobatus Nees</v>
          </cell>
          <cell r="F203" t="str">
            <v>greasewood</v>
          </cell>
          <cell r="G203" t="str">
            <v>Native</v>
          </cell>
          <cell r="H203" t="str">
            <v>p</v>
          </cell>
        </row>
        <row r="204">
          <cell r="B204" t="str">
            <v>SCHPAN</v>
          </cell>
          <cell r="C204" t="str">
            <v>Grass</v>
          </cell>
          <cell r="D204" t="str">
            <v>SCPA</v>
          </cell>
          <cell r="E204" t="str">
            <v>Schedonnardus paniculatus</v>
          </cell>
          <cell r="F204" t="str">
            <v>tumblegrass</v>
          </cell>
          <cell r="G204" t="str">
            <v>Native</v>
          </cell>
          <cell r="H204" t="str">
            <v>P</v>
          </cell>
          <cell r="I204" t="str">
            <v>Cool</v>
          </cell>
        </row>
        <row r="205">
          <cell r="B205" t="str">
            <v>SCHSCO</v>
          </cell>
          <cell r="C205" t="str">
            <v>Grass</v>
          </cell>
          <cell r="D205" t="str">
            <v>SCSC</v>
          </cell>
          <cell r="E205" t="str">
            <v>Schizachyrium scoparium</v>
          </cell>
          <cell r="F205" t="str">
            <v>little Bluestem</v>
          </cell>
          <cell r="G205" t="str">
            <v>Native</v>
          </cell>
          <cell r="H205" t="str">
            <v>p</v>
          </cell>
          <cell r="I205" t="str">
            <v>Warm</v>
          </cell>
        </row>
        <row r="206">
          <cell r="B206" t="str">
            <v>SELDEN</v>
          </cell>
          <cell r="C206" t="str">
            <v>Forb</v>
          </cell>
          <cell r="D206" t="str">
            <v>SEDE2</v>
          </cell>
          <cell r="E206" t="str">
            <v>Selaginella densa</v>
          </cell>
          <cell r="F206" t="str">
            <v>clubmoss (Lesser spikemoss)</v>
          </cell>
          <cell r="G206" t="str">
            <v>Native</v>
          </cell>
          <cell r="H206" t="str">
            <v>p</v>
          </cell>
          <cell r="I206" t="str">
            <v>Cool</v>
          </cell>
        </row>
        <row r="207">
          <cell r="B207" t="str">
            <v>SELRUP</v>
          </cell>
          <cell r="C207" t="str">
            <v>Forb</v>
          </cell>
          <cell r="D207" t="str">
            <v>SERU</v>
          </cell>
          <cell r="E207" t="str">
            <v>Selaginella rupestris</v>
          </cell>
          <cell r="F207" t="str">
            <v>rock spikemoss (northern selaginella)</v>
          </cell>
          <cell r="G207" t="str">
            <v>Native</v>
          </cell>
          <cell r="H207" t="str">
            <v>p</v>
          </cell>
          <cell r="I207" t="str">
            <v>Cool</v>
          </cell>
        </row>
        <row r="208">
          <cell r="B208" t="str">
            <v>SENCAN</v>
          </cell>
          <cell r="C208" t="str">
            <v>Forb</v>
          </cell>
          <cell r="D208" t="str">
            <v>SECA7</v>
          </cell>
          <cell r="E208" t="str">
            <v>Senecio cannabifolius</v>
          </cell>
          <cell r="F208" t="str">
            <v>Aleutian ragwort</v>
          </cell>
          <cell r="G208" t="str">
            <v>Native</v>
          </cell>
          <cell r="H208" t="str">
            <v>p</v>
          </cell>
          <cell r="I208" t="str">
            <v>Warm</v>
          </cell>
        </row>
        <row r="209">
          <cell r="B209" t="str">
            <v>SENINT</v>
          </cell>
          <cell r="C209" t="str">
            <v>Forb</v>
          </cell>
          <cell r="D209" t="str">
            <v>SEIN2</v>
          </cell>
          <cell r="E209" t="str">
            <v>Senecio integerrimus</v>
          </cell>
          <cell r="F209" t="str">
            <v>lambstongue ragwort</v>
          </cell>
          <cell r="G209" t="str">
            <v>Native</v>
          </cell>
          <cell r="H209" t="str">
            <v>p</v>
          </cell>
          <cell r="I209" t="str">
            <v>Warm</v>
          </cell>
        </row>
        <row r="210">
          <cell r="B210" t="str">
            <v>SENRID</v>
          </cell>
          <cell r="C210" t="str">
            <v>Forb</v>
          </cell>
          <cell r="D210" t="str">
            <v>SERI2</v>
          </cell>
          <cell r="E210" t="str">
            <v>Senecio riddellii</v>
          </cell>
          <cell r="F210" t="str">
            <v>Riddell's ragwort</v>
          </cell>
          <cell r="G210" t="str">
            <v>Native</v>
          </cell>
          <cell r="H210" t="str">
            <v>p</v>
          </cell>
          <cell r="I210" t="str">
            <v>Warm</v>
          </cell>
        </row>
        <row r="211">
          <cell r="B211" t="str">
            <v>SHEARG</v>
          </cell>
          <cell r="C211" t="str">
            <v>Shrub</v>
          </cell>
          <cell r="D211" t="str">
            <v>SHAR</v>
          </cell>
          <cell r="E211" t="str">
            <v>Shepherdia argentea</v>
          </cell>
          <cell r="F211" t="str">
            <v>silver buffaloberry</v>
          </cell>
          <cell r="G211" t="str">
            <v>Native</v>
          </cell>
          <cell r="H211" t="str">
            <v>p</v>
          </cell>
          <cell r="I211" t="str">
            <v>Cool</v>
          </cell>
        </row>
        <row r="212">
          <cell r="B212" t="str">
            <v>SILVUL</v>
          </cell>
          <cell r="C212" t="str">
            <v>Forb</v>
          </cell>
          <cell r="D212" t="str">
            <v>SIVU</v>
          </cell>
          <cell r="E212" t="str">
            <v>Silene vulgaris</v>
          </cell>
          <cell r="F212" t="str">
            <v>maidenstears, bladder campion</v>
          </cell>
          <cell r="G212" t="str">
            <v>Exotic</v>
          </cell>
          <cell r="H212" t="str">
            <v>p</v>
          </cell>
          <cell r="I212" t="str">
            <v>Cool</v>
          </cell>
        </row>
        <row r="213">
          <cell r="B213" t="str">
            <v>SISMON</v>
          </cell>
          <cell r="C213" t="str">
            <v>Forb</v>
          </cell>
          <cell r="D213" t="str">
            <v>SIMO2</v>
          </cell>
          <cell r="E213" t="str">
            <v>Sisyrinchium montanum</v>
          </cell>
          <cell r="F213" t="str">
            <v>blue-eyed grass</v>
          </cell>
          <cell r="G213" t="str">
            <v>Native</v>
          </cell>
          <cell r="H213" t="str">
            <v>p</v>
          </cell>
          <cell r="I213" t="str">
            <v>Cool</v>
          </cell>
        </row>
        <row r="214">
          <cell r="B214" t="str">
            <v>SOLCAN</v>
          </cell>
          <cell r="C214" t="str">
            <v>Forb</v>
          </cell>
          <cell r="D214" t="str">
            <v>SOCA6</v>
          </cell>
          <cell r="E214" t="str">
            <v>Solidago canadensis</v>
          </cell>
          <cell r="F214" t="str">
            <v>Canada golden Rod</v>
          </cell>
          <cell r="G214" t="str">
            <v>Native</v>
          </cell>
          <cell r="H214" t="str">
            <v>P</v>
          </cell>
          <cell r="I214" t="str">
            <v>Warm</v>
          </cell>
        </row>
        <row r="215">
          <cell r="B215" t="str">
            <v>SOLMIS</v>
          </cell>
          <cell r="C215" t="str">
            <v>Forb</v>
          </cell>
          <cell r="D215" t="str">
            <v>SOMI2</v>
          </cell>
          <cell r="E215" t="str">
            <v>Solidago missouriensis</v>
          </cell>
          <cell r="F215" t="str">
            <v>Missouri goldenrod</v>
          </cell>
          <cell r="G215" t="str">
            <v>Native</v>
          </cell>
          <cell r="H215" t="str">
            <v>p</v>
          </cell>
          <cell r="I215" t="str">
            <v>Warm</v>
          </cell>
        </row>
        <row r="216">
          <cell r="B216" t="str">
            <v>SOLMOL</v>
          </cell>
          <cell r="C216" t="str">
            <v>Forb</v>
          </cell>
          <cell r="D216" t="str">
            <v>SOMO</v>
          </cell>
          <cell r="E216" t="str">
            <v>Solidago mollis</v>
          </cell>
          <cell r="F216" t="str">
            <v>soft goldenrod</v>
          </cell>
          <cell r="G216" t="str">
            <v>Native</v>
          </cell>
          <cell r="H216" t="str">
            <v>p</v>
          </cell>
          <cell r="I216" t="str">
            <v>Warm</v>
          </cell>
        </row>
        <row r="217">
          <cell r="B217" t="str">
            <v>SOLNEM</v>
          </cell>
          <cell r="C217" t="str">
            <v>Forb</v>
          </cell>
          <cell r="D217" t="str">
            <v>SONE</v>
          </cell>
          <cell r="E217" t="str">
            <v>Solidago nemoralis</v>
          </cell>
          <cell r="F217" t="str">
            <v>gray goldenrod</v>
          </cell>
          <cell r="G217" t="str">
            <v>Native</v>
          </cell>
          <cell r="H217" t="str">
            <v>p</v>
          </cell>
          <cell r="I217" t="str">
            <v>Cool</v>
          </cell>
        </row>
        <row r="218">
          <cell r="B218" t="str">
            <v>SOLPTA</v>
          </cell>
          <cell r="C218" t="str">
            <v>Forb</v>
          </cell>
          <cell r="D218" t="str">
            <v>OLAL2</v>
          </cell>
          <cell r="E218" t="str">
            <v>Oligoneuron album</v>
          </cell>
          <cell r="F218" t="str">
            <v>sneezewort aster (prairie goldenrod)</v>
          </cell>
          <cell r="G218" t="str">
            <v>Native</v>
          </cell>
          <cell r="H218" t="str">
            <v>p</v>
          </cell>
          <cell r="I218" t="str">
            <v>Warm</v>
          </cell>
        </row>
        <row r="219">
          <cell r="B219" t="str">
            <v>SOLRIG</v>
          </cell>
          <cell r="C219" t="str">
            <v>Forb</v>
          </cell>
          <cell r="D219" t="str">
            <v>OLRIG</v>
          </cell>
          <cell r="E219" t="str">
            <v>Oligoneuron rigidum</v>
          </cell>
          <cell r="F219" t="str">
            <v>stiff goldenrod</v>
          </cell>
          <cell r="G219" t="str">
            <v>Native</v>
          </cell>
          <cell r="H219" t="str">
            <v>p</v>
          </cell>
          <cell r="I219" t="str">
            <v>Warm</v>
          </cell>
        </row>
        <row r="220">
          <cell r="B220" t="str">
            <v>SONARV</v>
          </cell>
          <cell r="C220" t="str">
            <v>Forb</v>
          </cell>
          <cell r="D220" t="str">
            <v>SOAR2</v>
          </cell>
          <cell r="E220" t="str">
            <v>Sonchus arvensis</v>
          </cell>
          <cell r="F220" t="str">
            <v>perennial sowthistle</v>
          </cell>
          <cell r="G220" t="str">
            <v>Exotic</v>
          </cell>
          <cell r="H220" t="str">
            <v>a</v>
          </cell>
        </row>
        <row r="221">
          <cell r="B221" t="str">
            <v>SONASP</v>
          </cell>
          <cell r="C221" t="str">
            <v>Forb</v>
          </cell>
          <cell r="D221" t="str">
            <v>SOAS</v>
          </cell>
          <cell r="E221" t="str">
            <v>Sonchus asper</v>
          </cell>
          <cell r="F221" t="str">
            <v>spiny sowthistle</v>
          </cell>
          <cell r="G221" t="str">
            <v>Exotic</v>
          </cell>
          <cell r="H221" t="str">
            <v>a</v>
          </cell>
        </row>
        <row r="222">
          <cell r="B222" t="str">
            <v>SONOLE</v>
          </cell>
          <cell r="C222" t="str">
            <v>Forb</v>
          </cell>
          <cell r="D222" t="str">
            <v>SOOL</v>
          </cell>
          <cell r="E222" t="str">
            <v>Sonchus oleraceus</v>
          </cell>
          <cell r="F222" t="str">
            <v>annual sowthistle</v>
          </cell>
          <cell r="G222" t="str">
            <v>Exotic</v>
          </cell>
          <cell r="H222" t="str">
            <v>a</v>
          </cell>
        </row>
        <row r="223">
          <cell r="B223" t="str">
            <v>SPAPEC</v>
          </cell>
          <cell r="C223" t="str">
            <v>Grass</v>
          </cell>
          <cell r="D223" t="str">
            <v>SPPE</v>
          </cell>
          <cell r="E223" t="str">
            <v>Spartina pectinata</v>
          </cell>
          <cell r="F223" t="str">
            <v>prairie cordgrass</v>
          </cell>
          <cell r="G223" t="str">
            <v>Native</v>
          </cell>
          <cell r="H223" t="str">
            <v>p</v>
          </cell>
          <cell r="I223" t="str">
            <v>Warm</v>
          </cell>
        </row>
        <row r="224">
          <cell r="B224" t="str">
            <v>SPHCOC</v>
          </cell>
          <cell r="C224" t="str">
            <v>Forb</v>
          </cell>
          <cell r="D224" t="str">
            <v>SPCO</v>
          </cell>
          <cell r="E224" t="str">
            <v>Sphaeralcea coccinea</v>
          </cell>
          <cell r="F224" t="str">
            <v>scarlet globemallow</v>
          </cell>
          <cell r="G224" t="str">
            <v>Native</v>
          </cell>
          <cell r="H224" t="str">
            <v>p</v>
          </cell>
          <cell r="I224" t="str">
            <v>Warm</v>
          </cell>
        </row>
        <row r="225">
          <cell r="B225" t="str">
            <v>SPOAIR</v>
          </cell>
          <cell r="C225" t="str">
            <v>Grass</v>
          </cell>
          <cell r="D225" t="str">
            <v>SPAI</v>
          </cell>
          <cell r="E225" t="str">
            <v>Sporobolus airoides</v>
          </cell>
          <cell r="F225" t="str">
            <v>alkali sacaton</v>
          </cell>
          <cell r="G225" t="str">
            <v>Native</v>
          </cell>
          <cell r="H225" t="str">
            <v>p</v>
          </cell>
          <cell r="I225" t="str">
            <v>Warm</v>
          </cell>
        </row>
        <row r="226">
          <cell r="B226" t="str">
            <v>SPOCRY</v>
          </cell>
          <cell r="C226" t="str">
            <v>Grass</v>
          </cell>
          <cell r="D226" t="str">
            <v>SPCR</v>
          </cell>
          <cell r="E226" t="str">
            <v>Sporobolus cryptandrus</v>
          </cell>
          <cell r="F226" t="str">
            <v>sand dropseed</v>
          </cell>
          <cell r="G226" t="str">
            <v>Native</v>
          </cell>
          <cell r="H226" t="str">
            <v>p</v>
          </cell>
          <cell r="I226" t="str">
            <v>Warm</v>
          </cell>
        </row>
        <row r="227">
          <cell r="B227" t="str">
            <v>SPOHET</v>
          </cell>
          <cell r="C227" t="str">
            <v>Grass</v>
          </cell>
          <cell r="D227" t="str">
            <v>SPHE</v>
          </cell>
          <cell r="E227" t="str">
            <v>Sporobolus heterolepis</v>
          </cell>
          <cell r="F227" t="str">
            <v>prairie dropseed</v>
          </cell>
          <cell r="G227" t="str">
            <v>Native</v>
          </cell>
          <cell r="H227" t="str">
            <v>p</v>
          </cell>
          <cell r="I227" t="str">
            <v>Warm</v>
          </cell>
        </row>
        <row r="228">
          <cell r="B228" t="str">
            <v>SPOSPR</v>
          </cell>
          <cell r="C228" t="str">
            <v>Grass</v>
          </cell>
          <cell r="D228" t="str">
            <v>SPORO</v>
          </cell>
          <cell r="E228" t="str">
            <v>Sporobolus compositus</v>
          </cell>
          <cell r="F228" t="str">
            <v>composite dropseed</v>
          </cell>
          <cell r="G228" t="str">
            <v>Native</v>
          </cell>
          <cell r="H228" t="str">
            <v>p</v>
          </cell>
          <cell r="I228" t="str">
            <v>Warm</v>
          </cell>
        </row>
        <row r="229">
          <cell r="B229" t="str">
            <v>SUADEP</v>
          </cell>
          <cell r="C229" t="str">
            <v>Forb</v>
          </cell>
          <cell r="D229" t="str">
            <v>SUDE</v>
          </cell>
          <cell r="E229" t="str">
            <v>Suaeda depressa</v>
          </cell>
          <cell r="F229" t="str">
            <v>sea blite</v>
          </cell>
          <cell r="G229" t="str">
            <v>Native</v>
          </cell>
          <cell r="H229" t="str">
            <v>p</v>
          </cell>
        </row>
        <row r="230">
          <cell r="B230" t="str">
            <v>SYMCIL</v>
          </cell>
          <cell r="C230" t="str">
            <v>Forb</v>
          </cell>
          <cell r="D230" t="str">
            <v>SYCI</v>
          </cell>
          <cell r="E230" t="str">
            <v>Symphyotrichum ciliolatum</v>
          </cell>
          <cell r="F230" t="str">
            <v>Lindley's aster</v>
          </cell>
          <cell r="G230" t="str">
            <v>Native</v>
          </cell>
          <cell r="H230" t="str">
            <v>p</v>
          </cell>
          <cell r="I230" t="str">
            <v>Warm</v>
          </cell>
        </row>
        <row r="231">
          <cell r="B231" t="str">
            <v>SYMERI</v>
          </cell>
          <cell r="C231" t="str">
            <v>Forb</v>
          </cell>
          <cell r="D231" t="str">
            <v>SYER</v>
          </cell>
          <cell r="E231" t="str">
            <v>Symphyotrichum ericoides</v>
          </cell>
          <cell r="F231" t="str">
            <v>white heath Aster</v>
          </cell>
          <cell r="G231" t="str">
            <v>Native</v>
          </cell>
          <cell r="H231" t="str">
            <v>p</v>
          </cell>
          <cell r="I231" t="str">
            <v>Warm</v>
          </cell>
        </row>
        <row r="232">
          <cell r="B232" t="str">
            <v>SYMFAL</v>
          </cell>
          <cell r="C232" t="str">
            <v>Forb</v>
          </cell>
          <cell r="D232" t="str">
            <v>SYFA</v>
          </cell>
          <cell r="E232" t="str">
            <v>Symphyotrichum falcatum</v>
          </cell>
          <cell r="F232" t="str">
            <v>white prairie Aster</v>
          </cell>
          <cell r="G232" t="str">
            <v>Native</v>
          </cell>
          <cell r="H232" t="str">
            <v>p</v>
          </cell>
          <cell r="I232" t="str">
            <v>Warm</v>
          </cell>
        </row>
        <row r="233">
          <cell r="B233" t="str">
            <v>SYMLAE</v>
          </cell>
          <cell r="C233" t="str">
            <v>Forb</v>
          </cell>
          <cell r="D233" t="str">
            <v>SYLA3</v>
          </cell>
          <cell r="E233" t="str">
            <v>Symphyotrichum laeve</v>
          </cell>
          <cell r="F233" t="str">
            <v>smooth blue Aster</v>
          </cell>
          <cell r="G233" t="str">
            <v>Native</v>
          </cell>
          <cell r="H233" t="str">
            <v>p</v>
          </cell>
          <cell r="I233" t="str">
            <v>Warm</v>
          </cell>
        </row>
        <row r="234">
          <cell r="B234" t="str">
            <v>SYMOBL</v>
          </cell>
          <cell r="C234" t="str">
            <v>Forb</v>
          </cell>
          <cell r="D234" t="str">
            <v>SYOB</v>
          </cell>
          <cell r="E234" t="str">
            <v>Symphyotrichum oblongifolium</v>
          </cell>
          <cell r="F234" t="str">
            <v>aromatic aster, smooth blue aster</v>
          </cell>
          <cell r="G234" t="str">
            <v>Native</v>
          </cell>
          <cell r="H234" t="str">
            <v>p</v>
          </cell>
          <cell r="I234" t="str">
            <v>Warm</v>
          </cell>
        </row>
        <row r="235">
          <cell r="B235" t="str">
            <v>SYMOCC</v>
          </cell>
          <cell r="C235" t="str">
            <v>Shrub</v>
          </cell>
          <cell r="D235" t="str">
            <v>SYOC</v>
          </cell>
          <cell r="E235" t="str">
            <v>Symphoricarpos occidentalis</v>
          </cell>
          <cell r="F235" t="str">
            <v>western snowberry</v>
          </cell>
          <cell r="G235" t="str">
            <v>Native</v>
          </cell>
          <cell r="H235" t="str">
            <v>p</v>
          </cell>
          <cell r="I235" t="str">
            <v>Cool</v>
          </cell>
        </row>
        <row r="236">
          <cell r="B236" t="str">
            <v>TAROFF</v>
          </cell>
          <cell r="C236" t="str">
            <v>Forb</v>
          </cell>
          <cell r="D236" t="str">
            <v>TAOF</v>
          </cell>
          <cell r="E236" t="str">
            <v>Taraxacum officinale</v>
          </cell>
          <cell r="F236" t="str">
            <v>common dandelion</v>
          </cell>
          <cell r="G236" t="str">
            <v>Exotic</v>
          </cell>
          <cell r="H236" t="str">
            <v>p</v>
          </cell>
          <cell r="I236" t="str">
            <v>Cool</v>
          </cell>
        </row>
        <row r="237">
          <cell r="B237" t="str">
            <v>TETACA</v>
          </cell>
          <cell r="C237" t="str">
            <v>Forb</v>
          </cell>
          <cell r="D237" t="str">
            <v>TEAC</v>
          </cell>
          <cell r="E237" t="str">
            <v>Tetraneuris acaulis</v>
          </cell>
          <cell r="F237" t="str">
            <v>stemless Four-Nerve Daisy</v>
          </cell>
          <cell r="G237" t="str">
            <v>Native</v>
          </cell>
          <cell r="H237" t="str">
            <v>p</v>
          </cell>
          <cell r="I237" t="str">
            <v>Warm</v>
          </cell>
        </row>
        <row r="238">
          <cell r="B238" t="str">
            <v>THADAS</v>
          </cell>
          <cell r="C238" t="str">
            <v>Forb</v>
          </cell>
          <cell r="D238" t="str">
            <v>THDA</v>
          </cell>
          <cell r="E238" t="str">
            <v>Thalictrum dasycarpum</v>
          </cell>
          <cell r="F238" t="str">
            <v>purple meadow-rue</v>
          </cell>
          <cell r="G238" t="str">
            <v>Native</v>
          </cell>
          <cell r="H238" t="str">
            <v>p</v>
          </cell>
        </row>
        <row r="239">
          <cell r="B239" t="str">
            <v>THAVEN</v>
          </cell>
          <cell r="C239" t="str">
            <v>Forb</v>
          </cell>
          <cell r="D239" t="str">
            <v>THVE</v>
          </cell>
          <cell r="E239" t="str">
            <v>Thalictrum venulosum</v>
          </cell>
          <cell r="F239" t="str">
            <v>veiny meadow-rue</v>
          </cell>
          <cell r="G239" t="str">
            <v>Native</v>
          </cell>
          <cell r="H239" t="str">
            <v>p</v>
          </cell>
        </row>
        <row r="240">
          <cell r="B240" t="str">
            <v>THIINT</v>
          </cell>
          <cell r="C240" t="str">
            <v>Grass</v>
          </cell>
          <cell r="D240" t="str">
            <v>THIN6</v>
          </cell>
          <cell r="E240" t="str">
            <v>Thinopyrum intermedium</v>
          </cell>
          <cell r="F240" t="str">
            <v>intermediate wheatgrass</v>
          </cell>
          <cell r="G240" t="str">
            <v>Exotic</v>
          </cell>
          <cell r="H240" t="str">
            <v>p</v>
          </cell>
          <cell r="I240" t="str">
            <v>Cool</v>
          </cell>
        </row>
        <row r="241">
          <cell r="B241" t="str">
            <v>THLARV</v>
          </cell>
          <cell r="C241" t="str">
            <v>Forb</v>
          </cell>
          <cell r="D241" t="str">
            <v>THAR5</v>
          </cell>
          <cell r="E241" t="str">
            <v>Thlaspi arvense</v>
          </cell>
          <cell r="F241" t="str">
            <v>field pennycress</v>
          </cell>
          <cell r="G241" t="str">
            <v>Exotic</v>
          </cell>
          <cell r="H241" t="str">
            <v>a</v>
          </cell>
        </row>
        <row r="242">
          <cell r="B242" t="str">
            <v>THUPHO</v>
          </cell>
          <cell r="C242" t="str">
            <v>Forb</v>
          </cell>
          <cell r="D242" t="str">
            <v>THRH</v>
          </cell>
          <cell r="E242" t="str">
            <v>Thermopsis rhombifolia</v>
          </cell>
          <cell r="F242" t="str">
            <v>goldenpea</v>
          </cell>
          <cell r="G242" t="str">
            <v>Native</v>
          </cell>
          <cell r="H242" t="str">
            <v>p</v>
          </cell>
          <cell r="I242" t="str">
            <v>Cool</v>
          </cell>
        </row>
        <row r="243">
          <cell r="B243" t="str">
            <v>TOWEXS</v>
          </cell>
          <cell r="C243" t="str">
            <v>Forb</v>
          </cell>
          <cell r="D243" t="str">
            <v>TOEX2</v>
          </cell>
          <cell r="E243" t="str">
            <v>Townsendia exscapa</v>
          </cell>
          <cell r="F243" t="str">
            <v>stemless townsend daisy</v>
          </cell>
          <cell r="G243" t="str">
            <v>Native</v>
          </cell>
          <cell r="H243" t="str">
            <v>p</v>
          </cell>
        </row>
        <row r="244">
          <cell r="B244" t="str">
            <v>TOWHOO</v>
          </cell>
          <cell r="C244" t="str">
            <v>Forb</v>
          </cell>
          <cell r="D244" t="str">
            <v>TOHO</v>
          </cell>
          <cell r="E244" t="str">
            <v>Townsendia hookeri</v>
          </cell>
          <cell r="F244" t="str">
            <v>Hooker's townsend daisy</v>
          </cell>
          <cell r="G244" t="str">
            <v>Native</v>
          </cell>
          <cell r="H244" t="str">
            <v>p</v>
          </cell>
        </row>
        <row r="245">
          <cell r="B245" t="str">
            <v>TOXRYD</v>
          </cell>
          <cell r="C245" t="str">
            <v>Shrub</v>
          </cell>
          <cell r="D245" t="str">
            <v>TORY</v>
          </cell>
          <cell r="E245" t="str">
            <v>Toxicodendron rydbergii</v>
          </cell>
          <cell r="F245" t="str">
            <v>poison ivy</v>
          </cell>
          <cell r="G245" t="str">
            <v>Native</v>
          </cell>
          <cell r="H245" t="str">
            <v>p</v>
          </cell>
        </row>
        <row r="246">
          <cell r="B246" t="str">
            <v>TRADUB</v>
          </cell>
          <cell r="C246" t="str">
            <v>Forb</v>
          </cell>
          <cell r="D246" t="str">
            <v>TRDU</v>
          </cell>
          <cell r="E246" t="str">
            <v>Tragopogon dubius</v>
          </cell>
          <cell r="F246" t="str">
            <v>goatsbeard</v>
          </cell>
          <cell r="G246" t="str">
            <v>Exotic</v>
          </cell>
          <cell r="H246" t="str">
            <v>b</v>
          </cell>
          <cell r="I246" t="str">
            <v>Cool</v>
          </cell>
        </row>
        <row r="247">
          <cell r="B247" t="str">
            <v>TRIFLA</v>
          </cell>
          <cell r="C247" t="str">
            <v>Grass</v>
          </cell>
          <cell r="D247" t="str">
            <v>TRFL2</v>
          </cell>
          <cell r="E247" t="str">
            <v>Tridens flavus</v>
          </cell>
          <cell r="F247" t="str">
            <v>redtop, purpletop tridens</v>
          </cell>
          <cell r="G247" t="str">
            <v>Native</v>
          </cell>
          <cell r="H247" t="str">
            <v>p</v>
          </cell>
          <cell r="I247" t="str">
            <v>Warm</v>
          </cell>
        </row>
        <row r="248">
          <cell r="B248" t="str">
            <v>TRIREP</v>
          </cell>
          <cell r="C248" t="str">
            <v>Forb</v>
          </cell>
          <cell r="D248" t="str">
            <v>TRRE3</v>
          </cell>
          <cell r="E248" t="str">
            <v>Trifolium repens</v>
          </cell>
          <cell r="F248" t="str">
            <v>white clover</v>
          </cell>
          <cell r="G248" t="str">
            <v>Exotic</v>
          </cell>
          <cell r="H248" t="str">
            <v>p</v>
          </cell>
          <cell r="I248" t="str">
            <v>Cool</v>
          </cell>
        </row>
        <row r="249">
          <cell r="B249" t="str">
            <v>ULMAME</v>
          </cell>
          <cell r="C249" t="str">
            <v>Tree</v>
          </cell>
          <cell r="D249" t="str">
            <v>ULAM</v>
          </cell>
          <cell r="E249" t="str">
            <v>Ulmus americana</v>
          </cell>
          <cell r="F249" t="str">
            <v>American elm</v>
          </cell>
          <cell r="G249" t="str">
            <v>Native</v>
          </cell>
          <cell r="H249" t="str">
            <v>p</v>
          </cell>
        </row>
        <row r="250">
          <cell r="B250" t="str">
            <v>VICAME</v>
          </cell>
          <cell r="C250" t="str">
            <v>Forb</v>
          </cell>
          <cell r="D250" t="str">
            <v>VIAM</v>
          </cell>
          <cell r="E250" t="str">
            <v>Vicia americana</v>
          </cell>
          <cell r="F250" t="str">
            <v>American vetch</v>
          </cell>
          <cell r="G250" t="str">
            <v>Native</v>
          </cell>
          <cell r="H250" t="str">
            <v>p</v>
          </cell>
          <cell r="I250" t="str">
            <v>Cool</v>
          </cell>
        </row>
        <row r="251">
          <cell r="B251" t="str">
            <v>VIONUT</v>
          </cell>
          <cell r="C251" t="str">
            <v>Forb</v>
          </cell>
          <cell r="D251" t="str">
            <v>VINU2</v>
          </cell>
          <cell r="E251" t="str">
            <v>Viola nuttallii</v>
          </cell>
          <cell r="F251" t="str">
            <v>Nuttall's violet</v>
          </cell>
          <cell r="G251" t="str">
            <v>Native</v>
          </cell>
          <cell r="H251" t="str">
            <v>p</v>
          </cell>
          <cell r="I251" t="str">
            <v>Cool</v>
          </cell>
        </row>
        <row r="252">
          <cell r="B252" t="str">
            <v>VULOCT</v>
          </cell>
          <cell r="C252" t="str">
            <v>Grass</v>
          </cell>
          <cell r="D252" t="str">
            <v>VUOC</v>
          </cell>
          <cell r="E252" t="str">
            <v>Vulpia octoflora</v>
          </cell>
          <cell r="F252" t="str">
            <v>sixweeks fescue</v>
          </cell>
          <cell r="G252" t="str">
            <v>Native</v>
          </cell>
          <cell r="H252" t="str">
            <v>a</v>
          </cell>
          <cell r="I252" t="str">
            <v>Cool</v>
          </cell>
        </row>
        <row r="253">
          <cell r="B253" t="str">
            <v>XANSTR</v>
          </cell>
          <cell r="C253" t="str">
            <v>Forb</v>
          </cell>
          <cell r="D253" t="str">
            <v>XAST</v>
          </cell>
          <cell r="E253" t="str">
            <v>Xanthium strumarium</v>
          </cell>
          <cell r="F253" t="str">
            <v>common cocklebur</v>
          </cell>
          <cell r="G253" t="str">
            <v>Native</v>
          </cell>
          <cell r="H253" t="str">
            <v>p</v>
          </cell>
        </row>
        <row r="254">
          <cell r="B254" t="str">
            <v>YUCGLA</v>
          </cell>
          <cell r="C254" t="str">
            <v>Forb</v>
          </cell>
          <cell r="D254" t="str">
            <v>YUGL</v>
          </cell>
          <cell r="E254" t="str">
            <v>Yucca glauca</v>
          </cell>
          <cell r="F254" t="str">
            <v>soapweed yucca</v>
          </cell>
          <cell r="G254" t="str">
            <v>Native</v>
          </cell>
          <cell r="H254" t="str">
            <v>p</v>
          </cell>
          <cell r="I254" t="str">
            <v>Warm</v>
          </cell>
        </row>
        <row r="255">
          <cell r="B255" t="str">
            <v>FESOVI</v>
          </cell>
          <cell r="C255" t="str">
            <v>Grass</v>
          </cell>
          <cell r="D255" t="str">
            <v>FEOV</v>
          </cell>
          <cell r="E255" t="str">
            <v>Festuca</v>
          </cell>
          <cell r="F255" t="str">
            <v>ovina</v>
          </cell>
          <cell r="G255" t="str">
            <v>Exotic</v>
          </cell>
          <cell r="H255" t="str">
            <v>p</v>
          </cell>
          <cell r="I255" t="str">
            <v>Cool</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0"/>
  <sheetViews>
    <sheetView tabSelected="1" zoomScaleNormal="100" workbookViewId="0">
      <selection activeCell="B4" sqref="B4"/>
    </sheetView>
  </sheetViews>
  <sheetFormatPr defaultRowHeight="15" x14ac:dyDescent="0.25"/>
  <cols>
    <col min="1" max="1" width="15.140625" customWidth="1"/>
    <col min="2" max="2" width="23.140625" customWidth="1"/>
    <col min="3" max="3" width="17" customWidth="1"/>
    <col min="4" max="4" width="8.7109375" customWidth="1"/>
    <col min="5" max="5" width="12.28515625" bestFit="1" customWidth="1"/>
    <col min="6" max="6" width="19.140625" customWidth="1"/>
    <col min="7" max="7" width="1.85546875" customWidth="1"/>
    <col min="8" max="8" width="10.7109375" customWidth="1"/>
    <col min="9" max="9" width="30.7109375" customWidth="1"/>
    <col min="10" max="10" width="12.7109375" customWidth="1"/>
    <col min="11" max="11" width="13.7109375" customWidth="1"/>
    <col min="12" max="12" width="7.5703125" customWidth="1"/>
    <col min="13" max="13" width="9.28515625" customWidth="1"/>
    <col min="14" max="14" width="8.5703125" customWidth="1"/>
    <col min="15" max="15" width="1.7109375" customWidth="1"/>
    <col min="16" max="16" width="9" customWidth="1"/>
    <col min="17" max="17" width="8.5703125" customWidth="1"/>
    <col min="18" max="18" width="32.28515625" customWidth="1"/>
    <col min="19" max="19" width="6.85546875" customWidth="1"/>
    <col min="20" max="20" width="16.5703125" customWidth="1"/>
    <col min="21" max="21" width="6.28515625" customWidth="1"/>
    <col min="22" max="22" width="7.140625" customWidth="1"/>
    <col min="23" max="23" width="8.5703125" customWidth="1"/>
    <col min="24" max="24" width="1.7109375" customWidth="1"/>
    <col min="25" max="26" width="12.7109375" customWidth="1"/>
    <col min="27" max="27" width="13.85546875" customWidth="1"/>
    <col min="28" max="28" width="12.7109375" customWidth="1"/>
    <col min="29" max="29" width="15.7109375" customWidth="1"/>
    <col min="30" max="31" width="13.7109375" customWidth="1"/>
  </cols>
  <sheetData>
    <row r="1" spans="1:31" ht="15.75" thickBot="1" x14ac:dyDescent="0.3">
      <c r="A1" s="280" t="s">
        <v>4335</v>
      </c>
      <c r="B1" s="281"/>
      <c r="C1" s="281"/>
      <c r="D1" s="281"/>
      <c r="E1" s="281"/>
      <c r="F1" s="281"/>
      <c r="T1" s="56"/>
      <c r="U1" s="58"/>
      <c r="V1" s="58"/>
      <c r="W1" s="58"/>
    </row>
    <row r="2" spans="1:31" ht="15.75" thickBot="1" x14ac:dyDescent="0.3">
      <c r="A2" s="44" t="s">
        <v>2097</v>
      </c>
      <c r="B2" s="1"/>
      <c r="C2" s="1"/>
      <c r="D2" s="1"/>
      <c r="E2" s="1"/>
      <c r="F2" s="41" t="s">
        <v>4334</v>
      </c>
      <c r="H2" s="138" t="s">
        <v>4298</v>
      </c>
      <c r="I2" s="139"/>
      <c r="P2" s="24"/>
      <c r="Q2" s="24"/>
      <c r="S2" s="24"/>
      <c r="V2" s="24"/>
      <c r="W2" s="24"/>
    </row>
    <row r="3" spans="1:31" ht="15.75" thickBot="1" x14ac:dyDescent="0.3">
      <c r="A3" s="234" t="s">
        <v>22</v>
      </c>
      <c r="B3" s="235"/>
      <c r="C3" s="235"/>
      <c r="D3" s="235"/>
      <c r="E3" s="235"/>
      <c r="F3" s="236"/>
      <c r="H3" s="268" t="s">
        <v>2090</v>
      </c>
      <c r="I3" s="269"/>
      <c r="J3" s="269"/>
      <c r="K3" s="269"/>
      <c r="L3" s="269"/>
      <c r="M3" s="269"/>
      <c r="N3" s="270"/>
      <c r="P3" s="268" t="s">
        <v>1910</v>
      </c>
      <c r="Q3" s="269"/>
      <c r="R3" s="269"/>
      <c r="S3" s="269"/>
      <c r="T3" s="269"/>
      <c r="U3" s="269"/>
      <c r="V3" s="269"/>
      <c r="W3" s="270"/>
      <c r="Y3" s="268" t="s">
        <v>64</v>
      </c>
      <c r="Z3" s="269"/>
      <c r="AA3" s="269"/>
      <c r="AB3" s="269"/>
      <c r="AC3" s="269"/>
      <c r="AD3" s="269"/>
      <c r="AE3" s="270"/>
    </row>
    <row r="4" spans="1:31" x14ac:dyDescent="0.25">
      <c r="A4" s="2" t="s">
        <v>1854</v>
      </c>
      <c r="B4" s="160"/>
      <c r="C4" s="3" t="s">
        <v>1853</v>
      </c>
      <c r="D4" s="282"/>
      <c r="E4" s="283"/>
      <c r="F4" s="284"/>
      <c r="H4" s="146" t="s">
        <v>3</v>
      </c>
      <c r="I4" s="147" t="s">
        <v>1906</v>
      </c>
      <c r="J4" s="147" t="s">
        <v>2092</v>
      </c>
      <c r="K4" s="147" t="s">
        <v>1908</v>
      </c>
      <c r="L4" s="292" t="s">
        <v>1909</v>
      </c>
      <c r="M4" s="292"/>
      <c r="N4" s="293"/>
      <c r="P4" s="198" t="s">
        <v>4301</v>
      </c>
      <c r="Q4" s="3"/>
      <c r="R4" s="3"/>
      <c r="S4" s="3"/>
      <c r="T4" s="59"/>
      <c r="U4" s="265" t="s">
        <v>4234</v>
      </c>
      <c r="V4" s="266"/>
      <c r="W4" s="267"/>
      <c r="Y4" s="45"/>
      <c r="Z4" s="3"/>
      <c r="AA4" s="3"/>
      <c r="AB4" s="3"/>
      <c r="AC4" s="3"/>
      <c r="AD4" s="3"/>
      <c r="AE4" s="9"/>
    </row>
    <row r="5" spans="1:31" x14ac:dyDescent="0.25">
      <c r="A5" s="4" t="s">
        <v>1855</v>
      </c>
      <c r="B5" s="83"/>
      <c r="C5" t="s">
        <v>1856</v>
      </c>
      <c r="D5" s="258"/>
      <c r="E5" s="285"/>
      <c r="F5" s="259"/>
      <c r="H5" s="143" t="s">
        <v>1132</v>
      </c>
      <c r="I5" s="40" t="str">
        <f t="shared" ref="I5:I28" si="0">IF(H5="","",VLOOKUP(H5,WatchSensitiveList,2,FALSE))</f>
        <v xml:space="preserve">Agrostis exarata      </v>
      </c>
      <c r="J5" s="83"/>
      <c r="K5" s="83"/>
      <c r="L5" s="260"/>
      <c r="M5" s="260"/>
      <c r="N5" s="261"/>
      <c r="P5" s="57" t="s">
        <v>4238</v>
      </c>
      <c r="Q5" s="24" t="s">
        <v>1912</v>
      </c>
      <c r="S5" s="24" t="s">
        <v>1980</v>
      </c>
      <c r="U5" s="24" t="s">
        <v>4235</v>
      </c>
      <c r="V5" s="24" t="s">
        <v>1973</v>
      </c>
      <c r="W5" s="148" t="s">
        <v>2101</v>
      </c>
      <c r="Y5" s="4" t="s">
        <v>1922</v>
      </c>
      <c r="Z5" t="s">
        <v>1923</v>
      </c>
      <c r="AB5" t="s">
        <v>1924</v>
      </c>
      <c r="AC5" t="s">
        <v>1925</v>
      </c>
      <c r="AD5" t="s">
        <v>1926</v>
      </c>
      <c r="AE5" s="5"/>
    </row>
    <row r="6" spans="1:31" x14ac:dyDescent="0.25">
      <c r="A6" s="4" t="s">
        <v>2011</v>
      </c>
      <c r="B6" s="83"/>
      <c r="C6" t="s">
        <v>1859</v>
      </c>
      <c r="D6" s="258"/>
      <c r="E6" s="285"/>
      <c r="F6" s="259"/>
      <c r="H6" s="143" t="s">
        <v>489</v>
      </c>
      <c r="I6" s="40" t="str">
        <f t="shared" si="0"/>
        <v>Astragalus australis  (Astragalus aboriginum)</v>
      </c>
      <c r="J6" s="83"/>
      <c r="K6" s="83"/>
      <c r="L6" s="260"/>
      <c r="M6" s="260"/>
      <c r="N6" s="261"/>
      <c r="P6" s="200" t="s">
        <v>1913</v>
      </c>
      <c r="Q6" s="181" t="s">
        <v>4300</v>
      </c>
      <c r="R6" t="s">
        <v>4233</v>
      </c>
      <c r="S6" s="24" t="s">
        <v>1914</v>
      </c>
      <c r="T6" t="s">
        <v>61</v>
      </c>
      <c r="U6" s="24" t="s">
        <v>4236</v>
      </c>
      <c r="V6" s="24" t="s">
        <v>1915</v>
      </c>
      <c r="W6" s="148" t="s">
        <v>1972</v>
      </c>
      <c r="Y6" s="92"/>
      <c r="Z6" s="260"/>
      <c r="AA6" s="260"/>
      <c r="AB6" s="99"/>
      <c r="AC6" s="196"/>
      <c r="AD6" s="258"/>
      <c r="AE6" s="259"/>
    </row>
    <row r="7" spans="1:31" x14ac:dyDescent="0.25">
      <c r="A7" s="4" t="s">
        <v>2012</v>
      </c>
      <c r="B7" s="83"/>
      <c r="C7" t="s">
        <v>1888</v>
      </c>
      <c r="D7" s="289"/>
      <c r="E7" s="290"/>
      <c r="F7" s="5"/>
      <c r="H7" s="143" t="s">
        <v>494</v>
      </c>
      <c r="I7" s="40" t="str">
        <f t="shared" si="0"/>
        <v xml:space="preserve">Astragalus drummondii  </v>
      </c>
      <c r="J7" s="83"/>
      <c r="K7" s="83"/>
      <c r="L7" s="260"/>
      <c r="M7" s="260"/>
      <c r="N7" s="261"/>
      <c r="P7" s="186"/>
      <c r="Q7" s="199" t="str">
        <f t="shared" ref="Q7:Q50" si="1">IF(P7="","",VLOOKUP(P7,LMNGPlantList,3,FALSE))</f>
        <v/>
      </c>
      <c r="R7" s="40" t="str">
        <f t="shared" ref="R7:R50" si="2">IF(Q7="","",VLOOKUP(Q7,NRCSPlantList,3,FALSE))</f>
        <v/>
      </c>
      <c r="S7" s="174" t="str">
        <f t="shared" ref="S7:S50" si="3">IF(Q7="","",VLOOKUP(Q7,NRCSPlantList,8,FALSE))</f>
        <v/>
      </c>
      <c r="T7" s="40" t="str">
        <f t="shared" ref="T7:T50" si="4">IF(Q7="","",VLOOKUP(Q7,NRCSPlantList,4,FALSE))</f>
        <v/>
      </c>
      <c r="U7" s="174" t="str">
        <f t="shared" ref="U7:U50" si="5">IF(Q7="","",VLOOKUP(Q7,NRCSPlantList,10,FALSE))</f>
        <v/>
      </c>
      <c r="V7" s="40" t="str">
        <f t="shared" ref="V7:V50" si="6">IF(Q7="","",VLOOKUP(Q7,NRCSPlantList,11,FALSE))</f>
        <v/>
      </c>
      <c r="W7" s="176"/>
      <c r="Y7" s="4" t="s">
        <v>1919</v>
      </c>
      <c r="AB7" t="s">
        <v>2014</v>
      </c>
      <c r="AD7" s="258"/>
      <c r="AE7" s="259"/>
    </row>
    <row r="8" spans="1:31" x14ac:dyDescent="0.25">
      <c r="A8" s="4" t="s">
        <v>2013</v>
      </c>
      <c r="B8" s="83"/>
      <c r="C8" t="s">
        <v>2088</v>
      </c>
      <c r="D8" s="258"/>
      <c r="E8" s="285"/>
      <c r="F8" s="259"/>
      <c r="H8" s="143" t="s">
        <v>515</v>
      </c>
      <c r="I8" s="40" t="str">
        <f t="shared" si="0"/>
        <v xml:space="preserve">Astragalus vexilliflexus    </v>
      </c>
      <c r="J8" s="83"/>
      <c r="K8" s="83"/>
      <c r="L8" s="260"/>
      <c r="M8" s="260"/>
      <c r="N8" s="261"/>
      <c r="P8" s="184"/>
      <c r="Q8" s="199" t="str">
        <f t="shared" si="1"/>
        <v/>
      </c>
      <c r="R8" s="40" t="str">
        <f t="shared" si="2"/>
        <v/>
      </c>
      <c r="S8" s="174" t="str">
        <f t="shared" si="3"/>
        <v/>
      </c>
      <c r="T8" s="40" t="str">
        <f t="shared" si="4"/>
        <v/>
      </c>
      <c r="U8" s="174" t="str">
        <f t="shared" si="5"/>
        <v/>
      </c>
      <c r="V8" s="40" t="str">
        <f t="shared" si="6"/>
        <v/>
      </c>
      <c r="W8" s="176"/>
      <c r="Y8" s="57" t="s">
        <v>65</v>
      </c>
      <c r="Z8" s="24" t="s">
        <v>66</v>
      </c>
      <c r="AA8" s="24" t="s">
        <v>67</v>
      </c>
      <c r="AB8" s="24" t="s">
        <v>112</v>
      </c>
      <c r="AC8" s="24" t="s">
        <v>113</v>
      </c>
      <c r="AD8" s="24" t="s">
        <v>1920</v>
      </c>
      <c r="AE8" s="72" t="s">
        <v>1921</v>
      </c>
    </row>
    <row r="9" spans="1:31" x14ac:dyDescent="0.25">
      <c r="A9" s="4"/>
      <c r="C9" t="s">
        <v>2057</v>
      </c>
      <c r="D9" s="258"/>
      <c r="E9" s="285"/>
      <c r="F9" s="259"/>
      <c r="H9" s="143" t="s">
        <v>1514</v>
      </c>
      <c r="I9" s="40" t="str">
        <f t="shared" si="0"/>
        <v xml:space="preserve">Bromus carinatus   </v>
      </c>
      <c r="J9" s="83"/>
      <c r="K9" s="83"/>
      <c r="L9" s="260"/>
      <c r="M9" s="260"/>
      <c r="N9" s="261"/>
      <c r="P9" s="184"/>
      <c r="Q9" s="199" t="str">
        <f t="shared" si="1"/>
        <v/>
      </c>
      <c r="R9" s="40" t="str">
        <f t="shared" si="2"/>
        <v/>
      </c>
      <c r="S9" s="174" t="str">
        <f t="shared" si="3"/>
        <v/>
      </c>
      <c r="T9" s="40" t="str">
        <f t="shared" si="4"/>
        <v/>
      </c>
      <c r="U9" s="174" t="str">
        <f t="shared" si="5"/>
        <v/>
      </c>
      <c r="V9" s="40" t="str">
        <f t="shared" si="6"/>
        <v/>
      </c>
      <c r="W9" s="176"/>
      <c r="Y9" s="100"/>
      <c r="Z9" s="96"/>
      <c r="AA9" s="96"/>
      <c r="AB9" s="96"/>
      <c r="AC9" s="96"/>
      <c r="AD9" s="96"/>
      <c r="AE9" s="97"/>
    </row>
    <row r="10" spans="1:31" x14ac:dyDescent="0.25">
      <c r="A10" s="4" t="s">
        <v>1857</v>
      </c>
      <c r="B10" s="24" t="s">
        <v>1898</v>
      </c>
      <c r="C10" s="24" t="s">
        <v>1899</v>
      </c>
      <c r="D10" s="291" t="s">
        <v>1900</v>
      </c>
      <c r="E10" s="291"/>
      <c r="F10" s="72" t="s">
        <v>1901</v>
      </c>
      <c r="H10" s="143" t="s">
        <v>569</v>
      </c>
      <c r="I10" s="40" t="str">
        <f t="shared" si="0"/>
        <v xml:space="preserve">Carex scirpoidea   (Carex scirpiformi)    </v>
      </c>
      <c r="J10" s="83"/>
      <c r="K10" s="83"/>
      <c r="L10" s="260"/>
      <c r="M10" s="260"/>
      <c r="N10" s="261"/>
      <c r="P10" s="184"/>
      <c r="Q10" s="199" t="str">
        <f t="shared" si="1"/>
        <v/>
      </c>
      <c r="R10" s="40" t="str">
        <f t="shared" si="2"/>
        <v/>
      </c>
      <c r="S10" s="174" t="str">
        <f t="shared" si="3"/>
        <v/>
      </c>
      <c r="T10" s="40" t="str">
        <f t="shared" si="4"/>
        <v/>
      </c>
      <c r="U10" s="174" t="str">
        <f t="shared" si="5"/>
        <v/>
      </c>
      <c r="V10" s="40" t="str">
        <f t="shared" si="6"/>
        <v/>
      </c>
      <c r="W10" s="176"/>
      <c r="Y10" s="100"/>
      <c r="Z10" s="96"/>
      <c r="AA10" s="96"/>
      <c r="AB10" s="96"/>
      <c r="AC10" s="96"/>
      <c r="AD10" s="96"/>
      <c r="AE10" s="97"/>
    </row>
    <row r="11" spans="1:31" x14ac:dyDescent="0.25">
      <c r="A11" s="4"/>
      <c r="B11" s="96"/>
      <c r="C11" s="96"/>
      <c r="D11" s="285"/>
      <c r="E11" s="257"/>
      <c r="F11" s="97"/>
      <c r="H11" s="143" t="s">
        <v>575</v>
      </c>
      <c r="I11" s="40" t="str">
        <f t="shared" si="0"/>
        <v>Carex siccata   (Carex feonea)</v>
      </c>
      <c r="J11" s="83"/>
      <c r="K11" s="83"/>
      <c r="L11" s="260"/>
      <c r="M11" s="260"/>
      <c r="N11" s="261"/>
      <c r="P11" s="184"/>
      <c r="Q11" s="199" t="str">
        <f t="shared" si="1"/>
        <v/>
      </c>
      <c r="R11" s="40" t="str">
        <f t="shared" si="2"/>
        <v/>
      </c>
      <c r="S11" s="174" t="str">
        <f t="shared" si="3"/>
        <v/>
      </c>
      <c r="T11" s="40" t="str">
        <f t="shared" si="4"/>
        <v/>
      </c>
      <c r="U11" s="174" t="str">
        <f t="shared" si="5"/>
        <v/>
      </c>
      <c r="V11" s="40" t="str">
        <f t="shared" si="6"/>
        <v/>
      </c>
      <c r="W11" s="176"/>
      <c r="Y11" s="100"/>
      <c r="Z11" s="96"/>
      <c r="AA11" s="96"/>
      <c r="AB11" s="96"/>
      <c r="AC11" s="96"/>
      <c r="AD11" s="96"/>
      <c r="AE11" s="97"/>
    </row>
    <row r="12" spans="1:31" x14ac:dyDescent="0.25">
      <c r="A12" s="4" t="s">
        <v>1858</v>
      </c>
      <c r="C12" s="83"/>
      <c r="F12" s="5"/>
      <c r="H12" s="143" t="s">
        <v>611</v>
      </c>
      <c r="I12" s="40" t="str">
        <f t="shared" si="0"/>
        <v>Clematis columbiana var. tenuiloba     (Clematis tenuiloba)</v>
      </c>
      <c r="J12" s="83"/>
      <c r="K12" s="83"/>
      <c r="L12" s="260"/>
      <c r="M12" s="260"/>
      <c r="N12" s="261"/>
      <c r="P12" s="184"/>
      <c r="Q12" s="199" t="str">
        <f t="shared" si="1"/>
        <v/>
      </c>
      <c r="R12" s="40" t="str">
        <f t="shared" si="2"/>
        <v/>
      </c>
      <c r="S12" s="174" t="str">
        <f t="shared" si="3"/>
        <v/>
      </c>
      <c r="T12" s="40" t="str">
        <f t="shared" si="4"/>
        <v/>
      </c>
      <c r="U12" s="174" t="str">
        <f t="shared" si="5"/>
        <v/>
      </c>
      <c r="V12" s="40" t="str">
        <f t="shared" si="6"/>
        <v/>
      </c>
      <c r="W12" s="176"/>
      <c r="Y12" s="4"/>
      <c r="AE12" s="5"/>
    </row>
    <row r="13" spans="1:31" x14ac:dyDescent="0.25">
      <c r="A13" s="4" t="s">
        <v>1916</v>
      </c>
      <c r="B13" s="83"/>
      <c r="F13" s="5"/>
      <c r="H13" s="143" t="s">
        <v>685</v>
      </c>
      <c r="I13" s="40" t="str">
        <f t="shared" si="0"/>
        <v>Epilobium pygmaeum   (Boisduvalia glabella)</v>
      </c>
      <c r="J13" s="83"/>
      <c r="K13" s="83"/>
      <c r="L13" s="260"/>
      <c r="M13" s="260"/>
      <c r="N13" s="261"/>
      <c r="P13" s="184"/>
      <c r="Q13" s="199" t="str">
        <f t="shared" si="1"/>
        <v/>
      </c>
      <c r="R13" s="40" t="str">
        <f t="shared" si="2"/>
        <v/>
      </c>
      <c r="S13" s="174" t="str">
        <f t="shared" si="3"/>
        <v/>
      </c>
      <c r="T13" s="40" t="str">
        <f t="shared" si="4"/>
        <v/>
      </c>
      <c r="U13" s="174" t="str">
        <f t="shared" si="5"/>
        <v/>
      </c>
      <c r="V13" s="40" t="str">
        <f t="shared" si="6"/>
        <v/>
      </c>
      <c r="W13" s="176"/>
      <c r="Y13" s="4" t="s">
        <v>1927</v>
      </c>
      <c r="AE13" s="5"/>
    </row>
    <row r="14" spans="1:31" x14ac:dyDescent="0.25">
      <c r="A14" s="4" t="s">
        <v>1944</v>
      </c>
      <c r="C14" s="83"/>
      <c r="E14" t="s">
        <v>1917</v>
      </c>
      <c r="F14" s="84"/>
      <c r="H14" s="143" t="s">
        <v>698</v>
      </c>
      <c r="I14" s="40" t="str">
        <f t="shared" si="0"/>
        <v xml:space="preserve">Erigeron divergens   </v>
      </c>
      <c r="J14" s="83"/>
      <c r="K14" s="83"/>
      <c r="L14" s="260"/>
      <c r="M14" s="260"/>
      <c r="N14" s="261"/>
      <c r="P14" s="184"/>
      <c r="Q14" s="199" t="str">
        <f t="shared" si="1"/>
        <v/>
      </c>
      <c r="R14" s="40" t="str">
        <f t="shared" si="2"/>
        <v/>
      </c>
      <c r="S14" s="174" t="str">
        <f t="shared" si="3"/>
        <v/>
      </c>
      <c r="T14" s="40" t="str">
        <f t="shared" si="4"/>
        <v/>
      </c>
      <c r="U14" s="174" t="str">
        <f t="shared" si="5"/>
        <v/>
      </c>
      <c r="V14" s="40" t="str">
        <f t="shared" si="6"/>
        <v/>
      </c>
      <c r="W14" s="176"/>
      <c r="Y14" s="4" t="s">
        <v>1929</v>
      </c>
      <c r="AA14" s="260"/>
      <c r="AB14" s="260"/>
      <c r="AC14" s="260"/>
      <c r="AD14" s="260"/>
      <c r="AE14" s="261"/>
    </row>
    <row r="15" spans="1:31" x14ac:dyDescent="0.25">
      <c r="A15" s="4" t="s">
        <v>1918</v>
      </c>
      <c r="C15" s="83"/>
      <c r="E15" t="s">
        <v>1917</v>
      </c>
      <c r="F15" s="84"/>
      <c r="H15" s="143" t="s">
        <v>708</v>
      </c>
      <c r="I15" s="40" t="str">
        <f t="shared" si="0"/>
        <v xml:space="preserve">Erigeron radicatus   </v>
      </c>
      <c r="J15" s="83"/>
      <c r="K15" s="83"/>
      <c r="L15" s="260"/>
      <c r="M15" s="260"/>
      <c r="N15" s="261"/>
      <c r="P15" s="184"/>
      <c r="Q15" s="199" t="str">
        <f t="shared" si="1"/>
        <v/>
      </c>
      <c r="R15" s="40" t="str">
        <f t="shared" si="2"/>
        <v/>
      </c>
      <c r="S15" s="174" t="str">
        <f t="shared" si="3"/>
        <v/>
      </c>
      <c r="T15" s="40" t="str">
        <f t="shared" si="4"/>
        <v/>
      </c>
      <c r="U15" s="174" t="str">
        <f t="shared" si="5"/>
        <v/>
      </c>
      <c r="V15" s="40" t="str">
        <f t="shared" si="6"/>
        <v/>
      </c>
      <c r="W15" s="176"/>
      <c r="Y15" s="4" t="s">
        <v>1935</v>
      </c>
      <c r="AA15" s="294"/>
      <c r="AB15" s="294"/>
      <c r="AE15" s="5"/>
    </row>
    <row r="16" spans="1:31" x14ac:dyDescent="0.25">
      <c r="A16" s="4" t="s">
        <v>1860</v>
      </c>
      <c r="F16" s="5"/>
      <c r="H16" s="143" t="s">
        <v>722</v>
      </c>
      <c r="I16" s="40" t="str">
        <f t="shared" si="0"/>
        <v>Fritillaria pudica</v>
      </c>
      <c r="J16" s="83"/>
      <c r="K16" s="83"/>
      <c r="L16" s="260"/>
      <c r="M16" s="260"/>
      <c r="N16" s="261"/>
      <c r="P16" s="184"/>
      <c r="Q16" s="199" t="str">
        <f t="shared" si="1"/>
        <v/>
      </c>
      <c r="R16" s="40" t="str">
        <f t="shared" si="2"/>
        <v/>
      </c>
      <c r="S16" s="174" t="str">
        <f t="shared" si="3"/>
        <v/>
      </c>
      <c r="T16" s="40" t="str">
        <f t="shared" si="4"/>
        <v/>
      </c>
      <c r="U16" s="174" t="str">
        <f t="shared" si="5"/>
        <v/>
      </c>
      <c r="V16" s="40" t="str">
        <f t="shared" si="6"/>
        <v/>
      </c>
      <c r="W16" s="176"/>
      <c r="Y16" s="4" t="s">
        <v>1936</v>
      </c>
      <c r="AA16" s="260"/>
      <c r="AB16" s="260"/>
      <c r="AC16" s="260"/>
      <c r="AE16" s="5"/>
    </row>
    <row r="17" spans="1:31" x14ac:dyDescent="0.25">
      <c r="A17" s="271"/>
      <c r="B17" s="272"/>
      <c r="C17" s="272"/>
      <c r="D17" s="272"/>
      <c r="E17" s="272"/>
      <c r="F17" s="273"/>
      <c r="H17" s="143" t="s">
        <v>851</v>
      </c>
      <c r="I17" s="40" t="str">
        <f t="shared" si="0"/>
        <v xml:space="preserve">Myosurus apetalus var. montanus  </v>
      </c>
      <c r="J17" s="83"/>
      <c r="K17" s="83"/>
      <c r="L17" s="260"/>
      <c r="M17" s="260"/>
      <c r="N17" s="261"/>
      <c r="P17" s="184"/>
      <c r="Q17" s="199" t="str">
        <f t="shared" si="1"/>
        <v/>
      </c>
      <c r="R17" s="40" t="str">
        <f t="shared" si="2"/>
        <v/>
      </c>
      <c r="S17" s="174" t="str">
        <f t="shared" si="3"/>
        <v/>
      </c>
      <c r="T17" s="40" t="str">
        <f t="shared" si="4"/>
        <v/>
      </c>
      <c r="U17" s="174" t="str">
        <f t="shared" si="5"/>
        <v/>
      </c>
      <c r="V17" s="40" t="str">
        <f t="shared" si="6"/>
        <v/>
      </c>
      <c r="W17" s="176"/>
      <c r="Y17" s="4" t="s">
        <v>1937</v>
      </c>
      <c r="AA17" s="101"/>
      <c r="AE17" s="5"/>
    </row>
    <row r="18" spans="1:31" x14ac:dyDescent="0.25">
      <c r="A18" s="274"/>
      <c r="B18" s="275"/>
      <c r="C18" s="275"/>
      <c r="D18" s="275"/>
      <c r="E18" s="275"/>
      <c r="F18" s="276"/>
      <c r="H18" s="143" t="s">
        <v>861</v>
      </c>
      <c r="I18" s="40" t="str">
        <f t="shared" si="0"/>
        <v>Oenothera laciniata</v>
      </c>
      <c r="J18" s="83"/>
      <c r="K18" s="83"/>
      <c r="L18" s="260"/>
      <c r="M18" s="260"/>
      <c r="N18" s="261"/>
      <c r="P18" s="184"/>
      <c r="Q18" s="199" t="str">
        <f t="shared" si="1"/>
        <v/>
      </c>
      <c r="R18" s="40" t="str">
        <f t="shared" si="2"/>
        <v/>
      </c>
      <c r="S18" s="174" t="str">
        <f t="shared" si="3"/>
        <v/>
      </c>
      <c r="T18" s="40" t="str">
        <f t="shared" si="4"/>
        <v/>
      </c>
      <c r="U18" s="174" t="str">
        <f t="shared" si="5"/>
        <v/>
      </c>
      <c r="V18" s="40" t="str">
        <f t="shared" si="6"/>
        <v/>
      </c>
      <c r="W18" s="176"/>
      <c r="Y18" s="49" t="s">
        <v>2102</v>
      </c>
      <c r="AE18" s="5"/>
    </row>
    <row r="19" spans="1:31" x14ac:dyDescent="0.25">
      <c r="A19" s="286"/>
      <c r="B19" s="287"/>
      <c r="C19" s="287"/>
      <c r="D19" s="287"/>
      <c r="E19" s="287"/>
      <c r="F19" s="288"/>
      <c r="H19" s="143" t="s">
        <v>1531</v>
      </c>
      <c r="I19" s="40" t="str">
        <f t="shared" si="0"/>
        <v>Orobanche. ludoviciana, ssp. multiflora</v>
      </c>
      <c r="J19" s="83"/>
      <c r="K19" s="83"/>
      <c r="L19" s="260"/>
      <c r="M19" s="260"/>
      <c r="N19" s="261"/>
      <c r="P19" s="184"/>
      <c r="Q19" s="199" t="str">
        <f t="shared" si="1"/>
        <v/>
      </c>
      <c r="R19" s="40" t="str">
        <f t="shared" si="2"/>
        <v/>
      </c>
      <c r="S19" s="174" t="str">
        <f t="shared" si="3"/>
        <v/>
      </c>
      <c r="T19" s="40" t="str">
        <f t="shared" si="4"/>
        <v/>
      </c>
      <c r="U19" s="174" t="str">
        <f t="shared" si="5"/>
        <v/>
      </c>
      <c r="V19" s="40" t="str">
        <f t="shared" si="6"/>
        <v/>
      </c>
      <c r="W19" s="176"/>
      <c r="Y19" s="4" t="s">
        <v>1928</v>
      </c>
      <c r="AC19" s="48"/>
      <c r="AE19" s="5"/>
    </row>
    <row r="20" spans="1:31" x14ac:dyDescent="0.25">
      <c r="A20" s="4" t="s">
        <v>1861</v>
      </c>
      <c r="F20" s="5"/>
      <c r="H20" s="143" t="s">
        <v>1312</v>
      </c>
      <c r="I20" s="40" t="str">
        <f t="shared" si="0"/>
        <v>Oxytropis sericea</v>
      </c>
      <c r="J20" s="83"/>
      <c r="K20" s="83"/>
      <c r="L20" s="260"/>
      <c r="M20" s="260"/>
      <c r="N20" s="261"/>
      <c r="P20" s="184"/>
      <c r="Q20" s="199" t="str">
        <f t="shared" si="1"/>
        <v/>
      </c>
      <c r="R20" s="40" t="str">
        <f t="shared" si="2"/>
        <v/>
      </c>
      <c r="S20" s="174" t="str">
        <f t="shared" si="3"/>
        <v/>
      </c>
      <c r="T20" s="40" t="str">
        <f t="shared" si="4"/>
        <v/>
      </c>
      <c r="U20" s="174" t="str">
        <f t="shared" si="5"/>
        <v/>
      </c>
      <c r="V20" s="40" t="str">
        <f t="shared" si="6"/>
        <v/>
      </c>
      <c r="W20" s="176"/>
      <c r="Y20" s="4" t="s">
        <v>1930</v>
      </c>
      <c r="AA20" t="s">
        <v>1931</v>
      </c>
      <c r="AC20" s="48"/>
      <c r="AE20" s="5"/>
    </row>
    <row r="21" spans="1:31" x14ac:dyDescent="0.25">
      <c r="A21" s="271"/>
      <c r="B21" s="272"/>
      <c r="C21" s="272"/>
      <c r="D21" s="272"/>
      <c r="E21" s="272"/>
      <c r="F21" s="273"/>
      <c r="H21" s="143" t="s">
        <v>910</v>
      </c>
      <c r="I21" s="40" t="str">
        <f t="shared" si="0"/>
        <v>Phemeranthus parviflorus  (Talinum  parviflorum)</v>
      </c>
      <c r="J21" s="83"/>
      <c r="K21" s="83"/>
      <c r="L21" s="260"/>
      <c r="M21" s="260"/>
      <c r="N21" s="261"/>
      <c r="P21" s="184"/>
      <c r="Q21" s="199" t="str">
        <f t="shared" si="1"/>
        <v/>
      </c>
      <c r="R21" s="40" t="str">
        <f t="shared" si="2"/>
        <v/>
      </c>
      <c r="S21" s="174" t="str">
        <f t="shared" si="3"/>
        <v/>
      </c>
      <c r="T21" s="40" t="str">
        <f t="shared" si="4"/>
        <v/>
      </c>
      <c r="U21" s="174" t="str">
        <f t="shared" si="5"/>
        <v/>
      </c>
      <c r="V21" s="40" t="str">
        <f t="shared" si="6"/>
        <v/>
      </c>
      <c r="W21" s="176"/>
      <c r="Y21" s="4"/>
      <c r="Z21" s="24" t="s">
        <v>71</v>
      </c>
      <c r="AA21" s="24" t="s">
        <v>72</v>
      </c>
      <c r="AB21" s="24" t="s">
        <v>73</v>
      </c>
      <c r="AC21" t="s">
        <v>74</v>
      </c>
      <c r="AE21" s="5"/>
    </row>
    <row r="22" spans="1:31" x14ac:dyDescent="0.25">
      <c r="A22" s="274"/>
      <c r="B22" s="275"/>
      <c r="C22" s="275"/>
      <c r="D22" s="275"/>
      <c r="E22" s="275"/>
      <c r="F22" s="276"/>
      <c r="H22" s="143" t="s">
        <v>940</v>
      </c>
      <c r="I22" s="40" t="str">
        <f t="shared" si="0"/>
        <v xml:space="preserve">Potamogeton diversifolius  </v>
      </c>
      <c r="J22" s="83"/>
      <c r="K22" s="83"/>
      <c r="L22" s="260"/>
      <c r="M22" s="260"/>
      <c r="N22" s="261"/>
      <c r="P22" s="184"/>
      <c r="Q22" s="199" t="str">
        <f t="shared" si="1"/>
        <v/>
      </c>
      <c r="R22" s="40" t="str">
        <f t="shared" si="2"/>
        <v/>
      </c>
      <c r="S22" s="174" t="str">
        <f t="shared" si="3"/>
        <v/>
      </c>
      <c r="T22" s="40" t="str">
        <f t="shared" si="4"/>
        <v/>
      </c>
      <c r="U22" s="174" t="str">
        <f t="shared" si="5"/>
        <v/>
      </c>
      <c r="V22" s="40" t="str">
        <f t="shared" si="6"/>
        <v/>
      </c>
      <c r="W22" s="176"/>
      <c r="Y22" s="4" t="s">
        <v>70</v>
      </c>
      <c r="Z22" s="96"/>
      <c r="AA22" s="96"/>
      <c r="AB22" s="96"/>
      <c r="AC22" s="48">
        <f>+Z22+(+AA22+(AB22/60))/60</f>
        <v>0</v>
      </c>
      <c r="AE22" s="5"/>
    </row>
    <row r="23" spans="1:31" ht="15.75" thickBot="1" x14ac:dyDescent="0.3">
      <c r="A23" s="277"/>
      <c r="B23" s="278"/>
      <c r="C23" s="278"/>
      <c r="D23" s="278"/>
      <c r="E23" s="278"/>
      <c r="F23" s="279"/>
      <c r="H23" s="143" t="s">
        <v>941</v>
      </c>
      <c r="I23" s="40" t="str">
        <f t="shared" si="0"/>
        <v xml:space="preserve">Potentilla diversifolia    </v>
      </c>
      <c r="J23" s="83"/>
      <c r="K23" s="83"/>
      <c r="L23" s="260"/>
      <c r="M23" s="260"/>
      <c r="N23" s="261"/>
      <c r="P23" s="184"/>
      <c r="Q23" s="199" t="str">
        <f t="shared" si="1"/>
        <v/>
      </c>
      <c r="R23" s="40" t="str">
        <f t="shared" si="2"/>
        <v/>
      </c>
      <c r="S23" s="174" t="str">
        <f t="shared" si="3"/>
        <v/>
      </c>
      <c r="T23" s="40" t="str">
        <f t="shared" si="4"/>
        <v/>
      </c>
      <c r="U23" s="174" t="str">
        <f t="shared" si="5"/>
        <v/>
      </c>
      <c r="V23" s="40" t="str">
        <f t="shared" si="6"/>
        <v/>
      </c>
      <c r="W23" s="176"/>
      <c r="Y23" s="4" t="s">
        <v>75</v>
      </c>
      <c r="Z23" s="96"/>
      <c r="AA23" s="96"/>
      <c r="AB23" s="96"/>
      <c r="AC23" s="48">
        <f>-1*(+Z23+(+AA23+(AB23/60))/60)</f>
        <v>0</v>
      </c>
      <c r="AE23" s="5"/>
    </row>
    <row r="24" spans="1:31" ht="15.75" thickBot="1" x14ac:dyDescent="0.3">
      <c r="A24" s="4"/>
      <c r="F24" s="5"/>
      <c r="H24" s="143" t="s">
        <v>945</v>
      </c>
      <c r="I24" s="40" t="str">
        <f t="shared" si="0"/>
        <v>Populus x jackii</v>
      </c>
      <c r="J24" s="83"/>
      <c r="K24" s="83"/>
      <c r="L24" s="260"/>
      <c r="M24" s="260"/>
      <c r="N24" s="261"/>
      <c r="P24" s="184"/>
      <c r="Q24" s="199" t="str">
        <f t="shared" si="1"/>
        <v/>
      </c>
      <c r="R24" s="40" t="str">
        <f t="shared" si="2"/>
        <v/>
      </c>
      <c r="S24" s="174" t="str">
        <f t="shared" si="3"/>
        <v/>
      </c>
      <c r="T24" s="40" t="str">
        <f t="shared" si="4"/>
        <v/>
      </c>
      <c r="U24" s="174" t="str">
        <f t="shared" si="5"/>
        <v/>
      </c>
      <c r="V24" s="40" t="str">
        <f t="shared" si="6"/>
        <v/>
      </c>
      <c r="W24" s="176"/>
      <c r="Y24" s="4"/>
      <c r="AE24" s="5"/>
    </row>
    <row r="25" spans="1:31" ht="15.75" thickBot="1" x14ac:dyDescent="0.3">
      <c r="A25" s="121" t="s">
        <v>1862</v>
      </c>
      <c r="B25" s="122"/>
      <c r="C25" s="122"/>
      <c r="D25" s="122"/>
      <c r="E25" s="122"/>
      <c r="F25" s="123"/>
      <c r="H25" s="143" t="s">
        <v>979</v>
      </c>
      <c r="I25" s="40" t="str">
        <f t="shared" si="0"/>
        <v xml:space="preserve">Ranunculus cardiophyllus   </v>
      </c>
      <c r="J25" s="83"/>
      <c r="K25" s="83"/>
      <c r="L25" s="260"/>
      <c r="M25" s="260"/>
      <c r="N25" s="261"/>
      <c r="P25" s="184"/>
      <c r="Q25" s="199" t="str">
        <f t="shared" si="1"/>
        <v/>
      </c>
      <c r="R25" s="40" t="str">
        <f t="shared" si="2"/>
        <v/>
      </c>
      <c r="S25" s="174" t="str">
        <f t="shared" si="3"/>
        <v/>
      </c>
      <c r="T25" s="40" t="str">
        <f t="shared" si="4"/>
        <v/>
      </c>
      <c r="U25" s="174" t="str">
        <f t="shared" si="5"/>
        <v/>
      </c>
      <c r="V25" s="40" t="str">
        <f t="shared" si="6"/>
        <v/>
      </c>
      <c r="W25" s="176"/>
      <c r="Y25" s="4" t="s">
        <v>1932</v>
      </c>
      <c r="AC25" s="48"/>
      <c r="AE25" s="5"/>
    </row>
    <row r="26" spans="1:31" x14ac:dyDescent="0.25">
      <c r="A26" s="2" t="s">
        <v>1863</v>
      </c>
      <c r="B26" s="3" t="s">
        <v>1864</v>
      </c>
      <c r="C26" s="3"/>
      <c r="D26" s="3"/>
      <c r="E26" s="3"/>
      <c r="F26" s="9"/>
      <c r="H26" s="143" t="s">
        <v>997</v>
      </c>
      <c r="I26" s="40" t="str">
        <f t="shared" si="0"/>
        <v xml:space="preserve">Rorippa calycina </v>
      </c>
      <c r="J26" s="83"/>
      <c r="K26" s="83"/>
      <c r="L26" s="260"/>
      <c r="M26" s="260"/>
      <c r="N26" s="261"/>
      <c r="P26" s="184"/>
      <c r="Q26" s="199" t="str">
        <f t="shared" si="1"/>
        <v/>
      </c>
      <c r="R26" s="40" t="str">
        <f t="shared" si="2"/>
        <v/>
      </c>
      <c r="S26" s="174" t="str">
        <f t="shared" si="3"/>
        <v/>
      </c>
      <c r="T26" s="40" t="str">
        <f t="shared" si="4"/>
        <v/>
      </c>
      <c r="U26" s="174" t="str">
        <f t="shared" si="5"/>
        <v/>
      </c>
      <c r="V26" s="40" t="str">
        <f t="shared" si="6"/>
        <v/>
      </c>
      <c r="W26" s="176"/>
      <c r="Y26" s="4" t="s">
        <v>1930</v>
      </c>
      <c r="AA26" t="s">
        <v>1931</v>
      </c>
      <c r="AE26" s="5"/>
    </row>
    <row r="27" spans="1:31" x14ac:dyDescent="0.25">
      <c r="A27" s="90"/>
      <c r="B27" s="24" t="s">
        <v>1407</v>
      </c>
      <c r="C27" s="85"/>
      <c r="D27" s="246" t="s">
        <v>1408</v>
      </c>
      <c r="E27" s="247"/>
      <c r="F27" s="88"/>
      <c r="H27" s="143" t="s">
        <v>1040</v>
      </c>
      <c r="I27" s="40" t="str">
        <f t="shared" si="0"/>
        <v>Sibbaldiopsis tridentata  (Potentilla tridentata)</v>
      </c>
      <c r="J27" s="83"/>
      <c r="K27" s="83"/>
      <c r="L27" s="260"/>
      <c r="M27" s="260"/>
      <c r="N27" s="261"/>
      <c r="P27" s="184"/>
      <c r="Q27" s="199" t="str">
        <f t="shared" si="1"/>
        <v/>
      </c>
      <c r="R27" s="40" t="str">
        <f t="shared" si="2"/>
        <v/>
      </c>
      <c r="S27" s="174" t="str">
        <f t="shared" si="3"/>
        <v/>
      </c>
      <c r="T27" s="40" t="str">
        <f t="shared" si="4"/>
        <v/>
      </c>
      <c r="U27" s="174" t="str">
        <f t="shared" si="5"/>
        <v/>
      </c>
      <c r="V27" s="40" t="str">
        <f t="shared" si="6"/>
        <v/>
      </c>
      <c r="W27" s="176"/>
      <c r="Y27" s="4" t="s">
        <v>1933</v>
      </c>
      <c r="Z27" s="24" t="s">
        <v>71</v>
      </c>
      <c r="AA27" s="24" t="s">
        <v>72</v>
      </c>
      <c r="AB27" s="24" t="s">
        <v>73</v>
      </c>
      <c r="AC27" t="s">
        <v>74</v>
      </c>
      <c r="AE27" s="5"/>
    </row>
    <row r="28" spans="1:31" x14ac:dyDescent="0.25">
      <c r="A28" s="90"/>
      <c r="B28" s="24" t="s">
        <v>1406</v>
      </c>
      <c r="C28" s="86"/>
      <c r="D28" s="246" t="s">
        <v>1409</v>
      </c>
      <c r="E28" s="247"/>
      <c r="F28" s="88"/>
      <c r="H28" s="143" t="s">
        <v>1041</v>
      </c>
      <c r="I28" s="40" t="str">
        <f t="shared" si="0"/>
        <v xml:space="preserve">Smilax ecirrhata       </v>
      </c>
      <c r="J28" s="83"/>
      <c r="K28" s="83"/>
      <c r="L28" s="260"/>
      <c r="M28" s="260"/>
      <c r="N28" s="261"/>
      <c r="P28" s="184"/>
      <c r="Q28" s="199" t="str">
        <f t="shared" si="1"/>
        <v/>
      </c>
      <c r="R28" s="40" t="str">
        <f t="shared" si="2"/>
        <v/>
      </c>
      <c r="S28" s="174" t="str">
        <f t="shared" si="3"/>
        <v/>
      </c>
      <c r="T28" s="40" t="str">
        <f t="shared" si="4"/>
        <v/>
      </c>
      <c r="U28" s="174" t="str">
        <f t="shared" si="5"/>
        <v/>
      </c>
      <c r="V28" s="40" t="str">
        <f t="shared" si="6"/>
        <v/>
      </c>
      <c r="W28" s="176"/>
      <c r="Y28" s="4" t="s">
        <v>70</v>
      </c>
      <c r="Z28" s="96"/>
      <c r="AA28" s="96"/>
      <c r="AB28" s="96"/>
      <c r="AC28" s="48">
        <f>+Z28+(+AA28+(AB28/60))/60</f>
        <v>0</v>
      </c>
      <c r="AE28" s="5"/>
    </row>
    <row r="29" spans="1:31" x14ac:dyDescent="0.25">
      <c r="A29" s="90"/>
      <c r="B29" s="24" t="s">
        <v>1865</v>
      </c>
      <c r="C29" s="85"/>
      <c r="D29" s="246" t="s">
        <v>1868</v>
      </c>
      <c r="E29" s="247"/>
      <c r="F29" s="88"/>
      <c r="H29" s="141"/>
      <c r="I29" s="40" t="str">
        <f>IF(H29="","",VLOOKUP(H29,WatchSensitiveList,2))</f>
        <v/>
      </c>
      <c r="J29" s="83"/>
      <c r="K29" s="83"/>
      <c r="L29" s="260"/>
      <c r="M29" s="260"/>
      <c r="N29" s="261"/>
      <c r="P29" s="184"/>
      <c r="Q29" s="199" t="str">
        <f t="shared" si="1"/>
        <v/>
      </c>
      <c r="R29" s="40" t="str">
        <f t="shared" si="2"/>
        <v/>
      </c>
      <c r="S29" s="174" t="str">
        <f t="shared" si="3"/>
        <v/>
      </c>
      <c r="T29" s="40" t="str">
        <f t="shared" si="4"/>
        <v/>
      </c>
      <c r="U29" s="174" t="str">
        <f t="shared" si="5"/>
        <v/>
      </c>
      <c r="V29" s="40" t="str">
        <f t="shared" si="6"/>
        <v/>
      </c>
      <c r="W29" s="176"/>
      <c r="Y29" s="4" t="s">
        <v>75</v>
      </c>
      <c r="Z29" s="96"/>
      <c r="AA29" s="96"/>
      <c r="AB29" s="96"/>
      <c r="AC29" s="48">
        <f>-1*(+Z29+(+AA29+(AB29/60))/60)</f>
        <v>0</v>
      </c>
      <c r="AE29" s="5"/>
    </row>
    <row r="30" spans="1:31" x14ac:dyDescent="0.25">
      <c r="A30" s="90"/>
      <c r="B30" s="24" t="s">
        <v>1866</v>
      </c>
      <c r="C30" s="85"/>
      <c r="D30" s="246" t="s">
        <v>1869</v>
      </c>
      <c r="E30" s="247"/>
      <c r="F30" s="88"/>
      <c r="H30" s="141"/>
      <c r="I30" s="40" t="str">
        <f t="shared" ref="I30" si="7">IF(H30="","",VLOOKUP(H30,WatchSensitiveList,2))</f>
        <v/>
      </c>
      <c r="J30" s="83"/>
      <c r="K30" s="83"/>
      <c r="L30" s="260"/>
      <c r="M30" s="260"/>
      <c r="N30" s="261"/>
      <c r="P30" s="184"/>
      <c r="Q30" s="199" t="str">
        <f t="shared" si="1"/>
        <v/>
      </c>
      <c r="R30" s="40" t="str">
        <f t="shared" si="2"/>
        <v/>
      </c>
      <c r="S30" s="174" t="str">
        <f t="shared" si="3"/>
        <v/>
      </c>
      <c r="T30" s="40" t="str">
        <f t="shared" si="4"/>
        <v/>
      </c>
      <c r="U30" s="174" t="str">
        <f t="shared" si="5"/>
        <v/>
      </c>
      <c r="V30" s="40" t="str">
        <f t="shared" si="6"/>
        <v/>
      </c>
      <c r="W30" s="176"/>
      <c r="Y30" s="4" t="s">
        <v>1934</v>
      </c>
      <c r="AE30" s="5"/>
    </row>
    <row r="31" spans="1:31" ht="15.75" thickBot="1" x14ac:dyDescent="0.3">
      <c r="A31" s="91"/>
      <c r="B31" s="74" t="s">
        <v>1867</v>
      </c>
      <c r="C31" s="87"/>
      <c r="D31" s="248" t="s">
        <v>1870</v>
      </c>
      <c r="E31" s="249"/>
      <c r="F31" s="89"/>
      <c r="H31" s="4" t="s">
        <v>1977</v>
      </c>
      <c r="J31" s="47"/>
      <c r="L31" s="129"/>
      <c r="M31" s="129"/>
      <c r="N31" s="130"/>
      <c r="P31" s="184"/>
      <c r="Q31" s="199" t="str">
        <f t="shared" si="1"/>
        <v/>
      </c>
      <c r="R31" s="40" t="str">
        <f t="shared" si="2"/>
        <v/>
      </c>
      <c r="S31" s="174" t="str">
        <f t="shared" si="3"/>
        <v/>
      </c>
      <c r="T31" s="40" t="str">
        <f t="shared" si="4"/>
        <v/>
      </c>
      <c r="U31" s="174" t="str">
        <f t="shared" si="5"/>
        <v/>
      </c>
      <c r="V31" s="40" t="str">
        <f t="shared" si="6"/>
        <v/>
      </c>
      <c r="W31" s="176"/>
      <c r="Y31" s="4" t="s">
        <v>70</v>
      </c>
      <c r="Z31" s="96"/>
      <c r="AA31" s="96"/>
      <c r="AB31" s="96"/>
      <c r="AC31" s="48">
        <f>+Z31+(+AA31+(AB31/60))/60</f>
        <v>0</v>
      </c>
      <c r="AE31" s="5"/>
    </row>
    <row r="32" spans="1:31" ht="15.75" thickBot="1" x14ac:dyDescent="0.3">
      <c r="A32" s="4"/>
      <c r="F32" s="5"/>
      <c r="H32" s="262" t="s">
        <v>383</v>
      </c>
      <c r="I32" s="263"/>
      <c r="J32" s="264" t="s">
        <v>1975</v>
      </c>
      <c r="K32" s="263"/>
      <c r="L32" s="264" t="s">
        <v>385</v>
      </c>
      <c r="M32" s="263"/>
      <c r="N32" s="131" t="s">
        <v>1979</v>
      </c>
      <c r="P32" s="184"/>
      <c r="Q32" s="199" t="str">
        <f t="shared" si="1"/>
        <v/>
      </c>
      <c r="R32" s="40" t="str">
        <f t="shared" si="2"/>
        <v/>
      </c>
      <c r="S32" s="174" t="str">
        <f t="shared" si="3"/>
        <v/>
      </c>
      <c r="T32" s="40" t="str">
        <f t="shared" si="4"/>
        <v/>
      </c>
      <c r="U32" s="174" t="str">
        <f t="shared" si="5"/>
        <v/>
      </c>
      <c r="V32" s="40" t="str">
        <f t="shared" si="6"/>
        <v/>
      </c>
      <c r="W32" s="176"/>
      <c r="Y32" s="4" t="s">
        <v>75</v>
      </c>
      <c r="Z32" s="96"/>
      <c r="AA32" s="96"/>
      <c r="AB32" s="96"/>
      <c r="AC32" s="48">
        <f>-1*(+Z32+(+AA32+(AB32/60))/60)</f>
        <v>0</v>
      </c>
      <c r="AE32" s="5"/>
    </row>
    <row r="33" spans="1:31" ht="15.75" thickBot="1" x14ac:dyDescent="0.3">
      <c r="A33" s="121" t="s">
        <v>1904</v>
      </c>
      <c r="B33" s="122"/>
      <c r="C33" s="122"/>
      <c r="D33" s="122"/>
      <c r="E33" s="122"/>
      <c r="F33" s="123"/>
      <c r="H33" s="132" t="s">
        <v>1974</v>
      </c>
      <c r="I33" s="133" t="s">
        <v>1978</v>
      </c>
      <c r="J33" s="134" t="s">
        <v>1974</v>
      </c>
      <c r="K33" s="133" t="s">
        <v>1978</v>
      </c>
      <c r="L33" s="134" t="s">
        <v>1974</v>
      </c>
      <c r="M33" s="133" t="s">
        <v>1978</v>
      </c>
      <c r="N33" s="135" t="s">
        <v>1976</v>
      </c>
      <c r="P33" s="184"/>
      <c r="Q33" s="199" t="str">
        <f t="shared" si="1"/>
        <v/>
      </c>
      <c r="R33" s="40" t="str">
        <f t="shared" si="2"/>
        <v/>
      </c>
      <c r="S33" s="174" t="str">
        <f t="shared" si="3"/>
        <v/>
      </c>
      <c r="T33" s="40" t="str">
        <f t="shared" si="4"/>
        <v/>
      </c>
      <c r="U33" s="174" t="str">
        <f t="shared" si="5"/>
        <v/>
      </c>
      <c r="V33" s="40" t="str">
        <f t="shared" si="6"/>
        <v/>
      </c>
      <c r="W33" s="176"/>
      <c r="Y33" s="4"/>
      <c r="AE33" s="5"/>
    </row>
    <row r="34" spans="1:31" x14ac:dyDescent="0.25">
      <c r="A34" s="45" t="s">
        <v>2091</v>
      </c>
      <c r="B34" s="3"/>
      <c r="C34" s="3"/>
      <c r="D34" s="180" t="s">
        <v>4239</v>
      </c>
      <c r="E34" s="3"/>
      <c r="F34" s="9"/>
      <c r="H34" s="100"/>
      <c r="I34" s="96"/>
      <c r="J34" s="96"/>
      <c r="K34" s="96"/>
      <c r="L34" s="96"/>
      <c r="M34" s="96"/>
      <c r="N34" s="97"/>
      <c r="P34" s="184"/>
      <c r="Q34" s="199" t="str">
        <f t="shared" si="1"/>
        <v/>
      </c>
      <c r="R34" s="40" t="str">
        <f t="shared" si="2"/>
        <v/>
      </c>
      <c r="S34" s="174" t="str">
        <f t="shared" si="3"/>
        <v/>
      </c>
      <c r="T34" s="40" t="str">
        <f t="shared" si="4"/>
        <v/>
      </c>
      <c r="U34" s="174" t="str">
        <f t="shared" si="5"/>
        <v/>
      </c>
      <c r="V34" s="40" t="str">
        <f t="shared" si="6"/>
        <v/>
      </c>
      <c r="W34" s="176"/>
      <c r="Y34" s="49" t="s">
        <v>2017</v>
      </c>
      <c r="AD34" t="s">
        <v>1939</v>
      </c>
      <c r="AE34" s="5"/>
    </row>
    <row r="35" spans="1:31" x14ac:dyDescent="0.25">
      <c r="A35" s="46" t="s">
        <v>1905</v>
      </c>
      <c r="B35" s="47" t="s">
        <v>1906</v>
      </c>
      <c r="C35" s="47" t="s">
        <v>1907</v>
      </c>
      <c r="D35" s="181" t="s">
        <v>4240</v>
      </c>
      <c r="E35" s="47" t="s">
        <v>2111</v>
      </c>
      <c r="F35" s="164" t="s">
        <v>2112</v>
      </c>
      <c r="H35" s="100"/>
      <c r="I35" s="96"/>
      <c r="J35" s="96"/>
      <c r="K35" s="96"/>
      <c r="L35" s="96"/>
      <c r="M35" s="96"/>
      <c r="N35" s="97"/>
      <c r="P35" s="184"/>
      <c r="Q35" s="199" t="str">
        <f t="shared" si="1"/>
        <v/>
      </c>
      <c r="R35" s="40" t="str">
        <f t="shared" si="2"/>
        <v/>
      </c>
      <c r="S35" s="174" t="str">
        <f t="shared" si="3"/>
        <v/>
      </c>
      <c r="T35" s="40" t="str">
        <f t="shared" si="4"/>
        <v/>
      </c>
      <c r="U35" s="174" t="str">
        <f t="shared" si="5"/>
        <v/>
      </c>
      <c r="V35" s="40" t="str">
        <f t="shared" si="6"/>
        <v/>
      </c>
      <c r="W35" s="176"/>
      <c r="Y35" s="49" t="s">
        <v>1942</v>
      </c>
      <c r="AD35" t="s">
        <v>1940</v>
      </c>
      <c r="AE35" s="5"/>
    </row>
    <row r="36" spans="1:31" x14ac:dyDescent="0.25">
      <c r="A36" s="144" t="s">
        <v>604</v>
      </c>
      <c r="B36" s="81" t="str">
        <f t="shared" ref="B36:B40" si="8">IF(A36="","",VLOOKUP(A36,WatchSensitiveList,2,FALSE))</f>
        <v xml:space="preserve">Chenopodium subglabrum  </v>
      </c>
      <c r="C36" s="83"/>
      <c r="D36" s="83"/>
      <c r="E36" s="162"/>
      <c r="F36" s="165"/>
      <c r="H36" s="92"/>
      <c r="I36" s="83"/>
      <c r="J36" s="83"/>
      <c r="K36" s="98"/>
      <c r="L36" s="83"/>
      <c r="M36" s="83"/>
      <c r="N36" s="97"/>
      <c r="P36" s="184"/>
      <c r="Q36" s="199" t="str">
        <f t="shared" si="1"/>
        <v/>
      </c>
      <c r="R36" s="40" t="str">
        <f t="shared" si="2"/>
        <v/>
      </c>
      <c r="S36" s="174" t="str">
        <f t="shared" si="3"/>
        <v/>
      </c>
      <c r="T36" s="40" t="str">
        <f t="shared" si="4"/>
        <v/>
      </c>
      <c r="U36" s="174" t="str">
        <f t="shared" si="5"/>
        <v/>
      </c>
      <c r="V36" s="40" t="str">
        <f t="shared" si="6"/>
        <v/>
      </c>
      <c r="W36" s="176"/>
      <c r="Y36" s="49" t="s">
        <v>1941</v>
      </c>
      <c r="AE36" s="5"/>
    </row>
    <row r="37" spans="1:31" x14ac:dyDescent="0.25">
      <c r="A37" s="144" t="s">
        <v>626</v>
      </c>
      <c r="B37" s="81" t="str">
        <f t="shared" si="8"/>
        <v xml:space="preserve">Collinsia parviflora   </v>
      </c>
      <c r="C37" s="83"/>
      <c r="D37" s="83"/>
      <c r="E37" s="162"/>
      <c r="F37" s="165"/>
      <c r="H37" s="92"/>
      <c r="I37" s="83"/>
      <c r="J37" s="96"/>
      <c r="K37" s="83"/>
      <c r="L37" s="83"/>
      <c r="M37" s="96"/>
      <c r="N37" s="97"/>
      <c r="P37" s="184"/>
      <c r="Q37" s="199" t="str">
        <f t="shared" si="1"/>
        <v/>
      </c>
      <c r="R37" s="40" t="str">
        <f t="shared" si="2"/>
        <v/>
      </c>
      <c r="S37" s="174" t="str">
        <f t="shared" si="3"/>
        <v/>
      </c>
      <c r="T37" s="40" t="str">
        <f t="shared" si="4"/>
        <v/>
      </c>
      <c r="U37" s="174" t="str">
        <f t="shared" si="5"/>
        <v/>
      </c>
      <c r="V37" s="40" t="str">
        <f t="shared" si="6"/>
        <v/>
      </c>
      <c r="W37" s="176"/>
      <c r="Y37" s="49" t="s">
        <v>4248</v>
      </c>
      <c r="AE37" s="5"/>
    </row>
    <row r="38" spans="1:31" x14ac:dyDescent="0.25">
      <c r="A38" s="144" t="s">
        <v>636</v>
      </c>
      <c r="B38" s="81" t="str">
        <f t="shared" si="8"/>
        <v xml:space="preserve">Cryptantha torreyana        </v>
      </c>
      <c r="C38" s="83"/>
      <c r="D38" s="83"/>
      <c r="E38" s="162"/>
      <c r="F38" s="165"/>
      <c r="H38" s="4"/>
      <c r="I38" s="136"/>
      <c r="M38" t="s">
        <v>1964</v>
      </c>
      <c r="N38" s="72">
        <f>SUM(N34:N37)</f>
        <v>0</v>
      </c>
      <c r="P38" s="184"/>
      <c r="Q38" s="199" t="str">
        <f t="shared" si="1"/>
        <v/>
      </c>
      <c r="R38" s="40" t="str">
        <f t="shared" si="2"/>
        <v/>
      </c>
      <c r="S38" s="174" t="str">
        <f t="shared" si="3"/>
        <v/>
      </c>
      <c r="T38" s="40" t="str">
        <f t="shared" si="4"/>
        <v/>
      </c>
      <c r="U38" s="174" t="str">
        <f t="shared" si="5"/>
        <v/>
      </c>
      <c r="V38" s="40" t="str">
        <f t="shared" si="6"/>
        <v/>
      </c>
      <c r="W38" s="176"/>
      <c r="Y38" s="4" t="s">
        <v>1938</v>
      </c>
      <c r="AE38" s="5"/>
    </row>
    <row r="39" spans="1:31" x14ac:dyDescent="0.25">
      <c r="A39" s="144" t="s">
        <v>4331</v>
      </c>
      <c r="B39" s="81" t="str">
        <f t="shared" si="8"/>
        <v>Equisetum variegatum</v>
      </c>
      <c r="C39" s="83"/>
      <c r="D39" s="83"/>
      <c r="E39" s="162"/>
      <c r="F39" s="165"/>
      <c r="H39" s="295" t="s">
        <v>2098</v>
      </c>
      <c r="I39" s="281"/>
      <c r="J39" s="24" t="s">
        <v>1979</v>
      </c>
      <c r="N39" s="72"/>
      <c r="P39" s="184"/>
      <c r="Q39" s="199" t="str">
        <f t="shared" si="1"/>
        <v/>
      </c>
      <c r="R39" s="40" t="str">
        <f t="shared" si="2"/>
        <v/>
      </c>
      <c r="S39" s="174" t="str">
        <f t="shared" si="3"/>
        <v/>
      </c>
      <c r="T39" s="40" t="str">
        <f t="shared" si="4"/>
        <v/>
      </c>
      <c r="U39" s="174" t="str">
        <f t="shared" si="5"/>
        <v/>
      </c>
      <c r="V39" s="40" t="str">
        <f t="shared" si="6"/>
        <v/>
      </c>
      <c r="W39" s="176"/>
      <c r="Y39" s="271"/>
      <c r="Z39" s="272"/>
      <c r="AA39" s="272"/>
      <c r="AB39" s="272"/>
      <c r="AC39" s="272"/>
      <c r="AD39" s="272"/>
      <c r="AE39" s="273"/>
    </row>
    <row r="40" spans="1:31" x14ac:dyDescent="0.25">
      <c r="A40" s="144" t="s">
        <v>694</v>
      </c>
      <c r="B40" s="81" t="str">
        <f t="shared" si="8"/>
        <v xml:space="preserve">Eriogonum cernuum  </v>
      </c>
      <c r="C40" s="83"/>
      <c r="D40" s="83"/>
      <c r="E40" s="162"/>
      <c r="F40" s="165"/>
      <c r="H40" s="256"/>
      <c r="I40" s="257"/>
      <c r="J40" s="96"/>
      <c r="K40" s="24"/>
      <c r="N40" s="5"/>
      <c r="P40" s="184"/>
      <c r="Q40" s="199" t="str">
        <f t="shared" si="1"/>
        <v/>
      </c>
      <c r="R40" s="40" t="str">
        <f t="shared" si="2"/>
        <v/>
      </c>
      <c r="S40" s="174" t="str">
        <f t="shared" si="3"/>
        <v/>
      </c>
      <c r="T40" s="40" t="str">
        <f t="shared" si="4"/>
        <v/>
      </c>
      <c r="U40" s="174" t="str">
        <f t="shared" si="5"/>
        <v/>
      </c>
      <c r="V40" s="40" t="str">
        <f t="shared" si="6"/>
        <v/>
      </c>
      <c r="W40" s="176"/>
      <c r="Y40" s="286"/>
      <c r="Z40" s="287"/>
      <c r="AA40" s="287"/>
      <c r="AB40" s="287"/>
      <c r="AC40" s="287"/>
      <c r="AD40" s="287"/>
      <c r="AE40" s="288"/>
    </row>
    <row r="41" spans="1:31" x14ac:dyDescent="0.25">
      <c r="A41" s="144" t="s">
        <v>712</v>
      </c>
      <c r="B41" s="81" t="str">
        <f t="shared" ref="B41:B49" si="9">IF(A41="","",VLOOKUP(A41,WatchSensitiveList,2,FALSE))</f>
        <v xml:space="preserve">Eriogonum visheri  </v>
      </c>
      <c r="C41" s="83"/>
      <c r="D41" s="83"/>
      <c r="E41" s="162"/>
      <c r="F41" s="165"/>
      <c r="H41" s="256"/>
      <c r="I41" s="257"/>
      <c r="J41" s="95"/>
      <c r="L41" s="24"/>
      <c r="M41" s="24"/>
      <c r="N41" s="72"/>
      <c r="P41" s="184"/>
      <c r="Q41" s="199" t="str">
        <f t="shared" si="1"/>
        <v/>
      </c>
      <c r="R41" s="40" t="str">
        <f t="shared" si="2"/>
        <v/>
      </c>
      <c r="S41" s="174" t="str">
        <f t="shared" si="3"/>
        <v/>
      </c>
      <c r="T41" s="40" t="str">
        <f t="shared" si="4"/>
        <v/>
      </c>
      <c r="U41" s="174" t="str">
        <f t="shared" si="5"/>
        <v/>
      </c>
      <c r="V41" s="40" t="str">
        <f t="shared" si="6"/>
        <v/>
      </c>
      <c r="W41" s="176"/>
      <c r="Y41" s="4" t="s">
        <v>4237</v>
      </c>
      <c r="AE41" s="5"/>
    </row>
    <row r="42" spans="1:31" x14ac:dyDescent="0.25">
      <c r="A42" s="144" t="s">
        <v>797</v>
      </c>
      <c r="B42" s="81" t="str">
        <f t="shared" si="9"/>
        <v xml:space="preserve">Leucocrinum montanum   </v>
      </c>
      <c r="C42" s="83"/>
      <c r="D42" s="83"/>
      <c r="E42" s="162"/>
      <c r="F42" s="165"/>
      <c r="H42" s="256"/>
      <c r="I42" s="257"/>
      <c r="J42" s="96"/>
      <c r="N42" s="5"/>
      <c r="P42" s="184"/>
      <c r="Q42" s="199" t="str">
        <f t="shared" si="1"/>
        <v/>
      </c>
      <c r="R42" s="40" t="str">
        <f t="shared" si="2"/>
        <v/>
      </c>
      <c r="S42" s="174" t="str">
        <f t="shared" si="3"/>
        <v/>
      </c>
      <c r="T42" s="40" t="str">
        <f t="shared" si="4"/>
        <v/>
      </c>
      <c r="U42" s="174" t="str">
        <f t="shared" si="5"/>
        <v/>
      </c>
      <c r="V42" s="40" t="str">
        <f t="shared" si="6"/>
        <v/>
      </c>
      <c r="W42" s="176"/>
      <c r="Y42" s="228"/>
      <c r="Z42" s="229"/>
      <c r="AA42" s="229"/>
      <c r="AB42" s="229"/>
      <c r="AC42" s="229"/>
      <c r="AD42" s="229"/>
      <c r="AE42" s="230"/>
    </row>
    <row r="43" spans="1:31" x14ac:dyDescent="0.25">
      <c r="A43" s="144" t="s">
        <v>834</v>
      </c>
      <c r="B43" s="81" t="str">
        <f t="shared" si="9"/>
        <v xml:space="preserve">Mentzelia pumila  </v>
      </c>
      <c r="C43" s="83"/>
      <c r="D43" s="83"/>
      <c r="E43" s="162"/>
      <c r="F43" s="165"/>
      <c r="H43" s="256"/>
      <c r="I43" s="257"/>
      <c r="J43" s="96"/>
      <c r="K43" s="24"/>
      <c r="L43" s="24"/>
      <c r="M43" s="24"/>
      <c r="N43" s="72"/>
      <c r="P43" s="184"/>
      <c r="Q43" s="199" t="str">
        <f t="shared" si="1"/>
        <v/>
      </c>
      <c r="R43" s="40" t="str">
        <f t="shared" si="2"/>
        <v/>
      </c>
      <c r="S43" s="174" t="str">
        <f t="shared" si="3"/>
        <v/>
      </c>
      <c r="T43" s="40" t="str">
        <f t="shared" si="4"/>
        <v/>
      </c>
      <c r="U43" s="174" t="str">
        <f t="shared" si="5"/>
        <v/>
      </c>
      <c r="V43" s="40" t="str">
        <f t="shared" si="6"/>
        <v/>
      </c>
      <c r="W43" s="176"/>
      <c r="Y43" s="228"/>
      <c r="Z43" s="229"/>
      <c r="AA43" s="229"/>
      <c r="AB43" s="229"/>
      <c r="AC43" s="229"/>
      <c r="AD43" s="229"/>
      <c r="AE43" s="230"/>
    </row>
    <row r="44" spans="1:31" x14ac:dyDescent="0.25">
      <c r="A44" s="144" t="s">
        <v>901</v>
      </c>
      <c r="B44" s="81" t="str">
        <f t="shared" si="9"/>
        <v>Phlox alyssifolia</v>
      </c>
      <c r="C44" s="83"/>
      <c r="D44" s="83"/>
      <c r="E44" s="162"/>
      <c r="F44" s="165"/>
      <c r="H44" s="57"/>
      <c r="I44" s="137" t="s">
        <v>1964</v>
      </c>
      <c r="J44" s="24">
        <f>SUM(J40:J43)</f>
        <v>0</v>
      </c>
      <c r="K44" s="24"/>
      <c r="L44" s="24"/>
      <c r="M44" s="24"/>
      <c r="N44" s="72"/>
      <c r="P44" s="184"/>
      <c r="Q44" s="199" t="str">
        <f t="shared" si="1"/>
        <v/>
      </c>
      <c r="R44" s="40" t="str">
        <f t="shared" si="2"/>
        <v/>
      </c>
      <c r="S44" s="174" t="str">
        <f t="shared" si="3"/>
        <v/>
      </c>
      <c r="T44" s="40" t="str">
        <f t="shared" si="4"/>
        <v/>
      </c>
      <c r="U44" s="174" t="str">
        <f t="shared" si="5"/>
        <v/>
      </c>
      <c r="V44" s="40" t="str">
        <f t="shared" si="6"/>
        <v/>
      </c>
      <c r="W44" s="176"/>
      <c r="Y44" s="228"/>
      <c r="Z44" s="229"/>
      <c r="AA44" s="229"/>
      <c r="AB44" s="229"/>
      <c r="AC44" s="229"/>
      <c r="AD44" s="229"/>
      <c r="AE44" s="230"/>
    </row>
    <row r="45" spans="1:31" x14ac:dyDescent="0.25">
      <c r="A45" s="144" t="s">
        <v>914</v>
      </c>
      <c r="B45" s="81" t="str">
        <f t="shared" si="9"/>
        <v>Pinus flexillis</v>
      </c>
      <c r="C45" s="83"/>
      <c r="D45" s="83"/>
      <c r="E45" s="162"/>
      <c r="F45" s="165"/>
      <c r="H45" s="49" t="s">
        <v>1911</v>
      </c>
      <c r="K45" s="56"/>
      <c r="N45" s="5"/>
      <c r="P45" s="184"/>
      <c r="Q45" s="199" t="str">
        <f t="shared" si="1"/>
        <v/>
      </c>
      <c r="R45" s="40" t="str">
        <f t="shared" si="2"/>
        <v/>
      </c>
      <c r="S45" s="174" t="str">
        <f t="shared" si="3"/>
        <v/>
      </c>
      <c r="T45" s="40" t="str">
        <f t="shared" si="4"/>
        <v/>
      </c>
      <c r="U45" s="174" t="str">
        <f t="shared" si="5"/>
        <v/>
      </c>
      <c r="V45" s="40" t="str">
        <f t="shared" si="6"/>
        <v/>
      </c>
      <c r="W45" s="176"/>
      <c r="Y45" s="240"/>
      <c r="Z45" s="241"/>
      <c r="AA45" s="241"/>
      <c r="AB45" s="241"/>
      <c r="AC45" s="241"/>
      <c r="AD45" s="241"/>
      <c r="AE45" s="242"/>
    </row>
    <row r="46" spans="1:31" x14ac:dyDescent="0.25">
      <c r="A46" s="144" t="s">
        <v>924</v>
      </c>
      <c r="B46" s="81" t="str">
        <f t="shared" si="9"/>
        <v>Populus x acuminata</v>
      </c>
      <c r="C46" s="83"/>
      <c r="D46" s="83"/>
      <c r="E46" s="162"/>
      <c r="F46" s="165"/>
      <c r="H46" s="4" t="s">
        <v>2100</v>
      </c>
      <c r="J46" s="85"/>
      <c r="K46" t="s">
        <v>2099</v>
      </c>
      <c r="L46" s="145"/>
      <c r="M46" s="258"/>
      <c r="N46" s="259"/>
      <c r="P46" s="184"/>
      <c r="Q46" s="199" t="str">
        <f t="shared" si="1"/>
        <v/>
      </c>
      <c r="R46" s="40" t="str">
        <f t="shared" si="2"/>
        <v/>
      </c>
      <c r="S46" s="174" t="str">
        <f t="shared" si="3"/>
        <v/>
      </c>
      <c r="T46" s="40" t="str">
        <f t="shared" si="4"/>
        <v/>
      </c>
      <c r="U46" s="174" t="str">
        <f t="shared" si="5"/>
        <v/>
      </c>
      <c r="V46" s="40" t="str">
        <f t="shared" si="6"/>
        <v/>
      </c>
      <c r="W46" s="176"/>
      <c r="Y46" s="240"/>
      <c r="Z46" s="241"/>
      <c r="AA46" s="241"/>
      <c r="AB46" s="241"/>
      <c r="AC46" s="241"/>
      <c r="AD46" s="241"/>
      <c r="AE46" s="242"/>
    </row>
    <row r="47" spans="1:31" x14ac:dyDescent="0.25">
      <c r="A47" s="144" t="s">
        <v>1094</v>
      </c>
      <c r="B47" s="81" t="str">
        <f t="shared" si="9"/>
        <v>Townsendia exscapa</v>
      </c>
      <c r="C47" s="83"/>
      <c r="D47" s="83"/>
      <c r="E47" s="162"/>
      <c r="F47" s="165"/>
      <c r="H47" s="4" t="s">
        <v>2089</v>
      </c>
      <c r="N47" s="5"/>
      <c r="P47" s="184"/>
      <c r="Q47" s="199" t="str">
        <f t="shared" si="1"/>
        <v/>
      </c>
      <c r="R47" s="40" t="str">
        <f t="shared" si="2"/>
        <v/>
      </c>
      <c r="S47" s="174" t="str">
        <f t="shared" si="3"/>
        <v/>
      </c>
      <c r="T47" s="40" t="str">
        <f t="shared" si="4"/>
        <v/>
      </c>
      <c r="U47" s="174" t="str">
        <f t="shared" si="5"/>
        <v/>
      </c>
      <c r="V47" s="40" t="str">
        <f t="shared" si="6"/>
        <v/>
      </c>
      <c r="W47" s="176"/>
      <c r="Y47" s="240"/>
      <c r="Z47" s="241"/>
      <c r="AA47" s="241"/>
      <c r="AB47" s="241"/>
      <c r="AC47" s="241"/>
      <c r="AD47" s="241"/>
      <c r="AE47" s="242"/>
    </row>
    <row r="48" spans="1:31" x14ac:dyDescent="0.25">
      <c r="A48" s="144" t="s">
        <v>1096</v>
      </c>
      <c r="B48" s="81" t="str">
        <f t="shared" si="9"/>
        <v xml:space="preserve">Townsendia hookeri </v>
      </c>
      <c r="C48" s="83"/>
      <c r="D48" s="83"/>
      <c r="E48" s="162"/>
      <c r="F48" s="165"/>
      <c r="H48" s="250"/>
      <c r="I48" s="251"/>
      <c r="J48" s="251"/>
      <c r="K48" s="251"/>
      <c r="L48" s="251"/>
      <c r="M48" s="251"/>
      <c r="N48" s="252"/>
      <c r="P48" s="184"/>
      <c r="Q48" s="199" t="str">
        <f t="shared" si="1"/>
        <v/>
      </c>
      <c r="R48" s="40" t="str">
        <f t="shared" si="2"/>
        <v/>
      </c>
      <c r="S48" s="174" t="str">
        <f t="shared" si="3"/>
        <v/>
      </c>
      <c r="T48" s="40" t="str">
        <f t="shared" si="4"/>
        <v/>
      </c>
      <c r="U48" s="174" t="str">
        <f t="shared" si="5"/>
        <v/>
      </c>
      <c r="V48" s="40" t="str">
        <f t="shared" si="6"/>
        <v/>
      </c>
      <c r="W48" s="176"/>
      <c r="Y48" s="240"/>
      <c r="Z48" s="241"/>
      <c r="AA48" s="241"/>
      <c r="AB48" s="241"/>
      <c r="AC48" s="241"/>
      <c r="AD48" s="241"/>
      <c r="AE48" s="242"/>
    </row>
    <row r="49" spans="1:31" x14ac:dyDescent="0.25">
      <c r="A49" s="144"/>
      <c r="B49" s="81" t="str">
        <f t="shared" si="9"/>
        <v/>
      </c>
      <c r="C49" s="83"/>
      <c r="D49" s="83"/>
      <c r="E49" s="162"/>
      <c r="F49" s="165"/>
      <c r="H49" s="250"/>
      <c r="I49" s="251"/>
      <c r="J49" s="251"/>
      <c r="K49" s="251"/>
      <c r="L49" s="251"/>
      <c r="M49" s="251"/>
      <c r="N49" s="252"/>
      <c r="P49" s="184"/>
      <c r="Q49" s="199" t="str">
        <f t="shared" si="1"/>
        <v/>
      </c>
      <c r="R49" s="40" t="str">
        <f t="shared" si="2"/>
        <v/>
      </c>
      <c r="S49" s="174" t="str">
        <f t="shared" si="3"/>
        <v/>
      </c>
      <c r="T49" s="40" t="str">
        <f t="shared" si="4"/>
        <v/>
      </c>
      <c r="U49" s="174" t="str">
        <f t="shared" si="5"/>
        <v/>
      </c>
      <c r="V49" s="40" t="str">
        <f t="shared" si="6"/>
        <v/>
      </c>
      <c r="W49" s="176"/>
      <c r="Y49" s="240"/>
      <c r="Z49" s="241"/>
      <c r="AA49" s="241"/>
      <c r="AB49" s="241"/>
      <c r="AC49" s="241"/>
      <c r="AD49" s="241"/>
      <c r="AE49" s="242"/>
    </row>
    <row r="50" spans="1:31" ht="15.75" thickBot="1" x14ac:dyDescent="0.3">
      <c r="A50" s="93"/>
      <c r="B50" s="140" t="str">
        <f t="shared" ref="B50" si="10">IF(A50="","",VLOOKUP(A50,WatchSensitiveList,2))</f>
        <v/>
      </c>
      <c r="C50" s="94"/>
      <c r="D50" s="94"/>
      <c r="E50" s="163"/>
      <c r="F50" s="166"/>
      <c r="H50" s="253"/>
      <c r="I50" s="254"/>
      <c r="J50" s="254"/>
      <c r="K50" s="254"/>
      <c r="L50" s="254"/>
      <c r="M50" s="254"/>
      <c r="N50" s="255"/>
      <c r="P50" s="185"/>
      <c r="Q50" s="199" t="str">
        <f t="shared" si="1"/>
        <v/>
      </c>
      <c r="R50" s="50" t="str">
        <f t="shared" si="2"/>
        <v/>
      </c>
      <c r="S50" s="175" t="str">
        <f t="shared" si="3"/>
        <v/>
      </c>
      <c r="T50" s="50" t="str">
        <f t="shared" si="4"/>
        <v/>
      </c>
      <c r="U50" s="175" t="str">
        <f t="shared" si="5"/>
        <v/>
      </c>
      <c r="V50" s="50" t="str">
        <f t="shared" si="6"/>
        <v/>
      </c>
      <c r="W50" s="177"/>
      <c r="Y50" s="243"/>
      <c r="Z50" s="244"/>
      <c r="AA50" s="244"/>
      <c r="AB50" s="244"/>
      <c r="AC50" s="244"/>
      <c r="AD50" s="244"/>
      <c r="AE50" s="245"/>
    </row>
    <row r="51" spans="1:31" ht="15.75" thickBot="1" x14ac:dyDescent="0.3">
      <c r="P51" s="268" t="s">
        <v>2103</v>
      </c>
      <c r="Q51" s="269"/>
      <c r="R51" s="269"/>
      <c r="S51" s="269"/>
      <c r="T51" s="269"/>
      <c r="U51" s="269"/>
      <c r="V51" s="269"/>
      <c r="W51" s="270"/>
      <c r="Y51" s="234" t="s">
        <v>4299</v>
      </c>
      <c r="Z51" s="235"/>
      <c r="AA51" s="235"/>
      <c r="AB51" s="235"/>
      <c r="AC51" s="235"/>
      <c r="AD51" s="235"/>
      <c r="AE51" s="236"/>
    </row>
    <row r="52" spans="1:31" x14ac:dyDescent="0.25">
      <c r="P52" s="2"/>
      <c r="Q52" s="3"/>
      <c r="R52" s="3"/>
      <c r="S52" s="3"/>
      <c r="T52" s="59"/>
      <c r="U52" s="265" t="s">
        <v>4234</v>
      </c>
      <c r="V52" s="266"/>
      <c r="W52" s="267"/>
      <c r="Y52" s="237"/>
      <c r="Z52" s="238"/>
      <c r="AA52" s="238"/>
      <c r="AB52" s="238"/>
      <c r="AC52" s="238"/>
      <c r="AD52" s="238"/>
      <c r="AE52" s="239"/>
    </row>
    <row r="53" spans="1:31" x14ac:dyDescent="0.25">
      <c r="P53" s="57" t="s">
        <v>4238</v>
      </c>
      <c r="Q53" s="24" t="s">
        <v>1912</v>
      </c>
      <c r="S53" s="24" t="s">
        <v>1980</v>
      </c>
      <c r="U53" s="24" t="s">
        <v>4235</v>
      </c>
      <c r="V53" s="24" t="s">
        <v>1973</v>
      </c>
      <c r="W53" s="148" t="s">
        <v>2101</v>
      </c>
      <c r="Y53" s="228"/>
      <c r="Z53" s="229"/>
      <c r="AA53" s="229"/>
      <c r="AB53" s="229"/>
      <c r="AC53" s="229"/>
      <c r="AD53" s="229"/>
      <c r="AE53" s="230"/>
    </row>
    <row r="54" spans="1:31" x14ac:dyDescent="0.25">
      <c r="P54" s="200" t="s">
        <v>1913</v>
      </c>
      <c r="Q54" s="181" t="s">
        <v>4300</v>
      </c>
      <c r="R54" t="s">
        <v>4233</v>
      </c>
      <c r="S54" s="24" t="s">
        <v>1914</v>
      </c>
      <c r="T54" t="s">
        <v>61</v>
      </c>
      <c r="U54" s="24" t="s">
        <v>4236</v>
      </c>
      <c r="V54" s="24" t="s">
        <v>1915</v>
      </c>
      <c r="W54" s="148" t="s">
        <v>1972</v>
      </c>
      <c r="Y54" s="228"/>
      <c r="Z54" s="229"/>
      <c r="AA54" s="229"/>
      <c r="AB54" s="229"/>
      <c r="AC54" s="229"/>
      <c r="AD54" s="229"/>
      <c r="AE54" s="230"/>
    </row>
    <row r="55" spans="1:31" x14ac:dyDescent="0.25">
      <c r="P55" s="184"/>
      <c r="Q55" s="199" t="str">
        <f t="shared" ref="Q55:Q100" si="11">IF(P55="","",VLOOKUP(P55,LMNGPlantList,3,FALSE))</f>
        <v/>
      </c>
      <c r="R55" s="40" t="str">
        <f t="shared" ref="R55:R100" si="12">IF(Q55="","",VLOOKUP(Q55,NRCSPlantList,3,FALSE))</f>
        <v/>
      </c>
      <c r="S55" s="174" t="str">
        <f t="shared" ref="S55:S100" si="13">IF(Q55="","",VLOOKUP(Q55,NRCSPlantList,8,FALSE))</f>
        <v/>
      </c>
      <c r="T55" s="40" t="str">
        <f t="shared" ref="T55:T100" si="14">IF(Q55="","",VLOOKUP(Q55,NRCSPlantList,4,FALSE))</f>
        <v/>
      </c>
      <c r="U55" s="174" t="str">
        <f t="shared" ref="U55:U100" si="15">IF(Q55="","",VLOOKUP(Q55,NRCSPlantList,10,FALSE))</f>
        <v/>
      </c>
      <c r="V55" s="40" t="str">
        <f t="shared" ref="V55:V100" si="16">IF(Q55="","",VLOOKUP(Q55,NRCSPlantList,11,FALSE))</f>
        <v/>
      </c>
      <c r="W55" s="176"/>
      <c r="Y55" s="228"/>
      <c r="Z55" s="229"/>
      <c r="AA55" s="229"/>
      <c r="AB55" s="229"/>
      <c r="AC55" s="229"/>
      <c r="AD55" s="229"/>
      <c r="AE55" s="230"/>
    </row>
    <row r="56" spans="1:31" x14ac:dyDescent="0.25">
      <c r="P56" s="184"/>
      <c r="Q56" s="199" t="str">
        <f t="shared" si="11"/>
        <v/>
      </c>
      <c r="R56" s="40" t="str">
        <f t="shared" si="12"/>
        <v/>
      </c>
      <c r="S56" s="174" t="str">
        <f t="shared" si="13"/>
        <v/>
      </c>
      <c r="T56" s="40" t="str">
        <f t="shared" si="14"/>
        <v/>
      </c>
      <c r="U56" s="174" t="str">
        <f t="shared" si="15"/>
        <v/>
      </c>
      <c r="V56" s="40" t="str">
        <f t="shared" si="16"/>
        <v/>
      </c>
      <c r="W56" s="176"/>
      <c r="Y56" s="228"/>
      <c r="Z56" s="229"/>
      <c r="AA56" s="229"/>
      <c r="AB56" s="229"/>
      <c r="AC56" s="229"/>
      <c r="AD56" s="229"/>
      <c r="AE56" s="230"/>
    </row>
    <row r="57" spans="1:31" x14ac:dyDescent="0.25">
      <c r="P57" s="184"/>
      <c r="Q57" s="199" t="str">
        <f t="shared" si="11"/>
        <v/>
      </c>
      <c r="R57" s="40" t="str">
        <f t="shared" si="12"/>
        <v/>
      </c>
      <c r="S57" s="174" t="str">
        <f t="shared" si="13"/>
        <v/>
      </c>
      <c r="T57" s="40" t="str">
        <f t="shared" si="14"/>
        <v/>
      </c>
      <c r="U57" s="174" t="str">
        <f t="shared" si="15"/>
        <v/>
      </c>
      <c r="V57" s="40" t="str">
        <f t="shared" si="16"/>
        <v/>
      </c>
      <c r="W57" s="176"/>
      <c r="Y57" s="228"/>
      <c r="Z57" s="229"/>
      <c r="AA57" s="229"/>
      <c r="AB57" s="229"/>
      <c r="AC57" s="229"/>
      <c r="AD57" s="229"/>
      <c r="AE57" s="230"/>
    </row>
    <row r="58" spans="1:31" x14ac:dyDescent="0.25">
      <c r="P58" s="184"/>
      <c r="Q58" s="199" t="str">
        <f t="shared" si="11"/>
        <v/>
      </c>
      <c r="R58" s="40" t="str">
        <f t="shared" si="12"/>
        <v/>
      </c>
      <c r="S58" s="174" t="str">
        <f t="shared" si="13"/>
        <v/>
      </c>
      <c r="T58" s="40" t="str">
        <f t="shared" si="14"/>
        <v/>
      </c>
      <c r="U58" s="174" t="str">
        <f t="shared" si="15"/>
        <v/>
      </c>
      <c r="V58" s="40" t="str">
        <f t="shared" si="16"/>
        <v/>
      </c>
      <c r="W58" s="176"/>
      <c r="Y58" s="228"/>
      <c r="Z58" s="229"/>
      <c r="AA58" s="229"/>
      <c r="AB58" s="229"/>
      <c r="AC58" s="229"/>
      <c r="AD58" s="229"/>
      <c r="AE58" s="230"/>
    </row>
    <row r="59" spans="1:31" x14ac:dyDescent="0.25">
      <c r="P59" s="184"/>
      <c r="Q59" s="199" t="str">
        <f t="shared" si="11"/>
        <v/>
      </c>
      <c r="R59" s="40" t="str">
        <f t="shared" si="12"/>
        <v/>
      </c>
      <c r="S59" s="174" t="str">
        <f t="shared" si="13"/>
        <v/>
      </c>
      <c r="T59" s="40" t="str">
        <f t="shared" si="14"/>
        <v/>
      </c>
      <c r="U59" s="174" t="str">
        <f t="shared" si="15"/>
        <v/>
      </c>
      <c r="V59" s="40" t="str">
        <f t="shared" si="16"/>
        <v/>
      </c>
      <c r="W59" s="176"/>
      <c r="Y59" s="228"/>
      <c r="Z59" s="229"/>
      <c r="AA59" s="229"/>
      <c r="AB59" s="229"/>
      <c r="AC59" s="229"/>
      <c r="AD59" s="229"/>
      <c r="AE59" s="230"/>
    </row>
    <row r="60" spans="1:31" x14ac:dyDescent="0.25">
      <c r="P60" s="184"/>
      <c r="Q60" s="199" t="str">
        <f t="shared" si="11"/>
        <v/>
      </c>
      <c r="R60" s="40" t="str">
        <f t="shared" si="12"/>
        <v/>
      </c>
      <c r="S60" s="174" t="str">
        <f t="shared" si="13"/>
        <v/>
      </c>
      <c r="T60" s="40" t="str">
        <f t="shared" si="14"/>
        <v/>
      </c>
      <c r="U60" s="174" t="str">
        <f t="shared" si="15"/>
        <v/>
      </c>
      <c r="V60" s="40" t="str">
        <f t="shared" si="16"/>
        <v/>
      </c>
      <c r="W60" s="176"/>
      <c r="Y60" s="228"/>
      <c r="Z60" s="229"/>
      <c r="AA60" s="229"/>
      <c r="AB60" s="229"/>
      <c r="AC60" s="229"/>
      <c r="AD60" s="229"/>
      <c r="AE60" s="230"/>
    </row>
    <row r="61" spans="1:31" x14ac:dyDescent="0.25">
      <c r="P61" s="184"/>
      <c r="Q61" s="199" t="str">
        <f t="shared" si="11"/>
        <v/>
      </c>
      <c r="R61" s="40" t="str">
        <f t="shared" si="12"/>
        <v/>
      </c>
      <c r="S61" s="174" t="str">
        <f t="shared" si="13"/>
        <v/>
      </c>
      <c r="T61" s="40" t="str">
        <f t="shared" si="14"/>
        <v/>
      </c>
      <c r="U61" s="174" t="str">
        <f t="shared" si="15"/>
        <v/>
      </c>
      <c r="V61" s="40" t="str">
        <f t="shared" si="16"/>
        <v/>
      </c>
      <c r="W61" s="176"/>
      <c r="Y61" s="228"/>
      <c r="Z61" s="229"/>
      <c r="AA61" s="229"/>
      <c r="AB61" s="229"/>
      <c r="AC61" s="229"/>
      <c r="AD61" s="229"/>
      <c r="AE61" s="230"/>
    </row>
    <row r="62" spans="1:31" x14ac:dyDescent="0.25">
      <c r="P62" s="184"/>
      <c r="Q62" s="199" t="str">
        <f t="shared" si="11"/>
        <v/>
      </c>
      <c r="R62" s="40" t="str">
        <f t="shared" si="12"/>
        <v/>
      </c>
      <c r="S62" s="174" t="str">
        <f t="shared" si="13"/>
        <v/>
      </c>
      <c r="T62" s="40" t="str">
        <f t="shared" si="14"/>
        <v/>
      </c>
      <c r="U62" s="174" t="str">
        <f t="shared" si="15"/>
        <v/>
      </c>
      <c r="V62" s="40" t="str">
        <f t="shared" si="16"/>
        <v/>
      </c>
      <c r="W62" s="176"/>
      <c r="Y62" s="228"/>
      <c r="Z62" s="229"/>
      <c r="AA62" s="229"/>
      <c r="AB62" s="229"/>
      <c r="AC62" s="229"/>
      <c r="AD62" s="229"/>
      <c r="AE62" s="230"/>
    </row>
    <row r="63" spans="1:31" x14ac:dyDescent="0.25">
      <c r="P63" s="184"/>
      <c r="Q63" s="199" t="str">
        <f t="shared" si="11"/>
        <v/>
      </c>
      <c r="R63" s="40" t="str">
        <f t="shared" si="12"/>
        <v/>
      </c>
      <c r="S63" s="174" t="str">
        <f t="shared" si="13"/>
        <v/>
      </c>
      <c r="T63" s="40" t="str">
        <f t="shared" si="14"/>
        <v/>
      </c>
      <c r="U63" s="174" t="str">
        <f t="shared" si="15"/>
        <v/>
      </c>
      <c r="V63" s="40" t="str">
        <f t="shared" si="16"/>
        <v/>
      </c>
      <c r="W63" s="176"/>
      <c r="Y63" s="228"/>
      <c r="Z63" s="229"/>
      <c r="AA63" s="229"/>
      <c r="AB63" s="229"/>
      <c r="AC63" s="229"/>
      <c r="AD63" s="229"/>
      <c r="AE63" s="230"/>
    </row>
    <row r="64" spans="1:31" x14ac:dyDescent="0.25">
      <c r="P64" s="184"/>
      <c r="Q64" s="199" t="str">
        <f t="shared" si="11"/>
        <v/>
      </c>
      <c r="R64" s="40" t="str">
        <f t="shared" si="12"/>
        <v/>
      </c>
      <c r="S64" s="174" t="str">
        <f t="shared" si="13"/>
        <v/>
      </c>
      <c r="T64" s="40" t="str">
        <f t="shared" si="14"/>
        <v/>
      </c>
      <c r="U64" s="174" t="str">
        <f t="shared" si="15"/>
        <v/>
      </c>
      <c r="V64" s="40" t="str">
        <f t="shared" si="16"/>
        <v/>
      </c>
      <c r="W64" s="176"/>
      <c r="Y64" s="228"/>
      <c r="Z64" s="229"/>
      <c r="AA64" s="229"/>
      <c r="AB64" s="229"/>
      <c r="AC64" s="229"/>
      <c r="AD64" s="229"/>
      <c r="AE64" s="230"/>
    </row>
    <row r="65" spans="16:31" x14ac:dyDescent="0.25">
      <c r="P65" s="184"/>
      <c r="Q65" s="199" t="str">
        <f t="shared" si="11"/>
        <v/>
      </c>
      <c r="R65" s="40" t="str">
        <f t="shared" si="12"/>
        <v/>
      </c>
      <c r="S65" s="174" t="str">
        <f t="shared" si="13"/>
        <v/>
      </c>
      <c r="T65" s="40" t="str">
        <f t="shared" si="14"/>
        <v/>
      </c>
      <c r="U65" s="174" t="str">
        <f t="shared" si="15"/>
        <v/>
      </c>
      <c r="V65" s="40" t="str">
        <f t="shared" si="16"/>
        <v/>
      </c>
      <c r="W65" s="176"/>
      <c r="Y65" s="228"/>
      <c r="Z65" s="229"/>
      <c r="AA65" s="229"/>
      <c r="AB65" s="229"/>
      <c r="AC65" s="229"/>
      <c r="AD65" s="229"/>
      <c r="AE65" s="230"/>
    </row>
    <row r="66" spans="16:31" x14ac:dyDescent="0.25">
      <c r="P66" s="184"/>
      <c r="Q66" s="199" t="str">
        <f t="shared" si="11"/>
        <v/>
      </c>
      <c r="R66" s="40" t="str">
        <f t="shared" si="12"/>
        <v/>
      </c>
      <c r="S66" s="174" t="str">
        <f t="shared" si="13"/>
        <v/>
      </c>
      <c r="T66" s="40" t="str">
        <f t="shared" si="14"/>
        <v/>
      </c>
      <c r="U66" s="174" t="str">
        <f t="shared" si="15"/>
        <v/>
      </c>
      <c r="V66" s="40" t="str">
        <f t="shared" si="16"/>
        <v/>
      </c>
      <c r="W66" s="176"/>
      <c r="Y66" s="228"/>
      <c r="Z66" s="229"/>
      <c r="AA66" s="229"/>
      <c r="AB66" s="229"/>
      <c r="AC66" s="229"/>
      <c r="AD66" s="229"/>
      <c r="AE66" s="230"/>
    </row>
    <row r="67" spans="16:31" x14ac:dyDescent="0.25">
      <c r="P67" s="184"/>
      <c r="Q67" s="199" t="str">
        <f t="shared" si="11"/>
        <v/>
      </c>
      <c r="R67" s="40" t="str">
        <f t="shared" si="12"/>
        <v/>
      </c>
      <c r="S67" s="174" t="str">
        <f t="shared" si="13"/>
        <v/>
      </c>
      <c r="T67" s="40" t="str">
        <f t="shared" si="14"/>
        <v/>
      </c>
      <c r="U67" s="174" t="str">
        <f t="shared" si="15"/>
        <v/>
      </c>
      <c r="V67" s="40" t="str">
        <f t="shared" si="16"/>
        <v/>
      </c>
      <c r="W67" s="176"/>
      <c r="Y67" s="228"/>
      <c r="Z67" s="229"/>
      <c r="AA67" s="229"/>
      <c r="AB67" s="229"/>
      <c r="AC67" s="229"/>
      <c r="AD67" s="229"/>
      <c r="AE67" s="230"/>
    </row>
    <row r="68" spans="16:31" x14ac:dyDescent="0.25">
      <c r="P68" s="184"/>
      <c r="Q68" s="199" t="str">
        <f t="shared" si="11"/>
        <v/>
      </c>
      <c r="R68" s="40" t="str">
        <f t="shared" si="12"/>
        <v/>
      </c>
      <c r="S68" s="174" t="str">
        <f t="shared" si="13"/>
        <v/>
      </c>
      <c r="T68" s="40" t="str">
        <f t="shared" si="14"/>
        <v/>
      </c>
      <c r="U68" s="174" t="str">
        <f t="shared" si="15"/>
        <v/>
      </c>
      <c r="V68" s="40" t="str">
        <f t="shared" si="16"/>
        <v/>
      </c>
      <c r="W68" s="176"/>
      <c r="Y68" s="228"/>
      <c r="Z68" s="229"/>
      <c r="AA68" s="229"/>
      <c r="AB68" s="229"/>
      <c r="AC68" s="229"/>
      <c r="AD68" s="229"/>
      <c r="AE68" s="230"/>
    </row>
    <row r="69" spans="16:31" x14ac:dyDescent="0.25">
      <c r="P69" s="184"/>
      <c r="Q69" s="199" t="str">
        <f t="shared" si="11"/>
        <v/>
      </c>
      <c r="R69" s="40" t="str">
        <f t="shared" si="12"/>
        <v/>
      </c>
      <c r="S69" s="174" t="str">
        <f t="shared" si="13"/>
        <v/>
      </c>
      <c r="T69" s="40" t="str">
        <f t="shared" si="14"/>
        <v/>
      </c>
      <c r="U69" s="174" t="str">
        <f t="shared" si="15"/>
        <v/>
      </c>
      <c r="V69" s="40" t="str">
        <f t="shared" si="16"/>
        <v/>
      </c>
      <c r="W69" s="176"/>
      <c r="Y69" s="228"/>
      <c r="Z69" s="229"/>
      <c r="AA69" s="229"/>
      <c r="AB69" s="229"/>
      <c r="AC69" s="229"/>
      <c r="AD69" s="229"/>
      <c r="AE69" s="230"/>
    </row>
    <row r="70" spans="16:31" x14ac:dyDescent="0.25">
      <c r="P70" s="184"/>
      <c r="Q70" s="199" t="str">
        <f t="shared" si="11"/>
        <v/>
      </c>
      <c r="R70" s="40" t="str">
        <f t="shared" si="12"/>
        <v/>
      </c>
      <c r="S70" s="174" t="str">
        <f t="shared" si="13"/>
        <v/>
      </c>
      <c r="T70" s="40" t="str">
        <f t="shared" si="14"/>
        <v/>
      </c>
      <c r="U70" s="174" t="str">
        <f t="shared" si="15"/>
        <v/>
      </c>
      <c r="V70" s="40" t="str">
        <f t="shared" si="16"/>
        <v/>
      </c>
      <c r="W70" s="176"/>
      <c r="Y70" s="228"/>
      <c r="Z70" s="229"/>
      <c r="AA70" s="229"/>
      <c r="AB70" s="229"/>
      <c r="AC70" s="229"/>
      <c r="AD70" s="229"/>
      <c r="AE70" s="230"/>
    </row>
    <row r="71" spans="16:31" x14ac:dyDescent="0.25">
      <c r="P71" s="184"/>
      <c r="Q71" s="199" t="str">
        <f t="shared" si="11"/>
        <v/>
      </c>
      <c r="R71" s="40" t="str">
        <f t="shared" si="12"/>
        <v/>
      </c>
      <c r="S71" s="174" t="str">
        <f t="shared" si="13"/>
        <v/>
      </c>
      <c r="T71" s="40" t="str">
        <f t="shared" si="14"/>
        <v/>
      </c>
      <c r="U71" s="174" t="str">
        <f t="shared" si="15"/>
        <v/>
      </c>
      <c r="V71" s="40" t="str">
        <f t="shared" si="16"/>
        <v/>
      </c>
      <c r="W71" s="176"/>
      <c r="Y71" s="228"/>
      <c r="Z71" s="229"/>
      <c r="AA71" s="229"/>
      <c r="AB71" s="229"/>
      <c r="AC71" s="229"/>
      <c r="AD71" s="229"/>
      <c r="AE71" s="230"/>
    </row>
    <row r="72" spans="16:31" x14ac:dyDescent="0.25">
      <c r="P72" s="184"/>
      <c r="Q72" s="199" t="str">
        <f t="shared" si="11"/>
        <v/>
      </c>
      <c r="R72" s="40" t="str">
        <f t="shared" si="12"/>
        <v/>
      </c>
      <c r="S72" s="174" t="str">
        <f t="shared" si="13"/>
        <v/>
      </c>
      <c r="T72" s="40" t="str">
        <f t="shared" si="14"/>
        <v/>
      </c>
      <c r="U72" s="174" t="str">
        <f t="shared" si="15"/>
        <v/>
      </c>
      <c r="V72" s="40" t="str">
        <f t="shared" si="16"/>
        <v/>
      </c>
      <c r="W72" s="176"/>
      <c r="Y72" s="228"/>
      <c r="Z72" s="229"/>
      <c r="AA72" s="229"/>
      <c r="AB72" s="229"/>
      <c r="AC72" s="229"/>
      <c r="AD72" s="229"/>
      <c r="AE72" s="230"/>
    </row>
    <row r="73" spans="16:31" x14ac:dyDescent="0.25">
      <c r="P73" s="184"/>
      <c r="Q73" s="199" t="str">
        <f t="shared" si="11"/>
        <v/>
      </c>
      <c r="R73" s="40" t="str">
        <f t="shared" si="12"/>
        <v/>
      </c>
      <c r="S73" s="174" t="str">
        <f t="shared" si="13"/>
        <v/>
      </c>
      <c r="T73" s="40" t="str">
        <f t="shared" si="14"/>
        <v/>
      </c>
      <c r="U73" s="174" t="str">
        <f t="shared" si="15"/>
        <v/>
      </c>
      <c r="V73" s="40" t="str">
        <f t="shared" si="16"/>
        <v/>
      </c>
      <c r="W73" s="176"/>
      <c r="Y73" s="228"/>
      <c r="Z73" s="229"/>
      <c r="AA73" s="229"/>
      <c r="AB73" s="229"/>
      <c r="AC73" s="229"/>
      <c r="AD73" s="229"/>
      <c r="AE73" s="230"/>
    </row>
    <row r="74" spans="16:31" x14ac:dyDescent="0.25">
      <c r="P74" s="184"/>
      <c r="Q74" s="199" t="str">
        <f t="shared" si="11"/>
        <v/>
      </c>
      <c r="R74" s="40" t="str">
        <f t="shared" si="12"/>
        <v/>
      </c>
      <c r="S74" s="174" t="str">
        <f t="shared" si="13"/>
        <v/>
      </c>
      <c r="T74" s="40" t="str">
        <f t="shared" si="14"/>
        <v/>
      </c>
      <c r="U74" s="174" t="str">
        <f t="shared" si="15"/>
        <v/>
      </c>
      <c r="V74" s="40" t="str">
        <f t="shared" si="16"/>
        <v/>
      </c>
      <c r="W74" s="176"/>
      <c r="Y74" s="228"/>
      <c r="Z74" s="229"/>
      <c r="AA74" s="229"/>
      <c r="AB74" s="229"/>
      <c r="AC74" s="229"/>
      <c r="AD74" s="229"/>
      <c r="AE74" s="230"/>
    </row>
    <row r="75" spans="16:31" x14ac:dyDescent="0.25">
      <c r="P75" s="184"/>
      <c r="Q75" s="199" t="str">
        <f t="shared" si="11"/>
        <v/>
      </c>
      <c r="R75" s="40" t="str">
        <f t="shared" si="12"/>
        <v/>
      </c>
      <c r="S75" s="174" t="str">
        <f t="shared" si="13"/>
        <v/>
      </c>
      <c r="T75" s="40" t="str">
        <f t="shared" si="14"/>
        <v/>
      </c>
      <c r="U75" s="174" t="str">
        <f t="shared" si="15"/>
        <v/>
      </c>
      <c r="V75" s="40" t="str">
        <f t="shared" si="16"/>
        <v/>
      </c>
      <c r="W75" s="176"/>
      <c r="Y75" s="228"/>
      <c r="Z75" s="229"/>
      <c r="AA75" s="229"/>
      <c r="AB75" s="229"/>
      <c r="AC75" s="229"/>
      <c r="AD75" s="229"/>
      <c r="AE75" s="230"/>
    </row>
    <row r="76" spans="16:31" x14ac:dyDescent="0.25">
      <c r="P76" s="184"/>
      <c r="Q76" s="199" t="str">
        <f t="shared" si="11"/>
        <v/>
      </c>
      <c r="R76" s="40" t="str">
        <f t="shared" si="12"/>
        <v/>
      </c>
      <c r="S76" s="174" t="str">
        <f t="shared" si="13"/>
        <v/>
      </c>
      <c r="T76" s="40" t="str">
        <f t="shared" si="14"/>
        <v/>
      </c>
      <c r="U76" s="174" t="str">
        <f t="shared" si="15"/>
        <v/>
      </c>
      <c r="V76" s="40" t="str">
        <f t="shared" si="16"/>
        <v/>
      </c>
      <c r="W76" s="176"/>
      <c r="Y76" s="228"/>
      <c r="Z76" s="229"/>
      <c r="AA76" s="229"/>
      <c r="AB76" s="229"/>
      <c r="AC76" s="229"/>
      <c r="AD76" s="229"/>
      <c r="AE76" s="230"/>
    </row>
    <row r="77" spans="16:31" x14ac:dyDescent="0.25">
      <c r="P77" s="184"/>
      <c r="Q77" s="199" t="str">
        <f t="shared" si="11"/>
        <v/>
      </c>
      <c r="R77" s="40" t="str">
        <f t="shared" si="12"/>
        <v/>
      </c>
      <c r="S77" s="174" t="str">
        <f t="shared" si="13"/>
        <v/>
      </c>
      <c r="T77" s="40" t="str">
        <f t="shared" si="14"/>
        <v/>
      </c>
      <c r="U77" s="174" t="str">
        <f t="shared" si="15"/>
        <v/>
      </c>
      <c r="V77" s="40" t="str">
        <f t="shared" si="16"/>
        <v/>
      </c>
      <c r="W77" s="176"/>
      <c r="Y77" s="228"/>
      <c r="Z77" s="229"/>
      <c r="AA77" s="229"/>
      <c r="AB77" s="229"/>
      <c r="AC77" s="229"/>
      <c r="AD77" s="229"/>
      <c r="AE77" s="230"/>
    </row>
    <row r="78" spans="16:31" x14ac:dyDescent="0.25">
      <c r="P78" s="184"/>
      <c r="Q78" s="199" t="str">
        <f t="shared" si="11"/>
        <v/>
      </c>
      <c r="R78" s="40" t="str">
        <f t="shared" si="12"/>
        <v/>
      </c>
      <c r="S78" s="174" t="str">
        <f t="shared" si="13"/>
        <v/>
      </c>
      <c r="T78" s="40" t="str">
        <f t="shared" si="14"/>
        <v/>
      </c>
      <c r="U78" s="174" t="str">
        <f t="shared" si="15"/>
        <v/>
      </c>
      <c r="V78" s="40" t="str">
        <f t="shared" si="16"/>
        <v/>
      </c>
      <c r="W78" s="176"/>
      <c r="Y78" s="228"/>
      <c r="Z78" s="229"/>
      <c r="AA78" s="229"/>
      <c r="AB78" s="229"/>
      <c r="AC78" s="229"/>
      <c r="AD78" s="229"/>
      <c r="AE78" s="230"/>
    </row>
    <row r="79" spans="16:31" x14ac:dyDescent="0.25">
      <c r="P79" s="184"/>
      <c r="Q79" s="199" t="str">
        <f t="shared" si="11"/>
        <v/>
      </c>
      <c r="R79" s="40" t="str">
        <f t="shared" si="12"/>
        <v/>
      </c>
      <c r="S79" s="174" t="str">
        <f t="shared" si="13"/>
        <v/>
      </c>
      <c r="T79" s="40" t="str">
        <f t="shared" si="14"/>
        <v/>
      </c>
      <c r="U79" s="174" t="str">
        <f t="shared" si="15"/>
        <v/>
      </c>
      <c r="V79" s="40" t="str">
        <f t="shared" si="16"/>
        <v/>
      </c>
      <c r="W79" s="176"/>
      <c r="Y79" s="228"/>
      <c r="Z79" s="229"/>
      <c r="AA79" s="229"/>
      <c r="AB79" s="229"/>
      <c r="AC79" s="229"/>
      <c r="AD79" s="229"/>
      <c r="AE79" s="230"/>
    </row>
    <row r="80" spans="16:31" x14ac:dyDescent="0.25">
      <c r="P80" s="184"/>
      <c r="Q80" s="199" t="str">
        <f t="shared" si="11"/>
        <v/>
      </c>
      <c r="R80" s="40" t="str">
        <f t="shared" si="12"/>
        <v/>
      </c>
      <c r="S80" s="174" t="str">
        <f t="shared" si="13"/>
        <v/>
      </c>
      <c r="T80" s="40" t="str">
        <f t="shared" si="14"/>
        <v/>
      </c>
      <c r="U80" s="174" t="str">
        <f t="shared" si="15"/>
        <v/>
      </c>
      <c r="V80" s="40" t="str">
        <f t="shared" si="16"/>
        <v/>
      </c>
      <c r="W80" s="176"/>
      <c r="Y80" s="228"/>
      <c r="Z80" s="229"/>
      <c r="AA80" s="229"/>
      <c r="AB80" s="229"/>
      <c r="AC80" s="229"/>
      <c r="AD80" s="229"/>
      <c r="AE80" s="230"/>
    </row>
    <row r="81" spans="16:31" x14ac:dyDescent="0.25">
      <c r="P81" s="184"/>
      <c r="Q81" s="199" t="str">
        <f t="shared" si="11"/>
        <v/>
      </c>
      <c r="R81" s="40" t="str">
        <f t="shared" si="12"/>
        <v/>
      </c>
      <c r="S81" s="174" t="str">
        <f t="shared" si="13"/>
        <v/>
      </c>
      <c r="T81" s="40" t="str">
        <f t="shared" si="14"/>
        <v/>
      </c>
      <c r="U81" s="174" t="str">
        <f t="shared" si="15"/>
        <v/>
      </c>
      <c r="V81" s="40" t="str">
        <f t="shared" si="16"/>
        <v/>
      </c>
      <c r="W81" s="176"/>
      <c r="Y81" s="228"/>
      <c r="Z81" s="229"/>
      <c r="AA81" s="229"/>
      <c r="AB81" s="229"/>
      <c r="AC81" s="229"/>
      <c r="AD81" s="229"/>
      <c r="AE81" s="230"/>
    </row>
    <row r="82" spans="16:31" x14ac:dyDescent="0.25">
      <c r="P82" s="184"/>
      <c r="Q82" s="199" t="str">
        <f t="shared" si="11"/>
        <v/>
      </c>
      <c r="R82" s="40" t="str">
        <f t="shared" si="12"/>
        <v/>
      </c>
      <c r="S82" s="174" t="str">
        <f t="shared" si="13"/>
        <v/>
      </c>
      <c r="T82" s="40" t="str">
        <f t="shared" si="14"/>
        <v/>
      </c>
      <c r="U82" s="174" t="str">
        <f t="shared" si="15"/>
        <v/>
      </c>
      <c r="V82" s="40" t="str">
        <f t="shared" si="16"/>
        <v/>
      </c>
      <c r="W82" s="176"/>
      <c r="Y82" s="228"/>
      <c r="Z82" s="229"/>
      <c r="AA82" s="229"/>
      <c r="AB82" s="229"/>
      <c r="AC82" s="229"/>
      <c r="AD82" s="229"/>
      <c r="AE82" s="230"/>
    </row>
    <row r="83" spans="16:31" x14ac:dyDescent="0.25">
      <c r="P83" s="184"/>
      <c r="Q83" s="199" t="str">
        <f t="shared" si="11"/>
        <v/>
      </c>
      <c r="R83" s="40" t="str">
        <f t="shared" si="12"/>
        <v/>
      </c>
      <c r="S83" s="174" t="str">
        <f t="shared" si="13"/>
        <v/>
      </c>
      <c r="T83" s="40" t="str">
        <f t="shared" si="14"/>
        <v/>
      </c>
      <c r="U83" s="174" t="str">
        <f t="shared" si="15"/>
        <v/>
      </c>
      <c r="V83" s="40" t="str">
        <f t="shared" si="16"/>
        <v/>
      </c>
      <c r="W83" s="176"/>
      <c r="Y83" s="228"/>
      <c r="Z83" s="229"/>
      <c r="AA83" s="229"/>
      <c r="AB83" s="229"/>
      <c r="AC83" s="229"/>
      <c r="AD83" s="229"/>
      <c r="AE83" s="230"/>
    </row>
    <row r="84" spans="16:31" x14ac:dyDescent="0.25">
      <c r="P84" s="184"/>
      <c r="Q84" s="199" t="str">
        <f t="shared" si="11"/>
        <v/>
      </c>
      <c r="R84" s="40" t="str">
        <f t="shared" si="12"/>
        <v/>
      </c>
      <c r="S84" s="174" t="str">
        <f t="shared" si="13"/>
        <v/>
      </c>
      <c r="T84" s="40" t="str">
        <f t="shared" si="14"/>
        <v/>
      </c>
      <c r="U84" s="174" t="str">
        <f t="shared" si="15"/>
        <v/>
      </c>
      <c r="V84" s="40" t="str">
        <f t="shared" si="16"/>
        <v/>
      </c>
      <c r="W84" s="176"/>
      <c r="Y84" s="228"/>
      <c r="Z84" s="229"/>
      <c r="AA84" s="229"/>
      <c r="AB84" s="229"/>
      <c r="AC84" s="229"/>
      <c r="AD84" s="229"/>
      <c r="AE84" s="230"/>
    </row>
    <row r="85" spans="16:31" x14ac:dyDescent="0.25">
      <c r="P85" s="184"/>
      <c r="Q85" s="199" t="str">
        <f t="shared" si="11"/>
        <v/>
      </c>
      <c r="R85" s="40" t="str">
        <f t="shared" si="12"/>
        <v/>
      </c>
      <c r="S85" s="174" t="str">
        <f t="shared" si="13"/>
        <v/>
      </c>
      <c r="T85" s="40" t="str">
        <f t="shared" si="14"/>
        <v/>
      </c>
      <c r="U85" s="174" t="str">
        <f t="shared" si="15"/>
        <v/>
      </c>
      <c r="V85" s="40" t="str">
        <f t="shared" si="16"/>
        <v/>
      </c>
      <c r="W85" s="176"/>
      <c r="Y85" s="228"/>
      <c r="Z85" s="229"/>
      <c r="AA85" s="229"/>
      <c r="AB85" s="229"/>
      <c r="AC85" s="229"/>
      <c r="AD85" s="229"/>
      <c r="AE85" s="230"/>
    </row>
    <row r="86" spans="16:31" x14ac:dyDescent="0.25">
      <c r="P86" s="184"/>
      <c r="Q86" s="199" t="str">
        <f t="shared" si="11"/>
        <v/>
      </c>
      <c r="R86" s="40" t="str">
        <f t="shared" si="12"/>
        <v/>
      </c>
      <c r="S86" s="174" t="str">
        <f t="shared" si="13"/>
        <v/>
      </c>
      <c r="T86" s="40" t="str">
        <f t="shared" si="14"/>
        <v/>
      </c>
      <c r="U86" s="174" t="str">
        <f t="shared" si="15"/>
        <v/>
      </c>
      <c r="V86" s="40" t="str">
        <f t="shared" si="16"/>
        <v/>
      </c>
      <c r="W86" s="176"/>
      <c r="Y86" s="228"/>
      <c r="Z86" s="229"/>
      <c r="AA86" s="229"/>
      <c r="AB86" s="229"/>
      <c r="AC86" s="229"/>
      <c r="AD86" s="229"/>
      <c r="AE86" s="230"/>
    </row>
    <row r="87" spans="16:31" x14ac:dyDescent="0.25">
      <c r="P87" s="184"/>
      <c r="Q87" s="199" t="str">
        <f t="shared" si="11"/>
        <v/>
      </c>
      <c r="R87" s="40" t="str">
        <f t="shared" si="12"/>
        <v/>
      </c>
      <c r="S87" s="174" t="str">
        <f t="shared" si="13"/>
        <v/>
      </c>
      <c r="T87" s="40" t="str">
        <f t="shared" si="14"/>
        <v/>
      </c>
      <c r="U87" s="174" t="str">
        <f t="shared" si="15"/>
        <v/>
      </c>
      <c r="V87" s="40" t="str">
        <f t="shared" si="16"/>
        <v/>
      </c>
      <c r="W87" s="176"/>
      <c r="Y87" s="228"/>
      <c r="Z87" s="229"/>
      <c r="AA87" s="229"/>
      <c r="AB87" s="229"/>
      <c r="AC87" s="229"/>
      <c r="AD87" s="229"/>
      <c r="AE87" s="230"/>
    </row>
    <row r="88" spans="16:31" x14ac:dyDescent="0.25">
      <c r="P88" s="184"/>
      <c r="Q88" s="199" t="str">
        <f t="shared" si="11"/>
        <v/>
      </c>
      <c r="R88" s="40" t="str">
        <f t="shared" si="12"/>
        <v/>
      </c>
      <c r="S88" s="174" t="str">
        <f t="shared" si="13"/>
        <v/>
      </c>
      <c r="T88" s="40" t="str">
        <f t="shared" si="14"/>
        <v/>
      </c>
      <c r="U88" s="174" t="str">
        <f t="shared" si="15"/>
        <v/>
      </c>
      <c r="V88" s="40" t="str">
        <f t="shared" si="16"/>
        <v/>
      </c>
      <c r="W88" s="176"/>
      <c r="Y88" s="228"/>
      <c r="Z88" s="229"/>
      <c r="AA88" s="229"/>
      <c r="AB88" s="229"/>
      <c r="AC88" s="229"/>
      <c r="AD88" s="229"/>
      <c r="AE88" s="230"/>
    </row>
    <row r="89" spans="16:31" x14ac:dyDescent="0.25">
      <c r="P89" s="184"/>
      <c r="Q89" s="199" t="str">
        <f t="shared" si="11"/>
        <v/>
      </c>
      <c r="R89" s="40" t="str">
        <f t="shared" si="12"/>
        <v/>
      </c>
      <c r="S89" s="174" t="str">
        <f t="shared" si="13"/>
        <v/>
      </c>
      <c r="T89" s="40" t="str">
        <f t="shared" si="14"/>
        <v/>
      </c>
      <c r="U89" s="174" t="str">
        <f t="shared" si="15"/>
        <v/>
      </c>
      <c r="V89" s="40" t="str">
        <f t="shared" si="16"/>
        <v/>
      </c>
      <c r="W89" s="176"/>
      <c r="Y89" s="228"/>
      <c r="Z89" s="229"/>
      <c r="AA89" s="229"/>
      <c r="AB89" s="229"/>
      <c r="AC89" s="229"/>
      <c r="AD89" s="229"/>
      <c r="AE89" s="230"/>
    </row>
    <row r="90" spans="16:31" x14ac:dyDescent="0.25">
      <c r="P90" s="184"/>
      <c r="Q90" s="199" t="str">
        <f t="shared" si="11"/>
        <v/>
      </c>
      <c r="R90" s="40" t="str">
        <f t="shared" si="12"/>
        <v/>
      </c>
      <c r="S90" s="174" t="str">
        <f t="shared" si="13"/>
        <v/>
      </c>
      <c r="T90" s="40" t="str">
        <f t="shared" si="14"/>
        <v/>
      </c>
      <c r="U90" s="174" t="str">
        <f t="shared" si="15"/>
        <v/>
      </c>
      <c r="V90" s="40" t="str">
        <f t="shared" si="16"/>
        <v/>
      </c>
      <c r="W90" s="176"/>
      <c r="Y90" s="228"/>
      <c r="Z90" s="229"/>
      <c r="AA90" s="229"/>
      <c r="AB90" s="229"/>
      <c r="AC90" s="229"/>
      <c r="AD90" s="229"/>
      <c r="AE90" s="230"/>
    </row>
    <row r="91" spans="16:31" x14ac:dyDescent="0.25">
      <c r="P91" s="184"/>
      <c r="Q91" s="199" t="str">
        <f t="shared" si="11"/>
        <v/>
      </c>
      <c r="R91" s="40" t="str">
        <f t="shared" si="12"/>
        <v/>
      </c>
      <c r="S91" s="174" t="str">
        <f t="shared" si="13"/>
        <v/>
      </c>
      <c r="T91" s="40" t="str">
        <f t="shared" si="14"/>
        <v/>
      </c>
      <c r="U91" s="174" t="str">
        <f t="shared" si="15"/>
        <v/>
      </c>
      <c r="V91" s="40" t="str">
        <f t="shared" si="16"/>
        <v/>
      </c>
      <c r="W91" s="176"/>
      <c r="Y91" s="228"/>
      <c r="Z91" s="229"/>
      <c r="AA91" s="229"/>
      <c r="AB91" s="229"/>
      <c r="AC91" s="229"/>
      <c r="AD91" s="229"/>
      <c r="AE91" s="230"/>
    </row>
    <row r="92" spans="16:31" x14ac:dyDescent="0.25">
      <c r="P92" s="184"/>
      <c r="Q92" s="199" t="str">
        <f t="shared" si="11"/>
        <v/>
      </c>
      <c r="R92" s="40" t="str">
        <f t="shared" si="12"/>
        <v/>
      </c>
      <c r="S92" s="174" t="str">
        <f t="shared" si="13"/>
        <v/>
      </c>
      <c r="T92" s="40" t="str">
        <f t="shared" si="14"/>
        <v/>
      </c>
      <c r="U92" s="174" t="str">
        <f t="shared" si="15"/>
        <v/>
      </c>
      <c r="V92" s="40" t="str">
        <f t="shared" si="16"/>
        <v/>
      </c>
      <c r="W92" s="176"/>
      <c r="Y92" s="228"/>
      <c r="Z92" s="229"/>
      <c r="AA92" s="229"/>
      <c r="AB92" s="229"/>
      <c r="AC92" s="229"/>
      <c r="AD92" s="229"/>
      <c r="AE92" s="230"/>
    </row>
    <row r="93" spans="16:31" x14ac:dyDescent="0.25">
      <c r="P93" s="184"/>
      <c r="Q93" s="199" t="str">
        <f t="shared" si="11"/>
        <v/>
      </c>
      <c r="R93" s="40" t="str">
        <f t="shared" si="12"/>
        <v/>
      </c>
      <c r="S93" s="174" t="str">
        <f t="shared" si="13"/>
        <v/>
      </c>
      <c r="T93" s="40" t="str">
        <f t="shared" si="14"/>
        <v/>
      </c>
      <c r="U93" s="174" t="str">
        <f t="shared" si="15"/>
        <v/>
      </c>
      <c r="V93" s="40" t="str">
        <f t="shared" si="16"/>
        <v/>
      </c>
      <c r="W93" s="176"/>
      <c r="Y93" s="228"/>
      <c r="Z93" s="229"/>
      <c r="AA93" s="229"/>
      <c r="AB93" s="229"/>
      <c r="AC93" s="229"/>
      <c r="AD93" s="229"/>
      <c r="AE93" s="230"/>
    </row>
    <row r="94" spans="16:31" x14ac:dyDescent="0.25">
      <c r="P94" s="184"/>
      <c r="Q94" s="199" t="str">
        <f t="shared" si="11"/>
        <v/>
      </c>
      <c r="R94" s="40" t="str">
        <f t="shared" si="12"/>
        <v/>
      </c>
      <c r="S94" s="174" t="str">
        <f t="shared" si="13"/>
        <v/>
      </c>
      <c r="T94" s="40" t="str">
        <f t="shared" si="14"/>
        <v/>
      </c>
      <c r="U94" s="174" t="str">
        <f t="shared" si="15"/>
        <v/>
      </c>
      <c r="V94" s="40" t="str">
        <f t="shared" si="16"/>
        <v/>
      </c>
      <c r="W94" s="176"/>
      <c r="Y94" s="228"/>
      <c r="Z94" s="229"/>
      <c r="AA94" s="229"/>
      <c r="AB94" s="229"/>
      <c r="AC94" s="229"/>
      <c r="AD94" s="229"/>
      <c r="AE94" s="230"/>
    </row>
    <row r="95" spans="16:31" x14ac:dyDescent="0.25">
      <c r="P95" s="184"/>
      <c r="Q95" s="199" t="str">
        <f t="shared" si="11"/>
        <v/>
      </c>
      <c r="R95" s="40" t="str">
        <f t="shared" si="12"/>
        <v/>
      </c>
      <c r="S95" s="174" t="str">
        <f t="shared" si="13"/>
        <v/>
      </c>
      <c r="T95" s="40" t="str">
        <f t="shared" si="14"/>
        <v/>
      </c>
      <c r="U95" s="174" t="str">
        <f t="shared" si="15"/>
        <v/>
      </c>
      <c r="V95" s="40" t="str">
        <f t="shared" si="16"/>
        <v/>
      </c>
      <c r="W95" s="176"/>
      <c r="Y95" s="228"/>
      <c r="Z95" s="229"/>
      <c r="AA95" s="229"/>
      <c r="AB95" s="229"/>
      <c r="AC95" s="229"/>
      <c r="AD95" s="229"/>
      <c r="AE95" s="230"/>
    </row>
    <row r="96" spans="16:31" x14ac:dyDescent="0.25">
      <c r="P96" s="184"/>
      <c r="Q96" s="199" t="str">
        <f t="shared" si="11"/>
        <v/>
      </c>
      <c r="R96" s="40" t="str">
        <f t="shared" si="12"/>
        <v/>
      </c>
      <c r="S96" s="174" t="str">
        <f t="shared" si="13"/>
        <v/>
      </c>
      <c r="T96" s="40" t="str">
        <f t="shared" si="14"/>
        <v/>
      </c>
      <c r="U96" s="174" t="str">
        <f t="shared" si="15"/>
        <v/>
      </c>
      <c r="V96" s="40" t="str">
        <f t="shared" si="16"/>
        <v/>
      </c>
      <c r="W96" s="176"/>
      <c r="Y96" s="228"/>
      <c r="Z96" s="229"/>
      <c r="AA96" s="229"/>
      <c r="AB96" s="229"/>
      <c r="AC96" s="229"/>
      <c r="AD96" s="229"/>
      <c r="AE96" s="230"/>
    </row>
    <row r="97" spans="16:31" x14ac:dyDescent="0.25">
      <c r="P97" s="184"/>
      <c r="Q97" s="199" t="str">
        <f t="shared" si="11"/>
        <v/>
      </c>
      <c r="R97" s="40" t="str">
        <f t="shared" si="12"/>
        <v/>
      </c>
      <c r="S97" s="174" t="str">
        <f t="shared" si="13"/>
        <v/>
      </c>
      <c r="T97" s="40" t="str">
        <f t="shared" si="14"/>
        <v/>
      </c>
      <c r="U97" s="174" t="str">
        <f t="shared" si="15"/>
        <v/>
      </c>
      <c r="V97" s="40" t="str">
        <f t="shared" si="16"/>
        <v/>
      </c>
      <c r="W97" s="176"/>
      <c r="Y97" s="228"/>
      <c r="Z97" s="229"/>
      <c r="AA97" s="229"/>
      <c r="AB97" s="229"/>
      <c r="AC97" s="229"/>
      <c r="AD97" s="229"/>
      <c r="AE97" s="230"/>
    </row>
    <row r="98" spans="16:31" x14ac:dyDescent="0.25">
      <c r="P98" s="184"/>
      <c r="Q98" s="199" t="str">
        <f t="shared" si="11"/>
        <v/>
      </c>
      <c r="R98" s="40" t="str">
        <f t="shared" si="12"/>
        <v/>
      </c>
      <c r="S98" s="174" t="str">
        <f t="shared" si="13"/>
        <v/>
      </c>
      <c r="T98" s="40" t="str">
        <f t="shared" si="14"/>
        <v/>
      </c>
      <c r="U98" s="174" t="str">
        <f t="shared" si="15"/>
        <v/>
      </c>
      <c r="V98" s="40" t="str">
        <f t="shared" si="16"/>
        <v/>
      </c>
      <c r="W98" s="176"/>
      <c r="Y98" s="228"/>
      <c r="Z98" s="229"/>
      <c r="AA98" s="229"/>
      <c r="AB98" s="229"/>
      <c r="AC98" s="229"/>
      <c r="AD98" s="229"/>
      <c r="AE98" s="230"/>
    </row>
    <row r="99" spans="16:31" ht="15.75" thickBot="1" x14ac:dyDescent="0.3">
      <c r="P99" s="184"/>
      <c r="Q99" s="199" t="str">
        <f t="shared" si="11"/>
        <v/>
      </c>
      <c r="R99" s="40" t="str">
        <f t="shared" si="12"/>
        <v/>
      </c>
      <c r="S99" s="174" t="str">
        <f t="shared" si="13"/>
        <v/>
      </c>
      <c r="T99" s="40" t="str">
        <f t="shared" si="14"/>
        <v/>
      </c>
      <c r="U99" s="174" t="str">
        <f t="shared" si="15"/>
        <v/>
      </c>
      <c r="V99" s="40" t="str">
        <f t="shared" si="16"/>
        <v/>
      </c>
      <c r="W99" s="176"/>
      <c r="Y99" s="231"/>
      <c r="Z99" s="232"/>
      <c r="AA99" s="232"/>
      <c r="AB99" s="232"/>
      <c r="AC99" s="232"/>
      <c r="AD99" s="232"/>
      <c r="AE99" s="233"/>
    </row>
    <row r="100" spans="16:31" ht="15.75" thickBot="1" x14ac:dyDescent="0.3">
      <c r="P100" s="184"/>
      <c r="Q100" s="199" t="str">
        <f t="shared" si="11"/>
        <v/>
      </c>
      <c r="R100" s="40" t="str">
        <f t="shared" si="12"/>
        <v/>
      </c>
      <c r="S100" s="174" t="str">
        <f t="shared" si="13"/>
        <v/>
      </c>
      <c r="T100" s="40" t="str">
        <f t="shared" si="14"/>
        <v/>
      </c>
      <c r="U100" s="174" t="str">
        <f t="shared" si="15"/>
        <v/>
      </c>
      <c r="V100" s="40" t="str">
        <f t="shared" si="16"/>
        <v/>
      </c>
      <c r="W100" s="176"/>
    </row>
    <row r="101" spans="16:31" ht="15.75" thickBot="1" x14ac:dyDescent="0.3">
      <c r="P101" s="268" t="s">
        <v>2103</v>
      </c>
      <c r="Q101" s="269"/>
      <c r="R101" s="269"/>
      <c r="S101" s="269"/>
      <c r="T101" s="269"/>
      <c r="U101" s="269"/>
      <c r="V101" s="269"/>
      <c r="W101" s="270"/>
    </row>
    <row r="102" spans="16:31" x14ac:dyDescent="0.25">
      <c r="P102" s="2"/>
      <c r="Q102" s="3"/>
      <c r="R102" s="3"/>
      <c r="S102" s="3"/>
      <c r="T102" s="59"/>
      <c r="U102" s="265" t="s">
        <v>4234</v>
      </c>
      <c r="V102" s="266"/>
      <c r="W102" s="267"/>
    </row>
    <row r="103" spans="16:31" x14ac:dyDescent="0.25">
      <c r="P103" s="57" t="s">
        <v>4238</v>
      </c>
      <c r="Q103" s="24" t="s">
        <v>1912</v>
      </c>
      <c r="S103" s="24" t="s">
        <v>1980</v>
      </c>
      <c r="U103" s="24" t="s">
        <v>4235</v>
      </c>
      <c r="V103" s="24" t="s">
        <v>1973</v>
      </c>
      <c r="W103" s="148" t="s">
        <v>2101</v>
      </c>
    </row>
    <row r="104" spans="16:31" x14ac:dyDescent="0.25">
      <c r="P104" s="200" t="s">
        <v>1913</v>
      </c>
      <c r="Q104" s="181" t="s">
        <v>4300</v>
      </c>
      <c r="R104" t="s">
        <v>4233</v>
      </c>
      <c r="S104" s="24" t="s">
        <v>1914</v>
      </c>
      <c r="T104" t="s">
        <v>61</v>
      </c>
      <c r="U104" s="24" t="s">
        <v>4236</v>
      </c>
      <c r="V104" s="24" t="s">
        <v>1915</v>
      </c>
      <c r="W104" s="148" t="s">
        <v>1972</v>
      </c>
    </row>
    <row r="105" spans="16:31" x14ac:dyDescent="0.25">
      <c r="P105" s="184"/>
      <c r="Q105" s="199" t="str">
        <f t="shared" ref="Q105:Q150" si="17">IF(P105="","",VLOOKUP(P105,LMNGPlantList,3,FALSE))</f>
        <v/>
      </c>
      <c r="R105" s="40" t="str">
        <f t="shared" ref="R105:R150" si="18">IF(Q105="","",VLOOKUP(Q105,NRCSPlantList,3,FALSE))</f>
        <v/>
      </c>
      <c r="S105" s="174" t="str">
        <f t="shared" ref="S105:S150" si="19">IF(Q105="","",VLOOKUP(Q105,NRCSPlantList,8,FALSE))</f>
        <v/>
      </c>
      <c r="T105" s="40" t="str">
        <f t="shared" ref="T105:T150" si="20">IF(Q105="","",VLOOKUP(Q105,NRCSPlantList,4,FALSE))</f>
        <v/>
      </c>
      <c r="U105" s="174" t="str">
        <f t="shared" ref="U105:U150" si="21">IF(Q105="","",VLOOKUP(Q105,NRCSPlantList,10,FALSE))</f>
        <v/>
      </c>
      <c r="V105" s="40" t="str">
        <f t="shared" ref="V105:V150" si="22">IF(Q105="","",VLOOKUP(Q105,NRCSPlantList,11,FALSE))</f>
        <v/>
      </c>
      <c r="W105" s="176"/>
    </row>
    <row r="106" spans="16:31" x14ac:dyDescent="0.25">
      <c r="P106" s="184"/>
      <c r="Q106" s="199" t="str">
        <f t="shared" si="17"/>
        <v/>
      </c>
      <c r="R106" s="40" t="str">
        <f t="shared" si="18"/>
        <v/>
      </c>
      <c r="S106" s="174" t="str">
        <f t="shared" si="19"/>
        <v/>
      </c>
      <c r="T106" s="40" t="str">
        <f t="shared" si="20"/>
        <v/>
      </c>
      <c r="U106" s="174" t="str">
        <f t="shared" si="21"/>
        <v/>
      </c>
      <c r="V106" s="40" t="str">
        <f t="shared" si="22"/>
        <v/>
      </c>
      <c r="W106" s="176"/>
    </row>
    <row r="107" spans="16:31" x14ac:dyDescent="0.25">
      <c r="P107" s="184"/>
      <c r="Q107" s="199" t="str">
        <f t="shared" si="17"/>
        <v/>
      </c>
      <c r="R107" s="40" t="str">
        <f t="shared" si="18"/>
        <v/>
      </c>
      <c r="S107" s="174" t="str">
        <f t="shared" si="19"/>
        <v/>
      </c>
      <c r="T107" s="40" t="str">
        <f t="shared" si="20"/>
        <v/>
      </c>
      <c r="U107" s="174" t="str">
        <f t="shared" si="21"/>
        <v/>
      </c>
      <c r="V107" s="40" t="str">
        <f t="shared" si="22"/>
        <v/>
      </c>
      <c r="W107" s="176"/>
    </row>
    <row r="108" spans="16:31" x14ac:dyDescent="0.25">
      <c r="P108" s="184"/>
      <c r="Q108" s="199" t="str">
        <f t="shared" si="17"/>
        <v/>
      </c>
      <c r="R108" s="40" t="str">
        <f t="shared" si="18"/>
        <v/>
      </c>
      <c r="S108" s="174" t="str">
        <f t="shared" si="19"/>
        <v/>
      </c>
      <c r="T108" s="40" t="str">
        <f t="shared" si="20"/>
        <v/>
      </c>
      <c r="U108" s="174" t="str">
        <f t="shared" si="21"/>
        <v/>
      </c>
      <c r="V108" s="40" t="str">
        <f t="shared" si="22"/>
        <v/>
      </c>
      <c r="W108" s="176"/>
    </row>
    <row r="109" spans="16:31" x14ac:dyDescent="0.25">
      <c r="P109" s="184"/>
      <c r="Q109" s="199" t="str">
        <f t="shared" si="17"/>
        <v/>
      </c>
      <c r="R109" s="40" t="str">
        <f t="shared" si="18"/>
        <v/>
      </c>
      <c r="S109" s="174" t="str">
        <f t="shared" si="19"/>
        <v/>
      </c>
      <c r="T109" s="40" t="str">
        <f t="shared" si="20"/>
        <v/>
      </c>
      <c r="U109" s="174" t="str">
        <f t="shared" si="21"/>
        <v/>
      </c>
      <c r="V109" s="40" t="str">
        <f t="shared" si="22"/>
        <v/>
      </c>
      <c r="W109" s="176"/>
    </row>
    <row r="110" spans="16:31" x14ac:dyDescent="0.25">
      <c r="P110" s="184"/>
      <c r="Q110" s="199" t="str">
        <f t="shared" si="17"/>
        <v/>
      </c>
      <c r="R110" s="40" t="str">
        <f t="shared" si="18"/>
        <v/>
      </c>
      <c r="S110" s="174" t="str">
        <f t="shared" si="19"/>
        <v/>
      </c>
      <c r="T110" s="40" t="str">
        <f t="shared" si="20"/>
        <v/>
      </c>
      <c r="U110" s="174" t="str">
        <f t="shared" si="21"/>
        <v/>
      </c>
      <c r="V110" s="40" t="str">
        <f t="shared" si="22"/>
        <v/>
      </c>
      <c r="W110" s="176"/>
    </row>
    <row r="111" spans="16:31" x14ac:dyDescent="0.25">
      <c r="P111" s="184"/>
      <c r="Q111" s="199" t="str">
        <f t="shared" si="17"/>
        <v/>
      </c>
      <c r="R111" s="40" t="str">
        <f t="shared" si="18"/>
        <v/>
      </c>
      <c r="S111" s="174" t="str">
        <f t="shared" si="19"/>
        <v/>
      </c>
      <c r="T111" s="40" t="str">
        <f t="shared" si="20"/>
        <v/>
      </c>
      <c r="U111" s="174" t="str">
        <f t="shared" si="21"/>
        <v/>
      </c>
      <c r="V111" s="40" t="str">
        <f t="shared" si="22"/>
        <v/>
      </c>
      <c r="W111" s="176"/>
    </row>
    <row r="112" spans="16:31" x14ac:dyDescent="0.25">
      <c r="P112" s="184"/>
      <c r="Q112" s="199" t="str">
        <f t="shared" si="17"/>
        <v/>
      </c>
      <c r="R112" s="40" t="str">
        <f t="shared" si="18"/>
        <v/>
      </c>
      <c r="S112" s="174" t="str">
        <f t="shared" si="19"/>
        <v/>
      </c>
      <c r="T112" s="40" t="str">
        <f t="shared" si="20"/>
        <v/>
      </c>
      <c r="U112" s="174" t="str">
        <f t="shared" si="21"/>
        <v/>
      </c>
      <c r="V112" s="40" t="str">
        <f t="shared" si="22"/>
        <v/>
      </c>
      <c r="W112" s="176"/>
    </row>
    <row r="113" spans="16:23" x14ac:dyDescent="0.25">
      <c r="P113" s="184"/>
      <c r="Q113" s="199" t="str">
        <f t="shared" si="17"/>
        <v/>
      </c>
      <c r="R113" s="40" t="str">
        <f t="shared" si="18"/>
        <v/>
      </c>
      <c r="S113" s="174" t="str">
        <f t="shared" si="19"/>
        <v/>
      </c>
      <c r="T113" s="40" t="str">
        <f t="shared" si="20"/>
        <v/>
      </c>
      <c r="U113" s="174" t="str">
        <f t="shared" si="21"/>
        <v/>
      </c>
      <c r="V113" s="40" t="str">
        <f t="shared" si="22"/>
        <v/>
      </c>
      <c r="W113" s="176"/>
    </row>
    <row r="114" spans="16:23" x14ac:dyDescent="0.25">
      <c r="P114" s="184"/>
      <c r="Q114" s="199" t="str">
        <f t="shared" si="17"/>
        <v/>
      </c>
      <c r="R114" s="40" t="str">
        <f t="shared" si="18"/>
        <v/>
      </c>
      <c r="S114" s="174" t="str">
        <f t="shared" si="19"/>
        <v/>
      </c>
      <c r="T114" s="40" t="str">
        <f t="shared" si="20"/>
        <v/>
      </c>
      <c r="U114" s="174" t="str">
        <f t="shared" si="21"/>
        <v/>
      </c>
      <c r="V114" s="40" t="str">
        <f t="shared" si="22"/>
        <v/>
      </c>
      <c r="W114" s="176"/>
    </row>
    <row r="115" spans="16:23" x14ac:dyDescent="0.25">
      <c r="P115" s="184"/>
      <c r="Q115" s="199" t="str">
        <f t="shared" si="17"/>
        <v/>
      </c>
      <c r="R115" s="40" t="str">
        <f t="shared" si="18"/>
        <v/>
      </c>
      <c r="S115" s="174" t="str">
        <f t="shared" si="19"/>
        <v/>
      </c>
      <c r="T115" s="40" t="str">
        <f t="shared" si="20"/>
        <v/>
      </c>
      <c r="U115" s="174" t="str">
        <f t="shared" si="21"/>
        <v/>
      </c>
      <c r="V115" s="40" t="str">
        <f t="shared" si="22"/>
        <v/>
      </c>
      <c r="W115" s="176"/>
    </row>
    <row r="116" spans="16:23" x14ac:dyDescent="0.25">
      <c r="P116" s="184"/>
      <c r="Q116" s="199" t="str">
        <f t="shared" si="17"/>
        <v/>
      </c>
      <c r="R116" s="40" t="str">
        <f t="shared" si="18"/>
        <v/>
      </c>
      <c r="S116" s="174" t="str">
        <f t="shared" si="19"/>
        <v/>
      </c>
      <c r="T116" s="40" t="str">
        <f t="shared" si="20"/>
        <v/>
      </c>
      <c r="U116" s="174" t="str">
        <f t="shared" si="21"/>
        <v/>
      </c>
      <c r="V116" s="40" t="str">
        <f t="shared" si="22"/>
        <v/>
      </c>
      <c r="W116" s="176"/>
    </row>
    <row r="117" spans="16:23" x14ac:dyDescent="0.25">
      <c r="P117" s="184"/>
      <c r="Q117" s="199" t="str">
        <f t="shared" si="17"/>
        <v/>
      </c>
      <c r="R117" s="40" t="str">
        <f t="shared" si="18"/>
        <v/>
      </c>
      <c r="S117" s="174" t="str">
        <f t="shared" si="19"/>
        <v/>
      </c>
      <c r="T117" s="40" t="str">
        <f t="shared" si="20"/>
        <v/>
      </c>
      <c r="U117" s="174" t="str">
        <f t="shared" si="21"/>
        <v/>
      </c>
      <c r="V117" s="40" t="str">
        <f t="shared" si="22"/>
        <v/>
      </c>
      <c r="W117" s="176"/>
    </row>
    <row r="118" spans="16:23" x14ac:dyDescent="0.25">
      <c r="P118" s="184"/>
      <c r="Q118" s="199" t="str">
        <f t="shared" si="17"/>
        <v/>
      </c>
      <c r="R118" s="40" t="str">
        <f t="shared" si="18"/>
        <v/>
      </c>
      <c r="S118" s="174" t="str">
        <f t="shared" si="19"/>
        <v/>
      </c>
      <c r="T118" s="40" t="str">
        <f t="shared" si="20"/>
        <v/>
      </c>
      <c r="U118" s="174" t="str">
        <f t="shared" si="21"/>
        <v/>
      </c>
      <c r="V118" s="40" t="str">
        <f t="shared" si="22"/>
        <v/>
      </c>
      <c r="W118" s="176"/>
    </row>
    <row r="119" spans="16:23" x14ac:dyDescent="0.25">
      <c r="P119" s="184"/>
      <c r="Q119" s="199" t="str">
        <f t="shared" si="17"/>
        <v/>
      </c>
      <c r="R119" s="40" t="str">
        <f t="shared" si="18"/>
        <v/>
      </c>
      <c r="S119" s="174" t="str">
        <f t="shared" si="19"/>
        <v/>
      </c>
      <c r="T119" s="40" t="str">
        <f t="shared" si="20"/>
        <v/>
      </c>
      <c r="U119" s="174" t="str">
        <f t="shared" si="21"/>
        <v/>
      </c>
      <c r="V119" s="40" t="str">
        <f t="shared" si="22"/>
        <v/>
      </c>
      <c r="W119" s="176"/>
    </row>
    <row r="120" spans="16:23" x14ac:dyDescent="0.25">
      <c r="P120" s="184"/>
      <c r="Q120" s="199" t="str">
        <f t="shared" si="17"/>
        <v/>
      </c>
      <c r="R120" s="40" t="str">
        <f t="shared" si="18"/>
        <v/>
      </c>
      <c r="S120" s="174" t="str">
        <f t="shared" si="19"/>
        <v/>
      </c>
      <c r="T120" s="40" t="str">
        <f t="shared" si="20"/>
        <v/>
      </c>
      <c r="U120" s="174" t="str">
        <f t="shared" si="21"/>
        <v/>
      </c>
      <c r="V120" s="40" t="str">
        <f t="shared" si="22"/>
        <v/>
      </c>
      <c r="W120" s="176"/>
    </row>
    <row r="121" spans="16:23" x14ac:dyDescent="0.25">
      <c r="P121" s="184"/>
      <c r="Q121" s="199" t="str">
        <f t="shared" si="17"/>
        <v/>
      </c>
      <c r="R121" s="40" t="str">
        <f t="shared" si="18"/>
        <v/>
      </c>
      <c r="S121" s="174" t="str">
        <f t="shared" si="19"/>
        <v/>
      </c>
      <c r="T121" s="40" t="str">
        <f t="shared" si="20"/>
        <v/>
      </c>
      <c r="U121" s="174" t="str">
        <f t="shared" si="21"/>
        <v/>
      </c>
      <c r="V121" s="40" t="str">
        <f t="shared" si="22"/>
        <v/>
      </c>
      <c r="W121" s="176"/>
    </row>
    <row r="122" spans="16:23" x14ac:dyDescent="0.25">
      <c r="P122" s="184"/>
      <c r="Q122" s="199" t="str">
        <f t="shared" si="17"/>
        <v/>
      </c>
      <c r="R122" s="40" t="str">
        <f t="shared" si="18"/>
        <v/>
      </c>
      <c r="S122" s="174" t="str">
        <f t="shared" si="19"/>
        <v/>
      </c>
      <c r="T122" s="40" t="str">
        <f t="shared" si="20"/>
        <v/>
      </c>
      <c r="U122" s="174" t="str">
        <f t="shared" si="21"/>
        <v/>
      </c>
      <c r="V122" s="40" t="str">
        <f t="shared" si="22"/>
        <v/>
      </c>
      <c r="W122" s="176"/>
    </row>
    <row r="123" spans="16:23" x14ac:dyDescent="0.25">
      <c r="P123" s="184"/>
      <c r="Q123" s="199" t="str">
        <f t="shared" si="17"/>
        <v/>
      </c>
      <c r="R123" s="40" t="str">
        <f t="shared" si="18"/>
        <v/>
      </c>
      <c r="S123" s="174" t="str">
        <f t="shared" si="19"/>
        <v/>
      </c>
      <c r="T123" s="40" t="str">
        <f t="shared" si="20"/>
        <v/>
      </c>
      <c r="U123" s="174" t="str">
        <f t="shared" si="21"/>
        <v/>
      </c>
      <c r="V123" s="40" t="str">
        <f t="shared" si="22"/>
        <v/>
      </c>
      <c r="W123" s="176"/>
    </row>
    <row r="124" spans="16:23" x14ac:dyDescent="0.25">
      <c r="P124" s="184"/>
      <c r="Q124" s="199" t="str">
        <f t="shared" si="17"/>
        <v/>
      </c>
      <c r="R124" s="40" t="str">
        <f t="shared" si="18"/>
        <v/>
      </c>
      <c r="S124" s="174" t="str">
        <f t="shared" si="19"/>
        <v/>
      </c>
      <c r="T124" s="40" t="str">
        <f t="shared" si="20"/>
        <v/>
      </c>
      <c r="U124" s="174" t="str">
        <f t="shared" si="21"/>
        <v/>
      </c>
      <c r="V124" s="40" t="str">
        <f t="shared" si="22"/>
        <v/>
      </c>
      <c r="W124" s="176"/>
    </row>
    <row r="125" spans="16:23" x14ac:dyDescent="0.25">
      <c r="P125" s="184"/>
      <c r="Q125" s="199" t="str">
        <f t="shared" si="17"/>
        <v/>
      </c>
      <c r="R125" s="40" t="str">
        <f t="shared" si="18"/>
        <v/>
      </c>
      <c r="S125" s="174" t="str">
        <f t="shared" si="19"/>
        <v/>
      </c>
      <c r="T125" s="40" t="str">
        <f t="shared" si="20"/>
        <v/>
      </c>
      <c r="U125" s="174" t="str">
        <f t="shared" si="21"/>
        <v/>
      </c>
      <c r="V125" s="40" t="str">
        <f t="shared" si="22"/>
        <v/>
      </c>
      <c r="W125" s="176"/>
    </row>
    <row r="126" spans="16:23" x14ac:dyDescent="0.25">
      <c r="P126" s="184"/>
      <c r="Q126" s="199" t="str">
        <f t="shared" si="17"/>
        <v/>
      </c>
      <c r="R126" s="40" t="str">
        <f t="shared" si="18"/>
        <v/>
      </c>
      <c r="S126" s="174" t="str">
        <f t="shared" si="19"/>
        <v/>
      </c>
      <c r="T126" s="40" t="str">
        <f t="shared" si="20"/>
        <v/>
      </c>
      <c r="U126" s="174" t="str">
        <f t="shared" si="21"/>
        <v/>
      </c>
      <c r="V126" s="40" t="str">
        <f t="shared" si="22"/>
        <v/>
      </c>
      <c r="W126" s="176"/>
    </row>
    <row r="127" spans="16:23" x14ac:dyDescent="0.25">
      <c r="P127" s="184"/>
      <c r="Q127" s="199" t="str">
        <f t="shared" si="17"/>
        <v/>
      </c>
      <c r="R127" s="40" t="str">
        <f t="shared" si="18"/>
        <v/>
      </c>
      <c r="S127" s="174" t="str">
        <f t="shared" si="19"/>
        <v/>
      </c>
      <c r="T127" s="40" t="str">
        <f t="shared" si="20"/>
        <v/>
      </c>
      <c r="U127" s="174" t="str">
        <f t="shared" si="21"/>
        <v/>
      </c>
      <c r="V127" s="40" t="str">
        <f t="shared" si="22"/>
        <v/>
      </c>
      <c r="W127" s="176"/>
    </row>
    <row r="128" spans="16:23" x14ac:dyDescent="0.25">
      <c r="P128" s="184"/>
      <c r="Q128" s="199" t="str">
        <f t="shared" si="17"/>
        <v/>
      </c>
      <c r="R128" s="40" t="str">
        <f t="shared" si="18"/>
        <v/>
      </c>
      <c r="S128" s="174" t="str">
        <f t="shared" si="19"/>
        <v/>
      </c>
      <c r="T128" s="40" t="str">
        <f t="shared" si="20"/>
        <v/>
      </c>
      <c r="U128" s="174" t="str">
        <f t="shared" si="21"/>
        <v/>
      </c>
      <c r="V128" s="40" t="str">
        <f t="shared" si="22"/>
        <v/>
      </c>
      <c r="W128" s="176"/>
    </row>
    <row r="129" spans="16:23" x14ac:dyDescent="0.25">
      <c r="P129" s="184"/>
      <c r="Q129" s="199" t="str">
        <f t="shared" si="17"/>
        <v/>
      </c>
      <c r="R129" s="40" t="str">
        <f t="shared" si="18"/>
        <v/>
      </c>
      <c r="S129" s="174" t="str">
        <f t="shared" si="19"/>
        <v/>
      </c>
      <c r="T129" s="40" t="str">
        <f t="shared" si="20"/>
        <v/>
      </c>
      <c r="U129" s="174" t="str">
        <f t="shared" si="21"/>
        <v/>
      </c>
      <c r="V129" s="40" t="str">
        <f t="shared" si="22"/>
        <v/>
      </c>
      <c r="W129" s="176"/>
    </row>
    <row r="130" spans="16:23" x14ac:dyDescent="0.25">
      <c r="P130" s="184"/>
      <c r="Q130" s="199" t="str">
        <f t="shared" si="17"/>
        <v/>
      </c>
      <c r="R130" s="40" t="str">
        <f t="shared" si="18"/>
        <v/>
      </c>
      <c r="S130" s="174" t="str">
        <f t="shared" si="19"/>
        <v/>
      </c>
      <c r="T130" s="40" t="str">
        <f t="shared" si="20"/>
        <v/>
      </c>
      <c r="U130" s="174" t="str">
        <f t="shared" si="21"/>
        <v/>
      </c>
      <c r="V130" s="40" t="str">
        <f t="shared" si="22"/>
        <v/>
      </c>
      <c r="W130" s="176"/>
    </row>
    <row r="131" spans="16:23" x14ac:dyDescent="0.25">
      <c r="P131" s="184"/>
      <c r="Q131" s="199" t="str">
        <f t="shared" si="17"/>
        <v/>
      </c>
      <c r="R131" s="40" t="str">
        <f t="shared" si="18"/>
        <v/>
      </c>
      <c r="S131" s="174" t="str">
        <f t="shared" si="19"/>
        <v/>
      </c>
      <c r="T131" s="40" t="str">
        <f t="shared" si="20"/>
        <v/>
      </c>
      <c r="U131" s="174" t="str">
        <f t="shared" si="21"/>
        <v/>
      </c>
      <c r="V131" s="40" t="str">
        <f t="shared" si="22"/>
        <v/>
      </c>
      <c r="W131" s="176"/>
    </row>
    <row r="132" spans="16:23" x14ac:dyDescent="0.25">
      <c r="P132" s="184"/>
      <c r="Q132" s="199" t="str">
        <f t="shared" si="17"/>
        <v/>
      </c>
      <c r="R132" s="40" t="str">
        <f t="shared" si="18"/>
        <v/>
      </c>
      <c r="S132" s="174" t="str">
        <f t="shared" si="19"/>
        <v/>
      </c>
      <c r="T132" s="40" t="str">
        <f t="shared" si="20"/>
        <v/>
      </c>
      <c r="U132" s="174" t="str">
        <f t="shared" si="21"/>
        <v/>
      </c>
      <c r="V132" s="40" t="str">
        <f t="shared" si="22"/>
        <v/>
      </c>
      <c r="W132" s="176"/>
    </row>
    <row r="133" spans="16:23" x14ac:dyDescent="0.25">
      <c r="P133" s="184"/>
      <c r="Q133" s="199" t="str">
        <f t="shared" si="17"/>
        <v/>
      </c>
      <c r="R133" s="40" t="str">
        <f t="shared" si="18"/>
        <v/>
      </c>
      <c r="S133" s="174" t="str">
        <f t="shared" si="19"/>
        <v/>
      </c>
      <c r="T133" s="40" t="str">
        <f t="shared" si="20"/>
        <v/>
      </c>
      <c r="U133" s="174" t="str">
        <f t="shared" si="21"/>
        <v/>
      </c>
      <c r="V133" s="40" t="str">
        <f t="shared" si="22"/>
        <v/>
      </c>
      <c r="W133" s="176"/>
    </row>
    <row r="134" spans="16:23" x14ac:dyDescent="0.25">
      <c r="P134" s="184"/>
      <c r="Q134" s="199" t="str">
        <f t="shared" si="17"/>
        <v/>
      </c>
      <c r="R134" s="40" t="str">
        <f t="shared" si="18"/>
        <v/>
      </c>
      <c r="S134" s="174" t="str">
        <f t="shared" si="19"/>
        <v/>
      </c>
      <c r="T134" s="40" t="str">
        <f t="shared" si="20"/>
        <v/>
      </c>
      <c r="U134" s="174" t="str">
        <f t="shared" si="21"/>
        <v/>
      </c>
      <c r="V134" s="40" t="str">
        <f t="shared" si="22"/>
        <v/>
      </c>
      <c r="W134" s="176"/>
    </row>
    <row r="135" spans="16:23" x14ac:dyDescent="0.25">
      <c r="P135" s="184"/>
      <c r="Q135" s="199" t="str">
        <f t="shared" si="17"/>
        <v/>
      </c>
      <c r="R135" s="40" t="str">
        <f t="shared" si="18"/>
        <v/>
      </c>
      <c r="S135" s="174" t="str">
        <f t="shared" si="19"/>
        <v/>
      </c>
      <c r="T135" s="40" t="str">
        <f t="shared" si="20"/>
        <v/>
      </c>
      <c r="U135" s="174" t="str">
        <f t="shared" si="21"/>
        <v/>
      </c>
      <c r="V135" s="40" t="str">
        <f t="shared" si="22"/>
        <v/>
      </c>
      <c r="W135" s="176"/>
    </row>
    <row r="136" spans="16:23" x14ac:dyDescent="0.25">
      <c r="P136" s="184"/>
      <c r="Q136" s="199" t="str">
        <f t="shared" si="17"/>
        <v/>
      </c>
      <c r="R136" s="40" t="str">
        <f t="shared" si="18"/>
        <v/>
      </c>
      <c r="S136" s="174" t="str">
        <f t="shared" si="19"/>
        <v/>
      </c>
      <c r="T136" s="40" t="str">
        <f t="shared" si="20"/>
        <v/>
      </c>
      <c r="U136" s="174" t="str">
        <f t="shared" si="21"/>
        <v/>
      </c>
      <c r="V136" s="40" t="str">
        <f t="shared" si="22"/>
        <v/>
      </c>
      <c r="W136" s="176"/>
    </row>
    <row r="137" spans="16:23" x14ac:dyDescent="0.25">
      <c r="P137" s="184"/>
      <c r="Q137" s="199" t="str">
        <f t="shared" si="17"/>
        <v/>
      </c>
      <c r="R137" s="40" t="str">
        <f t="shared" si="18"/>
        <v/>
      </c>
      <c r="S137" s="174" t="str">
        <f t="shared" si="19"/>
        <v/>
      </c>
      <c r="T137" s="40" t="str">
        <f t="shared" si="20"/>
        <v/>
      </c>
      <c r="U137" s="174" t="str">
        <f t="shared" si="21"/>
        <v/>
      </c>
      <c r="V137" s="40" t="str">
        <f t="shared" si="22"/>
        <v/>
      </c>
      <c r="W137" s="176"/>
    </row>
    <row r="138" spans="16:23" x14ac:dyDescent="0.25">
      <c r="P138" s="184"/>
      <c r="Q138" s="199" t="str">
        <f t="shared" si="17"/>
        <v/>
      </c>
      <c r="R138" s="40" t="str">
        <f t="shared" si="18"/>
        <v/>
      </c>
      <c r="S138" s="174" t="str">
        <f t="shared" si="19"/>
        <v/>
      </c>
      <c r="T138" s="40" t="str">
        <f t="shared" si="20"/>
        <v/>
      </c>
      <c r="U138" s="174" t="str">
        <f t="shared" si="21"/>
        <v/>
      </c>
      <c r="V138" s="40" t="str">
        <f t="shared" si="22"/>
        <v/>
      </c>
      <c r="W138" s="176"/>
    </row>
    <row r="139" spans="16:23" x14ac:dyDescent="0.25">
      <c r="P139" s="184"/>
      <c r="Q139" s="199" t="str">
        <f t="shared" si="17"/>
        <v/>
      </c>
      <c r="R139" s="40" t="str">
        <f t="shared" si="18"/>
        <v/>
      </c>
      <c r="S139" s="174" t="str">
        <f t="shared" si="19"/>
        <v/>
      </c>
      <c r="T139" s="40" t="str">
        <f t="shared" si="20"/>
        <v/>
      </c>
      <c r="U139" s="174" t="str">
        <f t="shared" si="21"/>
        <v/>
      </c>
      <c r="V139" s="40" t="str">
        <f t="shared" si="22"/>
        <v/>
      </c>
      <c r="W139" s="176"/>
    </row>
    <row r="140" spans="16:23" x14ac:dyDescent="0.25">
      <c r="P140" s="184"/>
      <c r="Q140" s="199" t="str">
        <f t="shared" si="17"/>
        <v/>
      </c>
      <c r="R140" s="40" t="str">
        <f t="shared" si="18"/>
        <v/>
      </c>
      <c r="S140" s="174" t="str">
        <f t="shared" si="19"/>
        <v/>
      </c>
      <c r="T140" s="40" t="str">
        <f t="shared" si="20"/>
        <v/>
      </c>
      <c r="U140" s="174" t="str">
        <f t="shared" si="21"/>
        <v/>
      </c>
      <c r="V140" s="40" t="str">
        <f t="shared" si="22"/>
        <v/>
      </c>
      <c r="W140" s="176"/>
    </row>
    <row r="141" spans="16:23" x14ac:dyDescent="0.25">
      <c r="P141" s="184"/>
      <c r="Q141" s="199" t="str">
        <f t="shared" si="17"/>
        <v/>
      </c>
      <c r="R141" s="40" t="str">
        <f t="shared" si="18"/>
        <v/>
      </c>
      <c r="S141" s="174" t="str">
        <f t="shared" si="19"/>
        <v/>
      </c>
      <c r="T141" s="40" t="str">
        <f t="shared" si="20"/>
        <v/>
      </c>
      <c r="U141" s="174" t="str">
        <f t="shared" si="21"/>
        <v/>
      </c>
      <c r="V141" s="40" t="str">
        <f t="shared" si="22"/>
        <v/>
      </c>
      <c r="W141" s="176"/>
    </row>
    <row r="142" spans="16:23" x14ac:dyDescent="0.25">
      <c r="P142" s="184"/>
      <c r="Q142" s="199" t="str">
        <f t="shared" si="17"/>
        <v/>
      </c>
      <c r="R142" s="40" t="str">
        <f t="shared" si="18"/>
        <v/>
      </c>
      <c r="S142" s="174" t="str">
        <f t="shared" si="19"/>
        <v/>
      </c>
      <c r="T142" s="40" t="str">
        <f t="shared" si="20"/>
        <v/>
      </c>
      <c r="U142" s="174" t="str">
        <f t="shared" si="21"/>
        <v/>
      </c>
      <c r="V142" s="40" t="str">
        <f t="shared" si="22"/>
        <v/>
      </c>
      <c r="W142" s="176"/>
    </row>
    <row r="143" spans="16:23" x14ac:dyDescent="0.25">
      <c r="P143" s="184"/>
      <c r="Q143" s="199" t="str">
        <f t="shared" si="17"/>
        <v/>
      </c>
      <c r="R143" s="40" t="str">
        <f t="shared" si="18"/>
        <v/>
      </c>
      <c r="S143" s="174" t="str">
        <f t="shared" si="19"/>
        <v/>
      </c>
      <c r="T143" s="40" t="str">
        <f t="shared" si="20"/>
        <v/>
      </c>
      <c r="U143" s="174" t="str">
        <f t="shared" si="21"/>
        <v/>
      </c>
      <c r="V143" s="40" t="str">
        <f t="shared" si="22"/>
        <v/>
      </c>
      <c r="W143" s="176"/>
    </row>
    <row r="144" spans="16:23" x14ac:dyDescent="0.25">
      <c r="P144" s="184"/>
      <c r="Q144" s="199" t="str">
        <f t="shared" si="17"/>
        <v/>
      </c>
      <c r="R144" s="40" t="str">
        <f t="shared" si="18"/>
        <v/>
      </c>
      <c r="S144" s="174" t="str">
        <f t="shared" si="19"/>
        <v/>
      </c>
      <c r="T144" s="40" t="str">
        <f t="shared" si="20"/>
        <v/>
      </c>
      <c r="U144" s="174" t="str">
        <f t="shared" si="21"/>
        <v/>
      </c>
      <c r="V144" s="40" t="str">
        <f t="shared" si="22"/>
        <v/>
      </c>
      <c r="W144" s="176"/>
    </row>
    <row r="145" spans="16:23" x14ac:dyDescent="0.25">
      <c r="P145" s="184"/>
      <c r="Q145" s="199" t="str">
        <f t="shared" si="17"/>
        <v/>
      </c>
      <c r="R145" s="40" t="str">
        <f t="shared" si="18"/>
        <v/>
      </c>
      <c r="S145" s="174" t="str">
        <f t="shared" si="19"/>
        <v/>
      </c>
      <c r="T145" s="40" t="str">
        <f t="shared" si="20"/>
        <v/>
      </c>
      <c r="U145" s="174" t="str">
        <f t="shared" si="21"/>
        <v/>
      </c>
      <c r="V145" s="40" t="str">
        <f t="shared" si="22"/>
        <v/>
      </c>
      <c r="W145" s="176"/>
    </row>
    <row r="146" spans="16:23" x14ac:dyDescent="0.25">
      <c r="P146" s="184"/>
      <c r="Q146" s="199" t="str">
        <f t="shared" si="17"/>
        <v/>
      </c>
      <c r="R146" s="40" t="str">
        <f t="shared" si="18"/>
        <v/>
      </c>
      <c r="S146" s="174" t="str">
        <f t="shared" si="19"/>
        <v/>
      </c>
      <c r="T146" s="40" t="str">
        <f t="shared" si="20"/>
        <v/>
      </c>
      <c r="U146" s="174" t="str">
        <f t="shared" si="21"/>
        <v/>
      </c>
      <c r="V146" s="40" t="str">
        <f t="shared" si="22"/>
        <v/>
      </c>
      <c r="W146" s="176"/>
    </row>
    <row r="147" spans="16:23" x14ac:dyDescent="0.25">
      <c r="P147" s="184"/>
      <c r="Q147" s="199" t="str">
        <f t="shared" si="17"/>
        <v/>
      </c>
      <c r="R147" s="40" t="str">
        <f t="shared" si="18"/>
        <v/>
      </c>
      <c r="S147" s="174" t="str">
        <f t="shared" si="19"/>
        <v/>
      </c>
      <c r="T147" s="40" t="str">
        <f t="shared" si="20"/>
        <v/>
      </c>
      <c r="U147" s="174" t="str">
        <f t="shared" si="21"/>
        <v/>
      </c>
      <c r="V147" s="40" t="str">
        <f t="shared" si="22"/>
        <v/>
      </c>
      <c r="W147" s="176"/>
    </row>
    <row r="148" spans="16:23" x14ac:dyDescent="0.25">
      <c r="P148" s="184"/>
      <c r="Q148" s="199" t="str">
        <f t="shared" si="17"/>
        <v/>
      </c>
      <c r="R148" s="40" t="str">
        <f t="shared" si="18"/>
        <v/>
      </c>
      <c r="S148" s="174" t="str">
        <f t="shared" si="19"/>
        <v/>
      </c>
      <c r="T148" s="40" t="str">
        <f t="shared" si="20"/>
        <v/>
      </c>
      <c r="U148" s="174" t="str">
        <f t="shared" si="21"/>
        <v/>
      </c>
      <c r="V148" s="40" t="str">
        <f t="shared" si="22"/>
        <v/>
      </c>
      <c r="W148" s="176"/>
    </row>
    <row r="149" spans="16:23" x14ac:dyDescent="0.25">
      <c r="P149" s="184"/>
      <c r="Q149" s="199" t="str">
        <f t="shared" si="17"/>
        <v/>
      </c>
      <c r="R149" s="40" t="str">
        <f t="shared" si="18"/>
        <v/>
      </c>
      <c r="S149" s="174" t="str">
        <f t="shared" si="19"/>
        <v/>
      </c>
      <c r="T149" s="40" t="str">
        <f t="shared" si="20"/>
        <v/>
      </c>
      <c r="U149" s="174" t="str">
        <f t="shared" si="21"/>
        <v/>
      </c>
      <c r="V149" s="40" t="str">
        <f t="shared" si="22"/>
        <v/>
      </c>
      <c r="W149" s="176"/>
    </row>
    <row r="150" spans="16:23" ht="15.75" thickBot="1" x14ac:dyDescent="0.3">
      <c r="P150" s="184"/>
      <c r="Q150" s="199" t="str">
        <f t="shared" si="17"/>
        <v/>
      </c>
      <c r="R150" s="40" t="str">
        <f t="shared" si="18"/>
        <v/>
      </c>
      <c r="S150" s="174" t="str">
        <f t="shared" si="19"/>
        <v/>
      </c>
      <c r="T150" s="40" t="str">
        <f t="shared" si="20"/>
        <v/>
      </c>
      <c r="U150" s="174" t="str">
        <f t="shared" si="21"/>
        <v/>
      </c>
      <c r="V150" s="40" t="str">
        <f t="shared" si="22"/>
        <v/>
      </c>
      <c r="W150" s="176"/>
    </row>
    <row r="151" spans="16:23" ht="15.75" thickBot="1" x14ac:dyDescent="0.3">
      <c r="P151" s="268" t="s">
        <v>2103</v>
      </c>
      <c r="Q151" s="269"/>
      <c r="R151" s="269"/>
      <c r="S151" s="269"/>
      <c r="T151" s="269"/>
      <c r="U151" s="269"/>
      <c r="V151" s="269"/>
      <c r="W151" s="270"/>
    </row>
    <row r="152" spans="16:23" x14ac:dyDescent="0.25">
      <c r="P152" s="2"/>
      <c r="Q152" s="3"/>
      <c r="R152" s="3"/>
      <c r="S152" s="3"/>
      <c r="T152" s="59"/>
      <c r="U152" s="265" t="s">
        <v>4234</v>
      </c>
      <c r="V152" s="266"/>
      <c r="W152" s="267"/>
    </row>
    <row r="153" spans="16:23" x14ac:dyDescent="0.25">
      <c r="P153" s="57" t="s">
        <v>4238</v>
      </c>
      <c r="Q153" s="24" t="s">
        <v>1912</v>
      </c>
      <c r="S153" s="24" t="s">
        <v>1980</v>
      </c>
      <c r="U153" s="24" t="s">
        <v>4235</v>
      </c>
      <c r="V153" s="24" t="s">
        <v>1973</v>
      </c>
      <c r="W153" s="148" t="s">
        <v>2101</v>
      </c>
    </row>
    <row r="154" spans="16:23" x14ac:dyDescent="0.25">
      <c r="P154" s="200" t="s">
        <v>1913</v>
      </c>
      <c r="Q154" s="181" t="s">
        <v>4300</v>
      </c>
      <c r="R154" t="s">
        <v>4233</v>
      </c>
      <c r="S154" s="24" t="s">
        <v>1914</v>
      </c>
      <c r="T154" t="s">
        <v>61</v>
      </c>
      <c r="U154" s="24" t="s">
        <v>4236</v>
      </c>
      <c r="V154" s="24" t="s">
        <v>1915</v>
      </c>
      <c r="W154" s="148" t="s">
        <v>1972</v>
      </c>
    </row>
    <row r="155" spans="16:23" x14ac:dyDescent="0.25">
      <c r="P155" s="184"/>
      <c r="Q155" s="199" t="str">
        <f t="shared" ref="Q155:Q200" si="23">IF(P155="","",VLOOKUP(P155,LMNGPlantList,3,FALSE))</f>
        <v/>
      </c>
      <c r="R155" s="40" t="str">
        <f t="shared" ref="R155:R200" si="24">IF(Q155="","",VLOOKUP(Q155,NRCSPlantList,3,FALSE))</f>
        <v/>
      </c>
      <c r="S155" s="174" t="str">
        <f t="shared" ref="S155:S200" si="25">IF(Q155="","",VLOOKUP(Q155,NRCSPlantList,8,FALSE))</f>
        <v/>
      </c>
      <c r="T155" s="40" t="str">
        <f t="shared" ref="T155:T200" si="26">IF(Q155="","",VLOOKUP(Q155,NRCSPlantList,4,FALSE))</f>
        <v/>
      </c>
      <c r="U155" s="174" t="str">
        <f t="shared" ref="U155:U200" si="27">IF(Q155="","",VLOOKUP(Q155,NRCSPlantList,10,FALSE))</f>
        <v/>
      </c>
      <c r="V155" s="40" t="str">
        <f t="shared" ref="V155:V200" si="28">IF(Q155="","",VLOOKUP(Q155,NRCSPlantList,11,FALSE))</f>
        <v/>
      </c>
      <c r="W155" s="176"/>
    </row>
    <row r="156" spans="16:23" x14ac:dyDescent="0.25">
      <c r="P156" s="184"/>
      <c r="Q156" s="199" t="str">
        <f t="shared" si="23"/>
        <v/>
      </c>
      <c r="R156" s="40" t="str">
        <f t="shared" si="24"/>
        <v/>
      </c>
      <c r="S156" s="174" t="str">
        <f t="shared" si="25"/>
        <v/>
      </c>
      <c r="T156" s="40" t="str">
        <f t="shared" si="26"/>
        <v/>
      </c>
      <c r="U156" s="174" t="str">
        <f t="shared" si="27"/>
        <v/>
      </c>
      <c r="V156" s="40" t="str">
        <f t="shared" si="28"/>
        <v/>
      </c>
      <c r="W156" s="176"/>
    </row>
    <row r="157" spans="16:23" x14ac:dyDescent="0.25">
      <c r="P157" s="184"/>
      <c r="Q157" s="199" t="str">
        <f t="shared" si="23"/>
        <v/>
      </c>
      <c r="R157" s="40" t="str">
        <f t="shared" si="24"/>
        <v/>
      </c>
      <c r="S157" s="174" t="str">
        <f t="shared" si="25"/>
        <v/>
      </c>
      <c r="T157" s="40" t="str">
        <f t="shared" si="26"/>
        <v/>
      </c>
      <c r="U157" s="174" t="str">
        <f t="shared" si="27"/>
        <v/>
      </c>
      <c r="V157" s="40" t="str">
        <f t="shared" si="28"/>
        <v/>
      </c>
      <c r="W157" s="176"/>
    </row>
    <row r="158" spans="16:23" x14ac:dyDescent="0.25">
      <c r="P158" s="184"/>
      <c r="Q158" s="199" t="str">
        <f t="shared" si="23"/>
        <v/>
      </c>
      <c r="R158" s="40" t="str">
        <f t="shared" si="24"/>
        <v/>
      </c>
      <c r="S158" s="174" t="str">
        <f t="shared" si="25"/>
        <v/>
      </c>
      <c r="T158" s="40" t="str">
        <f t="shared" si="26"/>
        <v/>
      </c>
      <c r="U158" s="174" t="str">
        <f t="shared" si="27"/>
        <v/>
      </c>
      <c r="V158" s="40" t="str">
        <f t="shared" si="28"/>
        <v/>
      </c>
      <c r="W158" s="176"/>
    </row>
    <row r="159" spans="16:23" x14ac:dyDescent="0.25">
      <c r="P159" s="184"/>
      <c r="Q159" s="199" t="str">
        <f t="shared" si="23"/>
        <v/>
      </c>
      <c r="R159" s="40" t="str">
        <f t="shared" si="24"/>
        <v/>
      </c>
      <c r="S159" s="174" t="str">
        <f t="shared" si="25"/>
        <v/>
      </c>
      <c r="T159" s="40" t="str">
        <f t="shared" si="26"/>
        <v/>
      </c>
      <c r="U159" s="174" t="str">
        <f t="shared" si="27"/>
        <v/>
      </c>
      <c r="V159" s="40" t="str">
        <f t="shared" si="28"/>
        <v/>
      </c>
      <c r="W159" s="176"/>
    </row>
    <row r="160" spans="16:23" x14ac:dyDescent="0.25">
      <c r="P160" s="184"/>
      <c r="Q160" s="199" t="str">
        <f t="shared" si="23"/>
        <v/>
      </c>
      <c r="R160" s="40" t="str">
        <f t="shared" si="24"/>
        <v/>
      </c>
      <c r="S160" s="174" t="str">
        <f t="shared" si="25"/>
        <v/>
      </c>
      <c r="T160" s="40" t="str">
        <f t="shared" si="26"/>
        <v/>
      </c>
      <c r="U160" s="174" t="str">
        <f t="shared" si="27"/>
        <v/>
      </c>
      <c r="V160" s="40" t="str">
        <f t="shared" si="28"/>
        <v/>
      </c>
      <c r="W160" s="176"/>
    </row>
    <row r="161" spans="16:23" x14ac:dyDescent="0.25">
      <c r="P161" s="184"/>
      <c r="Q161" s="199" t="str">
        <f t="shared" si="23"/>
        <v/>
      </c>
      <c r="R161" s="40" t="str">
        <f t="shared" si="24"/>
        <v/>
      </c>
      <c r="S161" s="174" t="str">
        <f t="shared" si="25"/>
        <v/>
      </c>
      <c r="T161" s="40" t="str">
        <f t="shared" si="26"/>
        <v/>
      </c>
      <c r="U161" s="174" t="str">
        <f t="shared" si="27"/>
        <v/>
      </c>
      <c r="V161" s="40" t="str">
        <f t="shared" si="28"/>
        <v/>
      </c>
      <c r="W161" s="176"/>
    </row>
    <row r="162" spans="16:23" x14ac:dyDescent="0.25">
      <c r="P162" s="184"/>
      <c r="Q162" s="199" t="str">
        <f t="shared" si="23"/>
        <v/>
      </c>
      <c r="R162" s="40" t="str">
        <f t="shared" si="24"/>
        <v/>
      </c>
      <c r="S162" s="174" t="str">
        <f t="shared" si="25"/>
        <v/>
      </c>
      <c r="T162" s="40" t="str">
        <f t="shared" si="26"/>
        <v/>
      </c>
      <c r="U162" s="174" t="str">
        <f t="shared" si="27"/>
        <v/>
      </c>
      <c r="V162" s="40" t="str">
        <f t="shared" si="28"/>
        <v/>
      </c>
      <c r="W162" s="176"/>
    </row>
    <row r="163" spans="16:23" x14ac:dyDescent="0.25">
      <c r="P163" s="184"/>
      <c r="Q163" s="199" t="str">
        <f t="shared" si="23"/>
        <v/>
      </c>
      <c r="R163" s="40" t="str">
        <f t="shared" si="24"/>
        <v/>
      </c>
      <c r="S163" s="174" t="str">
        <f t="shared" si="25"/>
        <v/>
      </c>
      <c r="T163" s="40" t="str">
        <f t="shared" si="26"/>
        <v/>
      </c>
      <c r="U163" s="174" t="str">
        <f t="shared" si="27"/>
        <v/>
      </c>
      <c r="V163" s="40" t="str">
        <f t="shared" si="28"/>
        <v/>
      </c>
      <c r="W163" s="176"/>
    </row>
    <row r="164" spans="16:23" x14ac:dyDescent="0.25">
      <c r="P164" s="184"/>
      <c r="Q164" s="199" t="str">
        <f t="shared" si="23"/>
        <v/>
      </c>
      <c r="R164" s="40" t="str">
        <f t="shared" si="24"/>
        <v/>
      </c>
      <c r="S164" s="174" t="str">
        <f t="shared" si="25"/>
        <v/>
      </c>
      <c r="T164" s="40" t="str">
        <f t="shared" si="26"/>
        <v/>
      </c>
      <c r="U164" s="174" t="str">
        <f t="shared" si="27"/>
        <v/>
      </c>
      <c r="V164" s="40" t="str">
        <f t="shared" si="28"/>
        <v/>
      </c>
      <c r="W164" s="176"/>
    </row>
    <row r="165" spans="16:23" x14ac:dyDescent="0.25">
      <c r="P165" s="184"/>
      <c r="Q165" s="199" t="str">
        <f t="shared" si="23"/>
        <v/>
      </c>
      <c r="R165" s="40" t="str">
        <f t="shared" si="24"/>
        <v/>
      </c>
      <c r="S165" s="174" t="str">
        <f t="shared" si="25"/>
        <v/>
      </c>
      <c r="T165" s="40" t="str">
        <f t="shared" si="26"/>
        <v/>
      </c>
      <c r="U165" s="174" t="str">
        <f t="shared" si="27"/>
        <v/>
      </c>
      <c r="V165" s="40" t="str">
        <f t="shared" si="28"/>
        <v/>
      </c>
      <c r="W165" s="176"/>
    </row>
    <row r="166" spans="16:23" x14ac:dyDescent="0.25">
      <c r="P166" s="184"/>
      <c r="Q166" s="199" t="str">
        <f t="shared" si="23"/>
        <v/>
      </c>
      <c r="R166" s="40" t="str">
        <f t="shared" si="24"/>
        <v/>
      </c>
      <c r="S166" s="174" t="str">
        <f t="shared" si="25"/>
        <v/>
      </c>
      <c r="T166" s="40" t="str">
        <f t="shared" si="26"/>
        <v/>
      </c>
      <c r="U166" s="174" t="str">
        <f t="shared" si="27"/>
        <v/>
      </c>
      <c r="V166" s="40" t="str">
        <f t="shared" si="28"/>
        <v/>
      </c>
      <c r="W166" s="176"/>
    </row>
    <row r="167" spans="16:23" x14ac:dyDescent="0.25">
      <c r="P167" s="184"/>
      <c r="Q167" s="199" t="str">
        <f t="shared" si="23"/>
        <v/>
      </c>
      <c r="R167" s="40" t="str">
        <f t="shared" si="24"/>
        <v/>
      </c>
      <c r="S167" s="174" t="str">
        <f t="shared" si="25"/>
        <v/>
      </c>
      <c r="T167" s="40" t="str">
        <f t="shared" si="26"/>
        <v/>
      </c>
      <c r="U167" s="174" t="str">
        <f t="shared" si="27"/>
        <v/>
      </c>
      <c r="V167" s="40" t="str">
        <f t="shared" si="28"/>
        <v/>
      </c>
      <c r="W167" s="176"/>
    </row>
    <row r="168" spans="16:23" x14ac:dyDescent="0.25">
      <c r="P168" s="184"/>
      <c r="Q168" s="199" t="str">
        <f t="shared" si="23"/>
        <v/>
      </c>
      <c r="R168" s="40" t="str">
        <f t="shared" si="24"/>
        <v/>
      </c>
      <c r="S168" s="174" t="str">
        <f t="shared" si="25"/>
        <v/>
      </c>
      <c r="T168" s="40" t="str">
        <f t="shared" si="26"/>
        <v/>
      </c>
      <c r="U168" s="174" t="str">
        <f t="shared" si="27"/>
        <v/>
      </c>
      <c r="V168" s="40" t="str">
        <f t="shared" si="28"/>
        <v/>
      </c>
      <c r="W168" s="176"/>
    </row>
    <row r="169" spans="16:23" x14ac:dyDescent="0.25">
      <c r="P169" s="184"/>
      <c r="Q169" s="199" t="str">
        <f t="shared" si="23"/>
        <v/>
      </c>
      <c r="R169" s="40" t="str">
        <f t="shared" si="24"/>
        <v/>
      </c>
      <c r="S169" s="174" t="str">
        <f t="shared" si="25"/>
        <v/>
      </c>
      <c r="T169" s="40" t="str">
        <f t="shared" si="26"/>
        <v/>
      </c>
      <c r="U169" s="174" t="str">
        <f t="shared" si="27"/>
        <v/>
      </c>
      <c r="V169" s="40" t="str">
        <f t="shared" si="28"/>
        <v/>
      </c>
      <c r="W169" s="176"/>
    </row>
    <row r="170" spans="16:23" x14ac:dyDescent="0.25">
      <c r="P170" s="184"/>
      <c r="Q170" s="199" t="str">
        <f t="shared" si="23"/>
        <v/>
      </c>
      <c r="R170" s="40" t="str">
        <f t="shared" si="24"/>
        <v/>
      </c>
      <c r="S170" s="174" t="str">
        <f t="shared" si="25"/>
        <v/>
      </c>
      <c r="T170" s="40" t="str">
        <f t="shared" si="26"/>
        <v/>
      </c>
      <c r="U170" s="174" t="str">
        <f t="shared" si="27"/>
        <v/>
      </c>
      <c r="V170" s="40" t="str">
        <f t="shared" si="28"/>
        <v/>
      </c>
      <c r="W170" s="176"/>
    </row>
    <row r="171" spans="16:23" x14ac:dyDescent="0.25">
      <c r="P171" s="184"/>
      <c r="Q171" s="199" t="str">
        <f t="shared" si="23"/>
        <v/>
      </c>
      <c r="R171" s="40" t="str">
        <f t="shared" si="24"/>
        <v/>
      </c>
      <c r="S171" s="174" t="str">
        <f t="shared" si="25"/>
        <v/>
      </c>
      <c r="T171" s="40" t="str">
        <f t="shared" si="26"/>
        <v/>
      </c>
      <c r="U171" s="174" t="str">
        <f t="shared" si="27"/>
        <v/>
      </c>
      <c r="V171" s="40" t="str">
        <f t="shared" si="28"/>
        <v/>
      </c>
      <c r="W171" s="176"/>
    </row>
    <row r="172" spans="16:23" x14ac:dyDescent="0.25">
      <c r="P172" s="184"/>
      <c r="Q172" s="199" t="str">
        <f t="shared" si="23"/>
        <v/>
      </c>
      <c r="R172" s="40" t="str">
        <f t="shared" si="24"/>
        <v/>
      </c>
      <c r="S172" s="174" t="str">
        <f t="shared" si="25"/>
        <v/>
      </c>
      <c r="T172" s="40" t="str">
        <f t="shared" si="26"/>
        <v/>
      </c>
      <c r="U172" s="174" t="str">
        <f t="shared" si="27"/>
        <v/>
      </c>
      <c r="V172" s="40" t="str">
        <f t="shared" si="28"/>
        <v/>
      </c>
      <c r="W172" s="176"/>
    </row>
    <row r="173" spans="16:23" x14ac:dyDescent="0.25">
      <c r="P173" s="184"/>
      <c r="Q173" s="199" t="str">
        <f t="shared" si="23"/>
        <v/>
      </c>
      <c r="R173" s="40" t="str">
        <f t="shared" si="24"/>
        <v/>
      </c>
      <c r="S173" s="174" t="str">
        <f t="shared" si="25"/>
        <v/>
      </c>
      <c r="T173" s="40" t="str">
        <f t="shared" si="26"/>
        <v/>
      </c>
      <c r="U173" s="174" t="str">
        <f t="shared" si="27"/>
        <v/>
      </c>
      <c r="V173" s="40" t="str">
        <f t="shared" si="28"/>
        <v/>
      </c>
      <c r="W173" s="176"/>
    </row>
    <row r="174" spans="16:23" x14ac:dyDescent="0.25">
      <c r="P174" s="184"/>
      <c r="Q174" s="199" t="str">
        <f t="shared" si="23"/>
        <v/>
      </c>
      <c r="R174" s="40" t="str">
        <f t="shared" si="24"/>
        <v/>
      </c>
      <c r="S174" s="174" t="str">
        <f t="shared" si="25"/>
        <v/>
      </c>
      <c r="T174" s="40" t="str">
        <f t="shared" si="26"/>
        <v/>
      </c>
      <c r="U174" s="174" t="str">
        <f t="shared" si="27"/>
        <v/>
      </c>
      <c r="V174" s="40" t="str">
        <f t="shared" si="28"/>
        <v/>
      </c>
      <c r="W174" s="176"/>
    </row>
    <row r="175" spans="16:23" x14ac:dyDescent="0.25">
      <c r="P175" s="184"/>
      <c r="Q175" s="199" t="str">
        <f t="shared" si="23"/>
        <v/>
      </c>
      <c r="R175" s="40" t="str">
        <f t="shared" si="24"/>
        <v/>
      </c>
      <c r="S175" s="174" t="str">
        <f t="shared" si="25"/>
        <v/>
      </c>
      <c r="T175" s="40" t="str">
        <f t="shared" si="26"/>
        <v/>
      </c>
      <c r="U175" s="174" t="str">
        <f t="shared" si="27"/>
        <v/>
      </c>
      <c r="V175" s="40" t="str">
        <f t="shared" si="28"/>
        <v/>
      </c>
      <c r="W175" s="176"/>
    </row>
    <row r="176" spans="16:23" x14ac:dyDescent="0.25">
      <c r="P176" s="184"/>
      <c r="Q176" s="199" t="str">
        <f t="shared" si="23"/>
        <v/>
      </c>
      <c r="R176" s="40" t="str">
        <f t="shared" si="24"/>
        <v/>
      </c>
      <c r="S176" s="174" t="str">
        <f t="shared" si="25"/>
        <v/>
      </c>
      <c r="T176" s="40" t="str">
        <f t="shared" si="26"/>
        <v/>
      </c>
      <c r="U176" s="174" t="str">
        <f t="shared" si="27"/>
        <v/>
      </c>
      <c r="V176" s="40" t="str">
        <f t="shared" si="28"/>
        <v/>
      </c>
      <c r="W176" s="176"/>
    </row>
    <row r="177" spans="16:23" x14ac:dyDescent="0.25">
      <c r="P177" s="184"/>
      <c r="Q177" s="199" t="str">
        <f t="shared" si="23"/>
        <v/>
      </c>
      <c r="R177" s="40" t="str">
        <f t="shared" si="24"/>
        <v/>
      </c>
      <c r="S177" s="174" t="str">
        <f t="shared" si="25"/>
        <v/>
      </c>
      <c r="T177" s="40" t="str">
        <f t="shared" si="26"/>
        <v/>
      </c>
      <c r="U177" s="174" t="str">
        <f t="shared" si="27"/>
        <v/>
      </c>
      <c r="V177" s="40" t="str">
        <f t="shared" si="28"/>
        <v/>
      </c>
      <c r="W177" s="176"/>
    </row>
    <row r="178" spans="16:23" x14ac:dyDescent="0.25">
      <c r="P178" s="184"/>
      <c r="Q178" s="199" t="str">
        <f t="shared" si="23"/>
        <v/>
      </c>
      <c r="R178" s="40" t="str">
        <f t="shared" si="24"/>
        <v/>
      </c>
      <c r="S178" s="174" t="str">
        <f t="shared" si="25"/>
        <v/>
      </c>
      <c r="T178" s="40" t="str">
        <f t="shared" si="26"/>
        <v/>
      </c>
      <c r="U178" s="174" t="str">
        <f t="shared" si="27"/>
        <v/>
      </c>
      <c r="V178" s="40" t="str">
        <f t="shared" si="28"/>
        <v/>
      </c>
      <c r="W178" s="176"/>
    </row>
    <row r="179" spans="16:23" x14ac:dyDescent="0.25">
      <c r="P179" s="184"/>
      <c r="Q179" s="199" t="str">
        <f t="shared" si="23"/>
        <v/>
      </c>
      <c r="R179" s="40" t="str">
        <f t="shared" si="24"/>
        <v/>
      </c>
      <c r="S179" s="174" t="str">
        <f t="shared" si="25"/>
        <v/>
      </c>
      <c r="T179" s="40" t="str">
        <f t="shared" si="26"/>
        <v/>
      </c>
      <c r="U179" s="174" t="str">
        <f t="shared" si="27"/>
        <v/>
      </c>
      <c r="V179" s="40" t="str">
        <f t="shared" si="28"/>
        <v/>
      </c>
      <c r="W179" s="176"/>
    </row>
    <row r="180" spans="16:23" x14ac:dyDescent="0.25">
      <c r="P180" s="184"/>
      <c r="Q180" s="199" t="str">
        <f t="shared" si="23"/>
        <v/>
      </c>
      <c r="R180" s="40" t="str">
        <f t="shared" si="24"/>
        <v/>
      </c>
      <c r="S180" s="174" t="str">
        <f t="shared" si="25"/>
        <v/>
      </c>
      <c r="T180" s="40" t="str">
        <f t="shared" si="26"/>
        <v/>
      </c>
      <c r="U180" s="174" t="str">
        <f t="shared" si="27"/>
        <v/>
      </c>
      <c r="V180" s="40" t="str">
        <f t="shared" si="28"/>
        <v/>
      </c>
      <c r="W180" s="176"/>
    </row>
    <row r="181" spans="16:23" x14ac:dyDescent="0.25">
      <c r="P181" s="184"/>
      <c r="Q181" s="199" t="str">
        <f t="shared" si="23"/>
        <v/>
      </c>
      <c r="R181" s="40" t="str">
        <f t="shared" si="24"/>
        <v/>
      </c>
      <c r="S181" s="174" t="str">
        <f t="shared" si="25"/>
        <v/>
      </c>
      <c r="T181" s="40" t="str">
        <f t="shared" si="26"/>
        <v/>
      </c>
      <c r="U181" s="174" t="str">
        <f t="shared" si="27"/>
        <v/>
      </c>
      <c r="V181" s="40" t="str">
        <f t="shared" si="28"/>
        <v/>
      </c>
      <c r="W181" s="176"/>
    </row>
    <row r="182" spans="16:23" x14ac:dyDescent="0.25">
      <c r="P182" s="184"/>
      <c r="Q182" s="199" t="str">
        <f t="shared" si="23"/>
        <v/>
      </c>
      <c r="R182" s="40" t="str">
        <f t="shared" si="24"/>
        <v/>
      </c>
      <c r="S182" s="174" t="str">
        <f t="shared" si="25"/>
        <v/>
      </c>
      <c r="T182" s="40" t="str">
        <f t="shared" si="26"/>
        <v/>
      </c>
      <c r="U182" s="174" t="str">
        <f t="shared" si="27"/>
        <v/>
      </c>
      <c r="V182" s="40" t="str">
        <f t="shared" si="28"/>
        <v/>
      </c>
      <c r="W182" s="176"/>
    </row>
    <row r="183" spans="16:23" x14ac:dyDescent="0.25">
      <c r="P183" s="184"/>
      <c r="Q183" s="199" t="str">
        <f t="shared" si="23"/>
        <v/>
      </c>
      <c r="R183" s="40" t="str">
        <f t="shared" si="24"/>
        <v/>
      </c>
      <c r="S183" s="174" t="str">
        <f t="shared" si="25"/>
        <v/>
      </c>
      <c r="T183" s="40" t="str">
        <f t="shared" si="26"/>
        <v/>
      </c>
      <c r="U183" s="174" t="str">
        <f t="shared" si="27"/>
        <v/>
      </c>
      <c r="V183" s="40" t="str">
        <f t="shared" si="28"/>
        <v/>
      </c>
      <c r="W183" s="176"/>
    </row>
    <row r="184" spans="16:23" x14ac:dyDescent="0.25">
      <c r="P184" s="184"/>
      <c r="Q184" s="199" t="str">
        <f t="shared" si="23"/>
        <v/>
      </c>
      <c r="R184" s="40" t="str">
        <f t="shared" si="24"/>
        <v/>
      </c>
      <c r="S184" s="174" t="str">
        <f t="shared" si="25"/>
        <v/>
      </c>
      <c r="T184" s="40" t="str">
        <f t="shared" si="26"/>
        <v/>
      </c>
      <c r="U184" s="174" t="str">
        <f t="shared" si="27"/>
        <v/>
      </c>
      <c r="V184" s="40" t="str">
        <f t="shared" si="28"/>
        <v/>
      </c>
      <c r="W184" s="176"/>
    </row>
    <row r="185" spans="16:23" x14ac:dyDescent="0.25">
      <c r="P185" s="184"/>
      <c r="Q185" s="199" t="str">
        <f t="shared" si="23"/>
        <v/>
      </c>
      <c r="R185" s="40" t="str">
        <f t="shared" si="24"/>
        <v/>
      </c>
      <c r="S185" s="174" t="str">
        <f t="shared" si="25"/>
        <v/>
      </c>
      <c r="T185" s="40" t="str">
        <f t="shared" si="26"/>
        <v/>
      </c>
      <c r="U185" s="174" t="str">
        <f t="shared" si="27"/>
        <v/>
      </c>
      <c r="V185" s="40" t="str">
        <f t="shared" si="28"/>
        <v/>
      </c>
      <c r="W185" s="176"/>
    </row>
    <row r="186" spans="16:23" x14ac:dyDescent="0.25">
      <c r="P186" s="184"/>
      <c r="Q186" s="199" t="str">
        <f t="shared" si="23"/>
        <v/>
      </c>
      <c r="R186" s="40" t="str">
        <f t="shared" si="24"/>
        <v/>
      </c>
      <c r="S186" s="174" t="str">
        <f t="shared" si="25"/>
        <v/>
      </c>
      <c r="T186" s="40" t="str">
        <f t="shared" si="26"/>
        <v/>
      </c>
      <c r="U186" s="174" t="str">
        <f t="shared" si="27"/>
        <v/>
      </c>
      <c r="V186" s="40" t="str">
        <f t="shared" si="28"/>
        <v/>
      </c>
      <c r="W186" s="176"/>
    </row>
    <row r="187" spans="16:23" x14ac:dyDescent="0.25">
      <c r="P187" s="184"/>
      <c r="Q187" s="199" t="str">
        <f t="shared" si="23"/>
        <v/>
      </c>
      <c r="R187" s="40" t="str">
        <f t="shared" si="24"/>
        <v/>
      </c>
      <c r="S187" s="174" t="str">
        <f t="shared" si="25"/>
        <v/>
      </c>
      <c r="T187" s="40" t="str">
        <f t="shared" si="26"/>
        <v/>
      </c>
      <c r="U187" s="174" t="str">
        <f t="shared" si="27"/>
        <v/>
      </c>
      <c r="V187" s="40" t="str">
        <f t="shared" si="28"/>
        <v/>
      </c>
      <c r="W187" s="176"/>
    </row>
    <row r="188" spans="16:23" x14ac:dyDescent="0.25">
      <c r="P188" s="184"/>
      <c r="Q188" s="199" t="str">
        <f t="shared" si="23"/>
        <v/>
      </c>
      <c r="R188" s="40" t="str">
        <f t="shared" si="24"/>
        <v/>
      </c>
      <c r="S188" s="174" t="str">
        <f t="shared" si="25"/>
        <v/>
      </c>
      <c r="T188" s="40" t="str">
        <f t="shared" si="26"/>
        <v/>
      </c>
      <c r="U188" s="174" t="str">
        <f t="shared" si="27"/>
        <v/>
      </c>
      <c r="V188" s="40" t="str">
        <f t="shared" si="28"/>
        <v/>
      </c>
      <c r="W188" s="176"/>
    </row>
    <row r="189" spans="16:23" x14ac:dyDescent="0.25">
      <c r="P189" s="184"/>
      <c r="Q189" s="199" t="str">
        <f t="shared" si="23"/>
        <v/>
      </c>
      <c r="R189" s="40" t="str">
        <f t="shared" si="24"/>
        <v/>
      </c>
      <c r="S189" s="174" t="str">
        <f t="shared" si="25"/>
        <v/>
      </c>
      <c r="T189" s="40" t="str">
        <f t="shared" si="26"/>
        <v/>
      </c>
      <c r="U189" s="174" t="str">
        <f t="shared" si="27"/>
        <v/>
      </c>
      <c r="V189" s="40" t="str">
        <f t="shared" si="28"/>
        <v/>
      </c>
      <c r="W189" s="176"/>
    </row>
    <row r="190" spans="16:23" x14ac:dyDescent="0.25">
      <c r="P190" s="184"/>
      <c r="Q190" s="199" t="str">
        <f t="shared" si="23"/>
        <v/>
      </c>
      <c r="R190" s="40" t="str">
        <f t="shared" si="24"/>
        <v/>
      </c>
      <c r="S190" s="174" t="str">
        <f t="shared" si="25"/>
        <v/>
      </c>
      <c r="T190" s="40" t="str">
        <f t="shared" si="26"/>
        <v/>
      </c>
      <c r="U190" s="174" t="str">
        <f t="shared" si="27"/>
        <v/>
      </c>
      <c r="V190" s="40" t="str">
        <f t="shared" si="28"/>
        <v/>
      </c>
      <c r="W190" s="176"/>
    </row>
    <row r="191" spans="16:23" x14ac:dyDescent="0.25">
      <c r="P191" s="184"/>
      <c r="Q191" s="199" t="str">
        <f t="shared" si="23"/>
        <v/>
      </c>
      <c r="R191" s="40" t="str">
        <f t="shared" si="24"/>
        <v/>
      </c>
      <c r="S191" s="174" t="str">
        <f t="shared" si="25"/>
        <v/>
      </c>
      <c r="T191" s="40" t="str">
        <f t="shared" si="26"/>
        <v/>
      </c>
      <c r="U191" s="174" t="str">
        <f t="shared" si="27"/>
        <v/>
      </c>
      <c r="V191" s="40" t="str">
        <f t="shared" si="28"/>
        <v/>
      </c>
      <c r="W191" s="176"/>
    </row>
    <row r="192" spans="16:23" x14ac:dyDescent="0.25">
      <c r="P192" s="184"/>
      <c r="Q192" s="199" t="str">
        <f t="shared" si="23"/>
        <v/>
      </c>
      <c r="R192" s="40" t="str">
        <f t="shared" si="24"/>
        <v/>
      </c>
      <c r="S192" s="174" t="str">
        <f t="shared" si="25"/>
        <v/>
      </c>
      <c r="T192" s="40" t="str">
        <f t="shared" si="26"/>
        <v/>
      </c>
      <c r="U192" s="174" t="str">
        <f t="shared" si="27"/>
        <v/>
      </c>
      <c r="V192" s="40" t="str">
        <f t="shared" si="28"/>
        <v/>
      </c>
      <c r="W192" s="176"/>
    </row>
    <row r="193" spans="16:23" x14ac:dyDescent="0.25">
      <c r="P193" s="184"/>
      <c r="Q193" s="199" t="str">
        <f t="shared" si="23"/>
        <v/>
      </c>
      <c r="R193" s="40" t="str">
        <f t="shared" si="24"/>
        <v/>
      </c>
      <c r="S193" s="174" t="str">
        <f t="shared" si="25"/>
        <v/>
      </c>
      <c r="T193" s="40" t="str">
        <f t="shared" si="26"/>
        <v/>
      </c>
      <c r="U193" s="174" t="str">
        <f t="shared" si="27"/>
        <v/>
      </c>
      <c r="V193" s="40" t="str">
        <f t="shared" si="28"/>
        <v/>
      </c>
      <c r="W193" s="176"/>
    </row>
    <row r="194" spans="16:23" x14ac:dyDescent="0.25">
      <c r="P194" s="184"/>
      <c r="Q194" s="199" t="str">
        <f t="shared" si="23"/>
        <v/>
      </c>
      <c r="R194" s="40" t="str">
        <f t="shared" si="24"/>
        <v/>
      </c>
      <c r="S194" s="174" t="str">
        <f t="shared" si="25"/>
        <v/>
      </c>
      <c r="T194" s="40" t="str">
        <f t="shared" si="26"/>
        <v/>
      </c>
      <c r="U194" s="174" t="str">
        <f t="shared" si="27"/>
        <v/>
      </c>
      <c r="V194" s="40" t="str">
        <f t="shared" si="28"/>
        <v/>
      </c>
      <c r="W194" s="176"/>
    </row>
    <row r="195" spans="16:23" x14ac:dyDescent="0.25">
      <c r="P195" s="184"/>
      <c r="Q195" s="199" t="str">
        <f t="shared" si="23"/>
        <v/>
      </c>
      <c r="R195" s="40" t="str">
        <f t="shared" si="24"/>
        <v/>
      </c>
      <c r="S195" s="174" t="str">
        <f t="shared" si="25"/>
        <v/>
      </c>
      <c r="T195" s="40" t="str">
        <f t="shared" si="26"/>
        <v/>
      </c>
      <c r="U195" s="174" t="str">
        <f t="shared" si="27"/>
        <v/>
      </c>
      <c r="V195" s="40" t="str">
        <f t="shared" si="28"/>
        <v/>
      </c>
      <c r="W195" s="176"/>
    </row>
    <row r="196" spans="16:23" x14ac:dyDescent="0.25">
      <c r="P196" s="184"/>
      <c r="Q196" s="199" t="str">
        <f t="shared" si="23"/>
        <v/>
      </c>
      <c r="R196" s="40" t="str">
        <f t="shared" si="24"/>
        <v/>
      </c>
      <c r="S196" s="174" t="str">
        <f t="shared" si="25"/>
        <v/>
      </c>
      <c r="T196" s="40" t="str">
        <f t="shared" si="26"/>
        <v/>
      </c>
      <c r="U196" s="174" t="str">
        <f t="shared" si="27"/>
        <v/>
      </c>
      <c r="V196" s="40" t="str">
        <f t="shared" si="28"/>
        <v/>
      </c>
      <c r="W196" s="176"/>
    </row>
    <row r="197" spans="16:23" x14ac:dyDescent="0.25">
      <c r="P197" s="184"/>
      <c r="Q197" s="199" t="str">
        <f t="shared" si="23"/>
        <v/>
      </c>
      <c r="R197" s="40" t="str">
        <f t="shared" si="24"/>
        <v/>
      </c>
      <c r="S197" s="174" t="str">
        <f t="shared" si="25"/>
        <v/>
      </c>
      <c r="T197" s="40" t="str">
        <f t="shared" si="26"/>
        <v/>
      </c>
      <c r="U197" s="174" t="str">
        <f t="shared" si="27"/>
        <v/>
      </c>
      <c r="V197" s="40" t="str">
        <f t="shared" si="28"/>
        <v/>
      </c>
      <c r="W197" s="176"/>
    </row>
    <row r="198" spans="16:23" x14ac:dyDescent="0.25">
      <c r="P198" s="184"/>
      <c r="Q198" s="199" t="str">
        <f t="shared" si="23"/>
        <v/>
      </c>
      <c r="R198" s="40" t="str">
        <f t="shared" si="24"/>
        <v/>
      </c>
      <c r="S198" s="174" t="str">
        <f t="shared" si="25"/>
        <v/>
      </c>
      <c r="T198" s="40" t="str">
        <f t="shared" si="26"/>
        <v/>
      </c>
      <c r="U198" s="174" t="str">
        <f t="shared" si="27"/>
        <v/>
      </c>
      <c r="V198" s="40" t="str">
        <f t="shared" si="28"/>
        <v/>
      </c>
      <c r="W198" s="176"/>
    </row>
    <row r="199" spans="16:23" x14ac:dyDescent="0.25">
      <c r="P199" s="184"/>
      <c r="Q199" s="199" t="str">
        <f t="shared" si="23"/>
        <v/>
      </c>
      <c r="R199" s="40" t="str">
        <f t="shared" si="24"/>
        <v/>
      </c>
      <c r="S199" s="174" t="str">
        <f t="shared" si="25"/>
        <v/>
      </c>
      <c r="T199" s="40" t="str">
        <f t="shared" si="26"/>
        <v/>
      </c>
      <c r="U199" s="174" t="str">
        <f t="shared" si="27"/>
        <v/>
      </c>
      <c r="V199" s="40" t="str">
        <f t="shared" si="28"/>
        <v/>
      </c>
      <c r="W199" s="176"/>
    </row>
    <row r="200" spans="16:23" ht="15.75" thickBot="1" x14ac:dyDescent="0.3">
      <c r="P200" s="184"/>
      <c r="Q200" s="199" t="str">
        <f t="shared" si="23"/>
        <v/>
      </c>
      <c r="R200" s="40" t="str">
        <f t="shared" si="24"/>
        <v/>
      </c>
      <c r="S200" s="174" t="str">
        <f t="shared" si="25"/>
        <v/>
      </c>
      <c r="T200" s="40" t="str">
        <f t="shared" si="26"/>
        <v/>
      </c>
      <c r="U200" s="174" t="str">
        <f t="shared" si="27"/>
        <v/>
      </c>
      <c r="V200" s="40" t="str">
        <f t="shared" si="28"/>
        <v/>
      </c>
      <c r="W200" s="176"/>
    </row>
    <row r="201" spans="16:23" ht="15.75" thickBot="1" x14ac:dyDescent="0.3">
      <c r="P201" s="268" t="s">
        <v>2103</v>
      </c>
      <c r="Q201" s="269"/>
      <c r="R201" s="269"/>
      <c r="S201" s="269"/>
      <c r="T201" s="269"/>
      <c r="U201" s="269"/>
      <c r="V201" s="269"/>
      <c r="W201" s="270"/>
    </row>
    <row r="202" spans="16:23" x14ac:dyDescent="0.25">
      <c r="P202" s="2"/>
      <c r="Q202" s="3"/>
      <c r="R202" s="3"/>
      <c r="S202" s="3"/>
      <c r="T202" s="59"/>
      <c r="U202" s="265" t="s">
        <v>4234</v>
      </c>
      <c r="V202" s="266"/>
      <c r="W202" s="267"/>
    </row>
    <row r="203" spans="16:23" x14ac:dyDescent="0.25">
      <c r="P203" s="57" t="s">
        <v>4238</v>
      </c>
      <c r="Q203" s="24" t="s">
        <v>1912</v>
      </c>
      <c r="S203" s="24" t="s">
        <v>1980</v>
      </c>
      <c r="U203" s="24" t="s">
        <v>4235</v>
      </c>
      <c r="V203" s="24" t="s">
        <v>1973</v>
      </c>
      <c r="W203" s="148" t="s">
        <v>2101</v>
      </c>
    </row>
    <row r="204" spans="16:23" x14ac:dyDescent="0.25">
      <c r="P204" s="200" t="s">
        <v>1913</v>
      </c>
      <c r="Q204" s="181" t="s">
        <v>4300</v>
      </c>
      <c r="R204" t="s">
        <v>4233</v>
      </c>
      <c r="S204" s="24" t="s">
        <v>1914</v>
      </c>
      <c r="T204" t="s">
        <v>61</v>
      </c>
      <c r="U204" s="24" t="s">
        <v>4236</v>
      </c>
      <c r="V204" s="24" t="s">
        <v>1915</v>
      </c>
      <c r="W204" s="148" t="s">
        <v>1972</v>
      </c>
    </row>
    <row r="205" spans="16:23" x14ac:dyDescent="0.25">
      <c r="P205" s="184"/>
      <c r="Q205" s="199" t="str">
        <f t="shared" ref="Q205:Q250" si="29">IF(P205="","",VLOOKUP(P205,LMNGPlantList,3,FALSE))</f>
        <v/>
      </c>
      <c r="R205" s="40" t="str">
        <f t="shared" ref="R205:R250" si="30">IF(Q205="","",VLOOKUP(Q205,NRCSPlantList,3,FALSE))</f>
        <v/>
      </c>
      <c r="S205" s="174" t="str">
        <f t="shared" ref="S205:S250" si="31">IF(Q205="","",VLOOKUP(Q205,NRCSPlantList,8,FALSE))</f>
        <v/>
      </c>
      <c r="T205" s="40" t="str">
        <f t="shared" ref="T205:T250" si="32">IF(Q205="","",VLOOKUP(Q205,NRCSPlantList,4,FALSE))</f>
        <v/>
      </c>
      <c r="U205" s="174" t="str">
        <f t="shared" ref="U205:U250" si="33">IF(Q205="","",VLOOKUP(Q205,NRCSPlantList,10,FALSE))</f>
        <v/>
      </c>
      <c r="V205" s="40" t="str">
        <f t="shared" ref="V205:V250" si="34">IF(Q205="","",VLOOKUP(Q205,NRCSPlantList,11,FALSE))</f>
        <v/>
      </c>
      <c r="W205" s="178"/>
    </row>
    <row r="206" spans="16:23" x14ac:dyDescent="0.25">
      <c r="P206" s="184"/>
      <c r="Q206" s="199" t="str">
        <f t="shared" si="29"/>
        <v/>
      </c>
      <c r="R206" s="40" t="str">
        <f t="shared" si="30"/>
        <v/>
      </c>
      <c r="S206" s="174" t="str">
        <f t="shared" si="31"/>
        <v/>
      </c>
      <c r="T206" s="40" t="str">
        <f t="shared" si="32"/>
        <v/>
      </c>
      <c r="U206" s="174" t="str">
        <f t="shared" si="33"/>
        <v/>
      </c>
      <c r="V206" s="40" t="str">
        <f t="shared" si="34"/>
        <v/>
      </c>
      <c r="W206" s="178"/>
    </row>
    <row r="207" spans="16:23" x14ac:dyDescent="0.25">
      <c r="P207" s="184"/>
      <c r="Q207" s="199" t="str">
        <f t="shared" si="29"/>
        <v/>
      </c>
      <c r="R207" s="40" t="str">
        <f t="shared" si="30"/>
        <v/>
      </c>
      <c r="S207" s="174" t="str">
        <f t="shared" si="31"/>
        <v/>
      </c>
      <c r="T207" s="40" t="str">
        <f t="shared" si="32"/>
        <v/>
      </c>
      <c r="U207" s="174" t="str">
        <f t="shared" si="33"/>
        <v/>
      </c>
      <c r="V207" s="40" t="str">
        <f t="shared" si="34"/>
        <v/>
      </c>
      <c r="W207" s="178"/>
    </row>
    <row r="208" spans="16:23" x14ac:dyDescent="0.25">
      <c r="P208" s="184"/>
      <c r="Q208" s="199" t="str">
        <f t="shared" si="29"/>
        <v/>
      </c>
      <c r="R208" s="40" t="str">
        <f t="shared" si="30"/>
        <v/>
      </c>
      <c r="S208" s="174" t="str">
        <f t="shared" si="31"/>
        <v/>
      </c>
      <c r="T208" s="40" t="str">
        <f t="shared" si="32"/>
        <v/>
      </c>
      <c r="U208" s="174" t="str">
        <f t="shared" si="33"/>
        <v/>
      </c>
      <c r="V208" s="40" t="str">
        <f t="shared" si="34"/>
        <v/>
      </c>
      <c r="W208" s="178"/>
    </row>
    <row r="209" spans="16:23" x14ac:dyDescent="0.25">
      <c r="P209" s="184"/>
      <c r="Q209" s="199" t="str">
        <f t="shared" si="29"/>
        <v/>
      </c>
      <c r="R209" s="40" t="str">
        <f t="shared" si="30"/>
        <v/>
      </c>
      <c r="S209" s="174" t="str">
        <f t="shared" si="31"/>
        <v/>
      </c>
      <c r="T209" s="40" t="str">
        <f t="shared" si="32"/>
        <v/>
      </c>
      <c r="U209" s="174" t="str">
        <f t="shared" si="33"/>
        <v/>
      </c>
      <c r="V209" s="40" t="str">
        <f t="shared" si="34"/>
        <v/>
      </c>
      <c r="W209" s="178"/>
    </row>
    <row r="210" spans="16:23" x14ac:dyDescent="0.25">
      <c r="P210" s="184"/>
      <c r="Q210" s="199" t="str">
        <f t="shared" si="29"/>
        <v/>
      </c>
      <c r="R210" s="40" t="str">
        <f t="shared" si="30"/>
        <v/>
      </c>
      <c r="S210" s="174" t="str">
        <f t="shared" si="31"/>
        <v/>
      </c>
      <c r="T210" s="40" t="str">
        <f t="shared" si="32"/>
        <v/>
      </c>
      <c r="U210" s="174" t="str">
        <f t="shared" si="33"/>
        <v/>
      </c>
      <c r="V210" s="40" t="str">
        <f t="shared" si="34"/>
        <v/>
      </c>
      <c r="W210" s="178"/>
    </row>
    <row r="211" spans="16:23" x14ac:dyDescent="0.25">
      <c r="P211" s="184"/>
      <c r="Q211" s="199" t="str">
        <f t="shared" si="29"/>
        <v/>
      </c>
      <c r="R211" s="40" t="str">
        <f t="shared" si="30"/>
        <v/>
      </c>
      <c r="S211" s="174" t="str">
        <f t="shared" si="31"/>
        <v/>
      </c>
      <c r="T211" s="40" t="str">
        <f t="shared" si="32"/>
        <v/>
      </c>
      <c r="U211" s="174" t="str">
        <f t="shared" si="33"/>
        <v/>
      </c>
      <c r="V211" s="40" t="str">
        <f t="shared" si="34"/>
        <v/>
      </c>
      <c r="W211" s="178"/>
    </row>
    <row r="212" spans="16:23" x14ac:dyDescent="0.25">
      <c r="P212" s="184"/>
      <c r="Q212" s="199" t="str">
        <f t="shared" si="29"/>
        <v/>
      </c>
      <c r="R212" s="40" t="str">
        <f t="shared" si="30"/>
        <v/>
      </c>
      <c r="S212" s="174" t="str">
        <f t="shared" si="31"/>
        <v/>
      </c>
      <c r="T212" s="40" t="str">
        <f t="shared" si="32"/>
        <v/>
      </c>
      <c r="U212" s="174" t="str">
        <f t="shared" si="33"/>
        <v/>
      </c>
      <c r="V212" s="40" t="str">
        <f t="shared" si="34"/>
        <v/>
      </c>
      <c r="W212" s="178"/>
    </row>
    <row r="213" spans="16:23" x14ac:dyDescent="0.25">
      <c r="P213" s="184"/>
      <c r="Q213" s="199" t="str">
        <f t="shared" si="29"/>
        <v/>
      </c>
      <c r="R213" s="40" t="str">
        <f t="shared" si="30"/>
        <v/>
      </c>
      <c r="S213" s="174" t="str">
        <f t="shared" si="31"/>
        <v/>
      </c>
      <c r="T213" s="40" t="str">
        <f t="shared" si="32"/>
        <v/>
      </c>
      <c r="U213" s="174" t="str">
        <f t="shared" si="33"/>
        <v/>
      </c>
      <c r="V213" s="40" t="str">
        <f t="shared" si="34"/>
        <v/>
      </c>
      <c r="W213" s="178"/>
    </row>
    <row r="214" spans="16:23" x14ac:dyDescent="0.25">
      <c r="P214" s="184"/>
      <c r="Q214" s="199" t="str">
        <f t="shared" si="29"/>
        <v/>
      </c>
      <c r="R214" s="40" t="str">
        <f t="shared" si="30"/>
        <v/>
      </c>
      <c r="S214" s="174" t="str">
        <f t="shared" si="31"/>
        <v/>
      </c>
      <c r="T214" s="40" t="str">
        <f t="shared" si="32"/>
        <v/>
      </c>
      <c r="U214" s="174" t="str">
        <f t="shared" si="33"/>
        <v/>
      </c>
      <c r="V214" s="40" t="str">
        <f t="shared" si="34"/>
        <v/>
      </c>
      <c r="W214" s="178"/>
    </row>
    <row r="215" spans="16:23" x14ac:dyDescent="0.25">
      <c r="P215" s="184"/>
      <c r="Q215" s="199" t="str">
        <f t="shared" si="29"/>
        <v/>
      </c>
      <c r="R215" s="40" t="str">
        <f t="shared" si="30"/>
        <v/>
      </c>
      <c r="S215" s="174" t="str">
        <f t="shared" si="31"/>
        <v/>
      </c>
      <c r="T215" s="40" t="str">
        <f t="shared" si="32"/>
        <v/>
      </c>
      <c r="U215" s="174" t="str">
        <f t="shared" si="33"/>
        <v/>
      </c>
      <c r="V215" s="40" t="str">
        <f t="shared" si="34"/>
        <v/>
      </c>
      <c r="W215" s="178"/>
    </row>
    <row r="216" spans="16:23" x14ac:dyDescent="0.25">
      <c r="P216" s="184"/>
      <c r="Q216" s="199" t="str">
        <f t="shared" si="29"/>
        <v/>
      </c>
      <c r="R216" s="40" t="str">
        <f t="shared" si="30"/>
        <v/>
      </c>
      <c r="S216" s="174" t="str">
        <f t="shared" si="31"/>
        <v/>
      </c>
      <c r="T216" s="40" t="str">
        <f t="shared" si="32"/>
        <v/>
      </c>
      <c r="U216" s="174" t="str">
        <f t="shared" si="33"/>
        <v/>
      </c>
      <c r="V216" s="40" t="str">
        <f t="shared" si="34"/>
        <v/>
      </c>
      <c r="W216" s="178"/>
    </row>
    <row r="217" spans="16:23" x14ac:dyDescent="0.25">
      <c r="P217" s="184"/>
      <c r="Q217" s="199" t="str">
        <f t="shared" si="29"/>
        <v/>
      </c>
      <c r="R217" s="40" t="str">
        <f t="shared" si="30"/>
        <v/>
      </c>
      <c r="S217" s="174" t="str">
        <f t="shared" si="31"/>
        <v/>
      </c>
      <c r="T217" s="40" t="str">
        <f t="shared" si="32"/>
        <v/>
      </c>
      <c r="U217" s="174" t="str">
        <f t="shared" si="33"/>
        <v/>
      </c>
      <c r="V217" s="40" t="str">
        <f t="shared" si="34"/>
        <v/>
      </c>
      <c r="W217" s="178"/>
    </row>
    <row r="218" spans="16:23" x14ac:dyDescent="0.25">
      <c r="P218" s="184"/>
      <c r="Q218" s="199" t="str">
        <f t="shared" si="29"/>
        <v/>
      </c>
      <c r="R218" s="40" t="str">
        <f t="shared" si="30"/>
        <v/>
      </c>
      <c r="S218" s="174" t="str">
        <f t="shared" si="31"/>
        <v/>
      </c>
      <c r="T218" s="40" t="str">
        <f t="shared" si="32"/>
        <v/>
      </c>
      <c r="U218" s="174" t="str">
        <f t="shared" si="33"/>
        <v/>
      </c>
      <c r="V218" s="40" t="str">
        <f t="shared" si="34"/>
        <v/>
      </c>
      <c r="W218" s="178"/>
    </row>
    <row r="219" spans="16:23" x14ac:dyDescent="0.25">
      <c r="P219" s="184"/>
      <c r="Q219" s="199" t="str">
        <f t="shared" si="29"/>
        <v/>
      </c>
      <c r="R219" s="40" t="str">
        <f t="shared" si="30"/>
        <v/>
      </c>
      <c r="S219" s="174" t="str">
        <f t="shared" si="31"/>
        <v/>
      </c>
      <c r="T219" s="40" t="str">
        <f t="shared" si="32"/>
        <v/>
      </c>
      <c r="U219" s="174" t="str">
        <f t="shared" si="33"/>
        <v/>
      </c>
      <c r="V219" s="40" t="str">
        <f t="shared" si="34"/>
        <v/>
      </c>
      <c r="W219" s="178"/>
    </row>
    <row r="220" spans="16:23" x14ac:dyDescent="0.25">
      <c r="P220" s="184"/>
      <c r="Q220" s="199" t="str">
        <f t="shared" si="29"/>
        <v/>
      </c>
      <c r="R220" s="40" t="str">
        <f t="shared" si="30"/>
        <v/>
      </c>
      <c r="S220" s="174" t="str">
        <f t="shared" si="31"/>
        <v/>
      </c>
      <c r="T220" s="40" t="str">
        <f t="shared" si="32"/>
        <v/>
      </c>
      <c r="U220" s="174" t="str">
        <f t="shared" si="33"/>
        <v/>
      </c>
      <c r="V220" s="40" t="str">
        <f t="shared" si="34"/>
        <v/>
      </c>
      <c r="W220" s="178"/>
    </row>
    <row r="221" spans="16:23" x14ac:dyDescent="0.25">
      <c r="P221" s="184"/>
      <c r="Q221" s="199" t="str">
        <f t="shared" si="29"/>
        <v/>
      </c>
      <c r="R221" s="40" t="str">
        <f t="shared" si="30"/>
        <v/>
      </c>
      <c r="S221" s="174" t="str">
        <f t="shared" si="31"/>
        <v/>
      </c>
      <c r="T221" s="40" t="str">
        <f t="shared" si="32"/>
        <v/>
      </c>
      <c r="U221" s="174" t="str">
        <f t="shared" si="33"/>
        <v/>
      </c>
      <c r="V221" s="40" t="str">
        <f t="shared" si="34"/>
        <v/>
      </c>
      <c r="W221" s="178"/>
    </row>
    <row r="222" spans="16:23" x14ac:dyDescent="0.25">
      <c r="P222" s="184"/>
      <c r="Q222" s="199" t="str">
        <f t="shared" si="29"/>
        <v/>
      </c>
      <c r="R222" s="40" t="str">
        <f t="shared" si="30"/>
        <v/>
      </c>
      <c r="S222" s="174" t="str">
        <f t="shared" si="31"/>
        <v/>
      </c>
      <c r="T222" s="40" t="str">
        <f t="shared" si="32"/>
        <v/>
      </c>
      <c r="U222" s="174" t="str">
        <f t="shared" si="33"/>
        <v/>
      </c>
      <c r="V222" s="40" t="str">
        <f t="shared" si="34"/>
        <v/>
      </c>
      <c r="W222" s="178"/>
    </row>
    <row r="223" spans="16:23" x14ac:dyDescent="0.25">
      <c r="P223" s="184"/>
      <c r="Q223" s="199" t="str">
        <f t="shared" si="29"/>
        <v/>
      </c>
      <c r="R223" s="40" t="str">
        <f t="shared" si="30"/>
        <v/>
      </c>
      <c r="S223" s="174" t="str">
        <f t="shared" si="31"/>
        <v/>
      </c>
      <c r="T223" s="40" t="str">
        <f t="shared" si="32"/>
        <v/>
      </c>
      <c r="U223" s="174" t="str">
        <f t="shared" si="33"/>
        <v/>
      </c>
      <c r="V223" s="40" t="str">
        <f t="shared" si="34"/>
        <v/>
      </c>
      <c r="W223" s="178"/>
    </row>
    <row r="224" spans="16:23" x14ac:dyDescent="0.25">
      <c r="P224" s="184"/>
      <c r="Q224" s="199" t="str">
        <f t="shared" si="29"/>
        <v/>
      </c>
      <c r="R224" s="40" t="str">
        <f t="shared" si="30"/>
        <v/>
      </c>
      <c r="S224" s="174" t="str">
        <f t="shared" si="31"/>
        <v/>
      </c>
      <c r="T224" s="40" t="str">
        <f t="shared" si="32"/>
        <v/>
      </c>
      <c r="U224" s="174" t="str">
        <f t="shared" si="33"/>
        <v/>
      </c>
      <c r="V224" s="40" t="str">
        <f t="shared" si="34"/>
        <v/>
      </c>
      <c r="W224" s="178"/>
    </row>
    <row r="225" spans="16:23" x14ac:dyDescent="0.25">
      <c r="P225" s="184"/>
      <c r="Q225" s="199" t="str">
        <f t="shared" si="29"/>
        <v/>
      </c>
      <c r="R225" s="40" t="str">
        <f t="shared" si="30"/>
        <v/>
      </c>
      <c r="S225" s="174" t="str">
        <f t="shared" si="31"/>
        <v/>
      </c>
      <c r="T225" s="40" t="str">
        <f t="shared" si="32"/>
        <v/>
      </c>
      <c r="U225" s="174" t="str">
        <f t="shared" si="33"/>
        <v/>
      </c>
      <c r="V225" s="40" t="str">
        <f t="shared" si="34"/>
        <v/>
      </c>
      <c r="W225" s="178"/>
    </row>
    <row r="226" spans="16:23" x14ac:dyDescent="0.25">
      <c r="P226" s="184"/>
      <c r="Q226" s="199" t="str">
        <f t="shared" si="29"/>
        <v/>
      </c>
      <c r="R226" s="40" t="str">
        <f t="shared" si="30"/>
        <v/>
      </c>
      <c r="S226" s="174" t="str">
        <f t="shared" si="31"/>
        <v/>
      </c>
      <c r="T226" s="40" t="str">
        <f t="shared" si="32"/>
        <v/>
      </c>
      <c r="U226" s="174" t="str">
        <f t="shared" si="33"/>
        <v/>
      </c>
      <c r="V226" s="40" t="str">
        <f t="shared" si="34"/>
        <v/>
      </c>
      <c r="W226" s="178"/>
    </row>
    <row r="227" spans="16:23" x14ac:dyDescent="0.25">
      <c r="P227" s="184"/>
      <c r="Q227" s="199" t="str">
        <f t="shared" si="29"/>
        <v/>
      </c>
      <c r="R227" s="40" t="str">
        <f t="shared" si="30"/>
        <v/>
      </c>
      <c r="S227" s="174" t="str">
        <f t="shared" si="31"/>
        <v/>
      </c>
      <c r="T227" s="40" t="str">
        <f t="shared" si="32"/>
        <v/>
      </c>
      <c r="U227" s="174" t="str">
        <f t="shared" si="33"/>
        <v/>
      </c>
      <c r="V227" s="40" t="str">
        <f t="shared" si="34"/>
        <v/>
      </c>
      <c r="W227" s="178"/>
    </row>
    <row r="228" spans="16:23" x14ac:dyDescent="0.25">
      <c r="P228" s="184"/>
      <c r="Q228" s="199" t="str">
        <f t="shared" si="29"/>
        <v/>
      </c>
      <c r="R228" s="40" t="str">
        <f t="shared" si="30"/>
        <v/>
      </c>
      <c r="S228" s="174" t="str">
        <f t="shared" si="31"/>
        <v/>
      </c>
      <c r="T228" s="40" t="str">
        <f t="shared" si="32"/>
        <v/>
      </c>
      <c r="U228" s="174" t="str">
        <f t="shared" si="33"/>
        <v/>
      </c>
      <c r="V228" s="40" t="str">
        <f t="shared" si="34"/>
        <v/>
      </c>
      <c r="W228" s="178"/>
    </row>
    <row r="229" spans="16:23" x14ac:dyDescent="0.25">
      <c r="P229" s="184"/>
      <c r="Q229" s="199" t="str">
        <f t="shared" si="29"/>
        <v/>
      </c>
      <c r="R229" s="40" t="str">
        <f t="shared" si="30"/>
        <v/>
      </c>
      <c r="S229" s="174" t="str">
        <f t="shared" si="31"/>
        <v/>
      </c>
      <c r="T229" s="40" t="str">
        <f t="shared" si="32"/>
        <v/>
      </c>
      <c r="U229" s="174" t="str">
        <f t="shared" si="33"/>
        <v/>
      </c>
      <c r="V229" s="40" t="str">
        <f t="shared" si="34"/>
        <v/>
      </c>
      <c r="W229" s="178"/>
    </row>
    <row r="230" spans="16:23" x14ac:dyDescent="0.25">
      <c r="P230" s="184"/>
      <c r="Q230" s="199" t="str">
        <f t="shared" si="29"/>
        <v/>
      </c>
      <c r="R230" s="40" t="str">
        <f t="shared" si="30"/>
        <v/>
      </c>
      <c r="S230" s="174" t="str">
        <f t="shared" si="31"/>
        <v/>
      </c>
      <c r="T230" s="40" t="str">
        <f t="shared" si="32"/>
        <v/>
      </c>
      <c r="U230" s="174" t="str">
        <f t="shared" si="33"/>
        <v/>
      </c>
      <c r="V230" s="40" t="str">
        <f t="shared" si="34"/>
        <v/>
      </c>
      <c r="W230" s="178"/>
    </row>
    <row r="231" spans="16:23" x14ac:dyDescent="0.25">
      <c r="P231" s="184"/>
      <c r="Q231" s="199" t="str">
        <f t="shared" si="29"/>
        <v/>
      </c>
      <c r="R231" s="40" t="str">
        <f t="shared" si="30"/>
        <v/>
      </c>
      <c r="S231" s="174" t="str">
        <f t="shared" si="31"/>
        <v/>
      </c>
      <c r="T231" s="40" t="str">
        <f t="shared" si="32"/>
        <v/>
      </c>
      <c r="U231" s="174" t="str">
        <f t="shared" si="33"/>
        <v/>
      </c>
      <c r="V231" s="40" t="str">
        <f t="shared" si="34"/>
        <v/>
      </c>
      <c r="W231" s="178"/>
    </row>
    <row r="232" spans="16:23" x14ac:dyDescent="0.25">
      <c r="P232" s="184"/>
      <c r="Q232" s="199" t="str">
        <f t="shared" si="29"/>
        <v/>
      </c>
      <c r="R232" s="40" t="str">
        <f t="shared" si="30"/>
        <v/>
      </c>
      <c r="S232" s="174" t="str">
        <f t="shared" si="31"/>
        <v/>
      </c>
      <c r="T232" s="40" t="str">
        <f t="shared" si="32"/>
        <v/>
      </c>
      <c r="U232" s="174" t="str">
        <f t="shared" si="33"/>
        <v/>
      </c>
      <c r="V232" s="40" t="str">
        <f t="shared" si="34"/>
        <v/>
      </c>
      <c r="W232" s="178"/>
    </row>
    <row r="233" spans="16:23" x14ac:dyDescent="0.25">
      <c r="P233" s="184"/>
      <c r="Q233" s="199" t="str">
        <f t="shared" si="29"/>
        <v/>
      </c>
      <c r="R233" s="40" t="str">
        <f t="shared" si="30"/>
        <v/>
      </c>
      <c r="S233" s="174" t="str">
        <f t="shared" si="31"/>
        <v/>
      </c>
      <c r="T233" s="40" t="str">
        <f t="shared" si="32"/>
        <v/>
      </c>
      <c r="U233" s="174" t="str">
        <f t="shared" si="33"/>
        <v/>
      </c>
      <c r="V233" s="40" t="str">
        <f t="shared" si="34"/>
        <v/>
      </c>
      <c r="W233" s="178"/>
    </row>
    <row r="234" spans="16:23" x14ac:dyDescent="0.25">
      <c r="P234" s="184"/>
      <c r="Q234" s="199" t="str">
        <f t="shared" si="29"/>
        <v/>
      </c>
      <c r="R234" s="40" t="str">
        <f t="shared" si="30"/>
        <v/>
      </c>
      <c r="S234" s="174" t="str">
        <f t="shared" si="31"/>
        <v/>
      </c>
      <c r="T234" s="40" t="str">
        <f t="shared" si="32"/>
        <v/>
      </c>
      <c r="U234" s="174" t="str">
        <f t="shared" si="33"/>
        <v/>
      </c>
      <c r="V234" s="40" t="str">
        <f t="shared" si="34"/>
        <v/>
      </c>
      <c r="W234" s="178"/>
    </row>
    <row r="235" spans="16:23" x14ac:dyDescent="0.25">
      <c r="P235" s="184"/>
      <c r="Q235" s="199" t="str">
        <f t="shared" si="29"/>
        <v/>
      </c>
      <c r="R235" s="40" t="str">
        <f t="shared" si="30"/>
        <v/>
      </c>
      <c r="S235" s="174" t="str">
        <f t="shared" si="31"/>
        <v/>
      </c>
      <c r="T235" s="40" t="str">
        <f t="shared" si="32"/>
        <v/>
      </c>
      <c r="U235" s="174" t="str">
        <f t="shared" si="33"/>
        <v/>
      </c>
      <c r="V235" s="40" t="str">
        <f t="shared" si="34"/>
        <v/>
      </c>
      <c r="W235" s="178"/>
    </row>
    <row r="236" spans="16:23" x14ac:dyDescent="0.25">
      <c r="P236" s="184"/>
      <c r="Q236" s="199" t="str">
        <f t="shared" si="29"/>
        <v/>
      </c>
      <c r="R236" s="40" t="str">
        <f t="shared" si="30"/>
        <v/>
      </c>
      <c r="S236" s="174" t="str">
        <f t="shared" si="31"/>
        <v/>
      </c>
      <c r="T236" s="40" t="str">
        <f t="shared" si="32"/>
        <v/>
      </c>
      <c r="U236" s="174" t="str">
        <f t="shared" si="33"/>
        <v/>
      </c>
      <c r="V236" s="40" t="str">
        <f t="shared" si="34"/>
        <v/>
      </c>
      <c r="W236" s="178"/>
    </row>
    <row r="237" spans="16:23" x14ac:dyDescent="0.25">
      <c r="P237" s="184"/>
      <c r="Q237" s="199" t="str">
        <f t="shared" si="29"/>
        <v/>
      </c>
      <c r="R237" s="40" t="str">
        <f t="shared" si="30"/>
        <v/>
      </c>
      <c r="S237" s="174" t="str">
        <f t="shared" si="31"/>
        <v/>
      </c>
      <c r="T237" s="40" t="str">
        <f t="shared" si="32"/>
        <v/>
      </c>
      <c r="U237" s="174" t="str">
        <f t="shared" si="33"/>
        <v/>
      </c>
      <c r="V237" s="40" t="str">
        <f t="shared" si="34"/>
        <v/>
      </c>
      <c r="W237" s="178"/>
    </row>
    <row r="238" spans="16:23" x14ac:dyDescent="0.25">
      <c r="P238" s="184"/>
      <c r="Q238" s="199" t="str">
        <f t="shared" si="29"/>
        <v/>
      </c>
      <c r="R238" s="40" t="str">
        <f t="shared" si="30"/>
        <v/>
      </c>
      <c r="S238" s="174" t="str">
        <f t="shared" si="31"/>
        <v/>
      </c>
      <c r="T238" s="40" t="str">
        <f t="shared" si="32"/>
        <v/>
      </c>
      <c r="U238" s="174" t="str">
        <f t="shared" si="33"/>
        <v/>
      </c>
      <c r="V238" s="40" t="str">
        <f t="shared" si="34"/>
        <v/>
      </c>
      <c r="W238" s="178"/>
    </row>
    <row r="239" spans="16:23" x14ac:dyDescent="0.25">
      <c r="P239" s="184"/>
      <c r="Q239" s="199" t="str">
        <f t="shared" si="29"/>
        <v/>
      </c>
      <c r="R239" s="40" t="str">
        <f t="shared" si="30"/>
        <v/>
      </c>
      <c r="S239" s="174" t="str">
        <f t="shared" si="31"/>
        <v/>
      </c>
      <c r="T239" s="40" t="str">
        <f t="shared" si="32"/>
        <v/>
      </c>
      <c r="U239" s="174" t="str">
        <f t="shared" si="33"/>
        <v/>
      </c>
      <c r="V239" s="40" t="str">
        <f t="shared" si="34"/>
        <v/>
      </c>
      <c r="W239" s="178"/>
    </row>
    <row r="240" spans="16:23" x14ac:dyDescent="0.25">
      <c r="P240" s="184"/>
      <c r="Q240" s="199" t="str">
        <f t="shared" si="29"/>
        <v/>
      </c>
      <c r="R240" s="40" t="str">
        <f t="shared" si="30"/>
        <v/>
      </c>
      <c r="S240" s="174" t="str">
        <f t="shared" si="31"/>
        <v/>
      </c>
      <c r="T240" s="40" t="str">
        <f t="shared" si="32"/>
        <v/>
      </c>
      <c r="U240" s="174" t="str">
        <f t="shared" si="33"/>
        <v/>
      </c>
      <c r="V240" s="40" t="str">
        <f t="shared" si="34"/>
        <v/>
      </c>
      <c r="W240" s="178"/>
    </row>
    <row r="241" spans="16:23" x14ac:dyDescent="0.25">
      <c r="P241" s="184"/>
      <c r="Q241" s="199" t="str">
        <f t="shared" si="29"/>
        <v/>
      </c>
      <c r="R241" s="40" t="str">
        <f t="shared" si="30"/>
        <v/>
      </c>
      <c r="S241" s="174" t="str">
        <f t="shared" si="31"/>
        <v/>
      </c>
      <c r="T241" s="40" t="str">
        <f t="shared" si="32"/>
        <v/>
      </c>
      <c r="U241" s="174" t="str">
        <f t="shared" si="33"/>
        <v/>
      </c>
      <c r="V241" s="40" t="str">
        <f t="shared" si="34"/>
        <v/>
      </c>
      <c r="W241" s="178"/>
    </row>
    <row r="242" spans="16:23" x14ac:dyDescent="0.25">
      <c r="P242" s="184"/>
      <c r="Q242" s="199" t="str">
        <f t="shared" si="29"/>
        <v/>
      </c>
      <c r="R242" s="40" t="str">
        <f t="shared" si="30"/>
        <v/>
      </c>
      <c r="S242" s="174" t="str">
        <f t="shared" si="31"/>
        <v/>
      </c>
      <c r="T242" s="40" t="str">
        <f t="shared" si="32"/>
        <v/>
      </c>
      <c r="U242" s="174" t="str">
        <f t="shared" si="33"/>
        <v/>
      </c>
      <c r="V242" s="40" t="str">
        <f t="shared" si="34"/>
        <v/>
      </c>
      <c r="W242" s="178"/>
    </row>
    <row r="243" spans="16:23" x14ac:dyDescent="0.25">
      <c r="P243" s="184"/>
      <c r="Q243" s="199" t="str">
        <f t="shared" si="29"/>
        <v/>
      </c>
      <c r="R243" s="40" t="str">
        <f t="shared" si="30"/>
        <v/>
      </c>
      <c r="S243" s="174" t="str">
        <f t="shared" si="31"/>
        <v/>
      </c>
      <c r="T243" s="40" t="str">
        <f t="shared" si="32"/>
        <v/>
      </c>
      <c r="U243" s="174" t="str">
        <f t="shared" si="33"/>
        <v/>
      </c>
      <c r="V243" s="40" t="str">
        <f t="shared" si="34"/>
        <v/>
      </c>
      <c r="W243" s="178"/>
    </row>
    <row r="244" spans="16:23" x14ac:dyDescent="0.25">
      <c r="P244" s="184"/>
      <c r="Q244" s="199" t="str">
        <f t="shared" si="29"/>
        <v/>
      </c>
      <c r="R244" s="40" t="str">
        <f t="shared" si="30"/>
        <v/>
      </c>
      <c r="S244" s="174" t="str">
        <f t="shared" si="31"/>
        <v/>
      </c>
      <c r="T244" s="40" t="str">
        <f t="shared" si="32"/>
        <v/>
      </c>
      <c r="U244" s="174" t="str">
        <f t="shared" si="33"/>
        <v/>
      </c>
      <c r="V244" s="40" t="str">
        <f t="shared" si="34"/>
        <v/>
      </c>
      <c r="W244" s="178"/>
    </row>
    <row r="245" spans="16:23" x14ac:dyDescent="0.25">
      <c r="P245" s="184"/>
      <c r="Q245" s="199" t="str">
        <f t="shared" si="29"/>
        <v/>
      </c>
      <c r="R245" s="40" t="str">
        <f t="shared" si="30"/>
        <v/>
      </c>
      <c r="S245" s="174" t="str">
        <f t="shared" si="31"/>
        <v/>
      </c>
      <c r="T245" s="40" t="str">
        <f t="shared" si="32"/>
        <v/>
      </c>
      <c r="U245" s="174" t="str">
        <f t="shared" si="33"/>
        <v/>
      </c>
      <c r="V245" s="40" t="str">
        <f t="shared" si="34"/>
        <v/>
      </c>
      <c r="W245" s="178"/>
    </row>
    <row r="246" spans="16:23" x14ac:dyDescent="0.25">
      <c r="P246" s="184"/>
      <c r="Q246" s="199" t="str">
        <f t="shared" si="29"/>
        <v/>
      </c>
      <c r="R246" s="40" t="str">
        <f t="shared" si="30"/>
        <v/>
      </c>
      <c r="S246" s="174" t="str">
        <f t="shared" si="31"/>
        <v/>
      </c>
      <c r="T246" s="40" t="str">
        <f t="shared" si="32"/>
        <v/>
      </c>
      <c r="U246" s="174" t="str">
        <f t="shared" si="33"/>
        <v/>
      </c>
      <c r="V246" s="40" t="str">
        <f t="shared" si="34"/>
        <v/>
      </c>
      <c r="W246" s="178"/>
    </row>
    <row r="247" spans="16:23" x14ac:dyDescent="0.25">
      <c r="P247" s="184"/>
      <c r="Q247" s="199" t="str">
        <f t="shared" si="29"/>
        <v/>
      </c>
      <c r="R247" s="40" t="str">
        <f t="shared" si="30"/>
        <v/>
      </c>
      <c r="S247" s="174" t="str">
        <f t="shared" si="31"/>
        <v/>
      </c>
      <c r="T247" s="40" t="str">
        <f t="shared" si="32"/>
        <v/>
      </c>
      <c r="U247" s="174" t="str">
        <f t="shared" si="33"/>
        <v/>
      </c>
      <c r="V247" s="40" t="str">
        <f t="shared" si="34"/>
        <v/>
      </c>
      <c r="W247" s="178"/>
    </row>
    <row r="248" spans="16:23" x14ac:dyDescent="0.25">
      <c r="P248" s="184"/>
      <c r="Q248" s="199" t="str">
        <f t="shared" si="29"/>
        <v/>
      </c>
      <c r="R248" s="40" t="str">
        <f t="shared" si="30"/>
        <v/>
      </c>
      <c r="S248" s="174" t="str">
        <f t="shared" si="31"/>
        <v/>
      </c>
      <c r="T248" s="40" t="str">
        <f t="shared" si="32"/>
        <v/>
      </c>
      <c r="U248" s="174" t="str">
        <f t="shared" si="33"/>
        <v/>
      </c>
      <c r="V248" s="40" t="str">
        <f t="shared" si="34"/>
        <v/>
      </c>
      <c r="W248" s="178"/>
    </row>
    <row r="249" spans="16:23" x14ac:dyDescent="0.25">
      <c r="P249" s="184"/>
      <c r="Q249" s="199" t="str">
        <f t="shared" si="29"/>
        <v/>
      </c>
      <c r="R249" s="40" t="str">
        <f t="shared" si="30"/>
        <v/>
      </c>
      <c r="S249" s="174" t="str">
        <f t="shared" si="31"/>
        <v/>
      </c>
      <c r="T249" s="40" t="str">
        <f t="shared" si="32"/>
        <v/>
      </c>
      <c r="U249" s="174" t="str">
        <f t="shared" si="33"/>
        <v/>
      </c>
      <c r="V249" s="40" t="str">
        <f t="shared" si="34"/>
        <v/>
      </c>
      <c r="W249" s="178"/>
    </row>
    <row r="250" spans="16:23" x14ac:dyDescent="0.25">
      <c r="P250" s="85"/>
      <c r="Q250" s="199" t="str">
        <f t="shared" si="29"/>
        <v/>
      </c>
      <c r="R250" s="40" t="str">
        <f t="shared" si="30"/>
        <v/>
      </c>
      <c r="S250" s="174" t="str">
        <f t="shared" si="31"/>
        <v/>
      </c>
      <c r="T250" s="40" t="str">
        <f t="shared" si="32"/>
        <v/>
      </c>
      <c r="U250" s="174" t="str">
        <f t="shared" si="33"/>
        <v/>
      </c>
      <c r="V250" s="40" t="str">
        <f t="shared" si="34"/>
        <v/>
      </c>
      <c r="W250" s="179"/>
    </row>
  </sheetData>
  <sheetProtection sheet="1" objects="1" scenarios="1" formatCells="0"/>
  <mergeCells count="93">
    <mergeCell ref="H39:I39"/>
    <mergeCell ref="L29:N29"/>
    <mergeCell ref="L7:N7"/>
    <mergeCell ref="L8:N8"/>
    <mergeCell ref="L9:N9"/>
    <mergeCell ref="L10:N10"/>
    <mergeCell ref="L11:N11"/>
    <mergeCell ref="L12:N12"/>
    <mergeCell ref="L13:N13"/>
    <mergeCell ref="L32:M32"/>
    <mergeCell ref="L30:N30"/>
    <mergeCell ref="L14:N14"/>
    <mergeCell ref="L15:N15"/>
    <mergeCell ref="L16:N16"/>
    <mergeCell ref="L17:N17"/>
    <mergeCell ref="AD7:AE7"/>
    <mergeCell ref="H40:I40"/>
    <mergeCell ref="AA16:AC16"/>
    <mergeCell ref="AA14:AE14"/>
    <mergeCell ref="AA15:AB15"/>
    <mergeCell ref="L27:N27"/>
    <mergeCell ref="L23:N23"/>
    <mergeCell ref="L24:N24"/>
    <mergeCell ref="L25:N25"/>
    <mergeCell ref="L26:N26"/>
    <mergeCell ref="L18:N18"/>
    <mergeCell ref="L19:N19"/>
    <mergeCell ref="L20:N20"/>
    <mergeCell ref="L21:N21"/>
    <mergeCell ref="L22:N22"/>
    <mergeCell ref="Y39:AE40"/>
    <mergeCell ref="H3:N3"/>
    <mergeCell ref="Y3:AE3"/>
    <mergeCell ref="Z6:AA6"/>
    <mergeCell ref="AD6:AE6"/>
    <mergeCell ref="U4:W4"/>
    <mergeCell ref="P3:W3"/>
    <mergeCell ref="L5:N5"/>
    <mergeCell ref="L6:N6"/>
    <mergeCell ref="L4:N4"/>
    <mergeCell ref="A21:F23"/>
    <mergeCell ref="A1:F1"/>
    <mergeCell ref="A3:F3"/>
    <mergeCell ref="D4:F4"/>
    <mergeCell ref="D5:F5"/>
    <mergeCell ref="D6:F6"/>
    <mergeCell ref="A17:F19"/>
    <mergeCell ref="D8:F8"/>
    <mergeCell ref="D9:F9"/>
    <mergeCell ref="D7:E7"/>
    <mergeCell ref="D11:E11"/>
    <mergeCell ref="D10:E10"/>
    <mergeCell ref="U152:W152"/>
    <mergeCell ref="P201:W201"/>
    <mergeCell ref="U202:W202"/>
    <mergeCell ref="P51:W51"/>
    <mergeCell ref="U52:W52"/>
    <mergeCell ref="P101:W101"/>
    <mergeCell ref="U102:W102"/>
    <mergeCell ref="P151:W151"/>
    <mergeCell ref="Y42:AE44"/>
    <mergeCell ref="Y45:AE47"/>
    <mergeCell ref="Y48:AE50"/>
    <mergeCell ref="D27:E27"/>
    <mergeCell ref="D28:E28"/>
    <mergeCell ref="D29:E29"/>
    <mergeCell ref="D30:E30"/>
    <mergeCell ref="D31:E31"/>
    <mergeCell ref="H48:N50"/>
    <mergeCell ref="H42:I42"/>
    <mergeCell ref="H43:I43"/>
    <mergeCell ref="M46:N46"/>
    <mergeCell ref="L28:N28"/>
    <mergeCell ref="H32:I32"/>
    <mergeCell ref="J32:K32"/>
    <mergeCell ref="H41:I41"/>
    <mergeCell ref="Y51:AE51"/>
    <mergeCell ref="Y52:AE54"/>
    <mergeCell ref="Y55:AE57"/>
    <mergeCell ref="Y58:AE60"/>
    <mergeCell ref="Y61:AE63"/>
    <mergeCell ref="Y64:AE66"/>
    <mergeCell ref="Y67:AE69"/>
    <mergeCell ref="Y70:AE72"/>
    <mergeCell ref="Y73:AE75"/>
    <mergeCell ref="Y76:AE78"/>
    <mergeCell ref="Y94:AE96"/>
    <mergeCell ref="Y97:AE99"/>
    <mergeCell ref="Y79:AE81"/>
    <mergeCell ref="Y82:AE84"/>
    <mergeCell ref="Y85:AE87"/>
    <mergeCell ref="Y88:AE90"/>
    <mergeCell ref="Y91:AE93"/>
  </mergeCells>
  <dataValidations count="4">
    <dataValidation type="list" allowBlank="1" showInputMessage="1" showErrorMessage="1" sqref="F11 C37:C50 B11:D11 D36:D50" xr:uid="{00000000-0002-0000-0000-000000000000}">
      <formula1>YesNo</formula1>
    </dataValidation>
    <dataValidation type="custom" allowBlank="1" showInputMessage="1" showErrorMessage="1" error="Enter in Upper Case" sqref="P105:P150 P7:P50 P155:P200 P55:P100 P205:P250" xr:uid="{00000000-0002-0000-0000-000001000000}">
      <formula1>EXACT(P7,UPPER(P7))</formula1>
    </dataValidation>
    <dataValidation type="list" allowBlank="1" showInputMessage="1" showErrorMessage="1" sqref="Y42:AE50 Y52:AE99" xr:uid="{00000000-0002-0000-0000-000002000000}">
      <formula1>Reference</formula1>
    </dataValidation>
    <dataValidation type="custom" allowBlank="1" showInputMessage="1" showErrorMessage="1" sqref="Q7:Q50 Q55:Q100 Q105:Q150 Q155:Q200 Q205:Q250" xr:uid="{00000000-0002-0000-0000-000003000000}">
      <formula1>EXACT(Q7,UPPER(Q7))</formula1>
    </dataValidation>
  </dataValidations>
  <pageMargins left="0.5" right="0.5" top="0.25" bottom="0.5" header="0.5" footer="0.25"/>
  <pageSetup orientation="portrait" r:id="rId1"/>
  <headerFooter>
    <oddFooter>&amp;F&amp;RPage &amp;P</oddFooter>
  </headerFooter>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4000000}">
          <x14:formula1>
            <xm:f>LookUpValues!$AX$3:$AX$7</xm:f>
          </x14:formula1>
          <xm:sqref>B5</xm:sqref>
        </x14:dataValidation>
        <x14:dataValidation type="list" allowBlank="1" showInputMessage="1" showErrorMessage="1" xr:uid="{00000000-0002-0000-0000-000005000000}">
          <x14:formula1>
            <xm:f>LookUpValues!$BA$3:$BA$8</xm:f>
          </x14:formula1>
          <xm:sqref>D5:F5</xm:sqref>
        </x14:dataValidation>
        <x14:dataValidation type="list" allowBlank="1" showInputMessage="1" showErrorMessage="1" xr:uid="{00000000-0002-0000-0000-000006000000}">
          <x14:formula1>
            <xm:f>LookUpValues!$AY$4:$AY$7</xm:f>
          </x14:formula1>
          <xm:sqref>D7</xm:sqref>
        </x14:dataValidation>
        <x14:dataValidation type="list" allowBlank="1" showInputMessage="1" showErrorMessage="1" xr:uid="{00000000-0002-0000-0000-000007000000}">
          <x14:formula1>
            <xm:f>WatchSensitiveList!$A$3:$A$41</xm:f>
          </x14:formula1>
          <xm:sqref>H5:H30 A36:A50</xm:sqref>
        </x14:dataValidation>
        <x14:dataValidation type="list" allowBlank="1" showInputMessage="1" showErrorMessage="1" xr:uid="{00000000-0002-0000-0000-000008000000}">
          <x14:formula1>
            <xm:f>LookUpValues!$T$3:$T$4</xm:f>
          </x14:formula1>
          <xm:sqref>AA17 C36 J5:K30</xm:sqref>
        </x14:dataValidation>
        <x14:dataValidation type="list" allowBlank="1" showInputMessage="1" showErrorMessage="1" xr:uid="{00000000-0002-0000-0000-000009000000}">
          <x14:formula1>
            <xm:f>LookUpValues!$BD$3:$BD$5</xm:f>
          </x14:formula1>
          <xm:sqref>J46</xm:sqref>
        </x14:dataValidation>
        <x14:dataValidation type="list" allowBlank="1" showInputMessage="1" showErrorMessage="1" xr:uid="{00000000-0002-0000-0000-00000A000000}">
          <x14:formula1>
            <xm:f>LookUpValues!$AI$3:$AI$33</xm:f>
          </x14:formula1>
          <xm:sqref>H40:I43</xm:sqref>
        </x14:dataValidation>
        <x14:dataValidation type="list" allowBlank="1" showInputMessage="1" showErrorMessage="1" xr:uid="{00000000-0002-0000-0000-00000B000000}">
          <x14:formula1>
            <xm:f>LookUpValues!$BE$3:$BE$4</xm:f>
          </x14:formula1>
          <xm:sqref>M46</xm:sqref>
        </x14:dataValidation>
        <x14:dataValidation type="list" allowBlank="1" showInputMessage="1" showErrorMessage="1" xr:uid="{00000000-0002-0000-0000-00000C000000}">
          <x14:formula1>
            <xm:f>LookUpValues!$A$3:$A$5</xm:f>
          </x14:formula1>
          <xm:sqref>B13</xm:sqref>
        </x14:dataValidation>
        <x14:dataValidation type="list" allowBlank="1" showInputMessage="1" showErrorMessage="1" xr:uid="{00000000-0002-0000-0000-00000D000000}">
          <x14:formula1>
            <xm:f>LookUpValues!$AH$3:$AH$4</xm:f>
          </x14:formula1>
          <xm:sqref>F14:F15</xm:sqref>
        </x14:dataValidation>
        <x14:dataValidation type="list" allowBlank="1" showInputMessage="1" showErrorMessage="1" xr:uid="{00000000-0002-0000-0000-00000E000000}">
          <x14:formula1>
            <xm:f>LookUpValues!$F$3:$F$4</xm:f>
          </x14:formula1>
          <xm:sqref>Y6</xm:sqref>
        </x14:dataValidation>
        <x14:dataValidation type="list" allowBlank="1" showInputMessage="1" showErrorMessage="1" xr:uid="{00000000-0002-0000-0000-00000F000000}">
          <x14:formula1>
            <xm:f>LookUpValues!$E$3:$E$14</xm:f>
          </x14:formula1>
          <xm:sqref>Z6</xm:sqref>
        </x14:dataValidation>
        <x14:dataValidation type="list" allowBlank="1" showInputMessage="1" showErrorMessage="1" xr:uid="{00000000-0002-0000-0000-000010000000}">
          <x14:formula1>
            <xm:f>LookUpValues!$G$3:$G$7</xm:f>
          </x14:formula1>
          <xm:sqref>AD6:AE6</xm:sqref>
        </x14:dataValidation>
        <x14:dataValidation type="list" allowBlank="1" showInputMessage="1" showErrorMessage="1" xr:uid="{00000000-0002-0000-0000-000011000000}">
          <x14:formula1>
            <xm:f>LookUpValues!$BB$3:$BB$9</xm:f>
          </x14:formula1>
          <xm:sqref>B6:B8</xm:sqref>
        </x14:dataValidation>
        <x14:dataValidation type="list" allowBlank="1" showInputMessage="1" showErrorMessage="1" xr:uid="{00000000-0002-0000-0000-000012000000}">
          <x14:formula1>
            <xm:f>LookUpValues!$AT$3:$AT$4</xm:f>
          </x14:formula1>
          <xm:sqref>AD7</xm:sqref>
        </x14:dataValidation>
        <x14:dataValidation type="list" allowBlank="1" showInputMessage="1" showErrorMessage="1" xr:uid="{00000000-0002-0000-0000-000013000000}">
          <x14:formula1>
            <xm:f>LookUpValues!$AV$2:$AV$3</xm:f>
          </x14:formula1>
          <xm:sqref>AA15:AB15</xm:sqref>
        </x14:dataValidation>
        <x14:dataValidation type="list" allowBlank="1" showInputMessage="1" showErrorMessage="1" xr:uid="{00000000-0002-0000-0000-000014000000}">
          <x14:formula1>
            <xm:f>LookUpValues!$D$3:$D$12</xm:f>
          </x14:formula1>
          <xm:sqref>D9:F9</xm:sqref>
        </x14:dataValidation>
        <x14:dataValidation type="list" allowBlank="1" showInputMessage="1" showErrorMessage="1" xr:uid="{00000000-0002-0000-0000-000015000000}">
          <x14:formula1>
            <xm:f>LookUpValues!$C$3:$C$6</xm:f>
          </x14:formula1>
          <xm:sqref>D8:F8</xm:sqref>
        </x14:dataValidation>
        <x14:dataValidation type="list" allowBlank="1" showInputMessage="1" showErrorMessage="1" xr:uid="{00000000-0002-0000-0000-000016000000}">
          <x14:formula1>
            <xm:f>LookUpValues!$BF$3:$BF$6</xm:f>
          </x14:formula1>
          <xm:sqref>E36:E50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8"/>
  <sheetViews>
    <sheetView workbookViewId="0">
      <pane ySplit="1" topLeftCell="A2" activePane="bottomLeft" state="frozen"/>
      <selection pane="bottomLeft" activeCell="A2" sqref="A2"/>
    </sheetView>
  </sheetViews>
  <sheetFormatPr defaultRowHeight="15" x14ac:dyDescent="0.25"/>
  <cols>
    <col min="1" max="1" width="10.5703125" bestFit="1" customWidth="1"/>
    <col min="2" max="2" width="12.5703125" bestFit="1" customWidth="1"/>
    <col min="3" max="3" width="10.7109375" bestFit="1" customWidth="1"/>
    <col min="4" max="4" width="8.5703125" bestFit="1" customWidth="1"/>
    <col min="5" max="5" width="16" bestFit="1" customWidth="1"/>
    <col min="6" max="6" width="13.42578125" bestFit="1" customWidth="1"/>
    <col min="7" max="7" width="16.85546875" customWidth="1"/>
    <col min="8" max="9" width="34" customWidth="1"/>
    <col min="10" max="10" width="11" bestFit="1" customWidth="1"/>
    <col min="11" max="11" width="8.42578125" bestFit="1" customWidth="1"/>
  </cols>
  <sheetData>
    <row r="1" spans="1:11" ht="15" customHeight="1" thickBot="1" x14ac:dyDescent="0.3">
      <c r="A1" s="71" t="s">
        <v>1983</v>
      </c>
      <c r="B1" s="71" t="s">
        <v>1684</v>
      </c>
      <c r="C1" s="71" t="s">
        <v>2006</v>
      </c>
      <c r="D1" s="71" t="s">
        <v>2007</v>
      </c>
      <c r="E1" s="71" t="s">
        <v>1816</v>
      </c>
      <c r="F1" s="71" t="s">
        <v>1817</v>
      </c>
      <c r="G1" s="142" t="s">
        <v>1438</v>
      </c>
      <c r="H1" s="142" t="s">
        <v>2104</v>
      </c>
      <c r="I1" s="142" t="s">
        <v>2096</v>
      </c>
      <c r="J1" s="142" t="s">
        <v>2105</v>
      </c>
      <c r="K1" s="142" t="s">
        <v>2080</v>
      </c>
    </row>
    <row r="2" spans="1:11" x14ac:dyDescent="0.25">
      <c r="A2" s="212">
        <f>+SurveyDataEntrySheet!$B$4</f>
        <v>0</v>
      </c>
      <c r="B2" s="213" t="str">
        <f>+SurveyDataEntrySheet!Q7</f>
        <v/>
      </c>
      <c r="C2" s="213" t="str">
        <f>+SurveyDataEntrySheet!S7</f>
        <v/>
      </c>
      <c r="D2" s="214"/>
      <c r="E2" s="213"/>
      <c r="F2" s="216"/>
      <c r="G2" s="213"/>
      <c r="H2" s="213" t="str">
        <f>+SurveyDataEntrySheet!R7</f>
        <v/>
      </c>
      <c r="I2" s="213" t="str">
        <f>+SurveyDataEntrySheet!T7</f>
        <v/>
      </c>
      <c r="J2" s="213" t="str">
        <f>+SurveyDataEntrySheet!V7</f>
        <v/>
      </c>
      <c r="K2" s="213">
        <f>+SurveyDataEntrySheet!W7</f>
        <v>0</v>
      </c>
    </row>
    <row r="3" spans="1:11" x14ac:dyDescent="0.25">
      <c r="A3" s="209">
        <f>+SurveyDataEntrySheet!$B$4</f>
        <v>0</v>
      </c>
      <c r="B3" s="13" t="str">
        <f>+SurveyDataEntrySheet!Q8</f>
        <v/>
      </c>
      <c r="C3" s="13" t="str">
        <f>+SurveyDataEntrySheet!S8</f>
        <v/>
      </c>
      <c r="D3" s="210"/>
      <c r="E3" s="13"/>
      <c r="F3" s="211"/>
      <c r="G3" s="13"/>
      <c r="H3" s="13" t="str">
        <f>+SurveyDataEntrySheet!R8</f>
        <v/>
      </c>
      <c r="I3" s="13" t="str">
        <f>+SurveyDataEntrySheet!T8</f>
        <v/>
      </c>
      <c r="J3" s="13" t="str">
        <f>+SurveyDataEntrySheet!V8</f>
        <v/>
      </c>
      <c r="K3" s="13">
        <f>+SurveyDataEntrySheet!W8</f>
        <v>0</v>
      </c>
    </row>
    <row r="4" spans="1:11" x14ac:dyDescent="0.25">
      <c r="A4" s="209">
        <f>+SurveyDataEntrySheet!$B$4</f>
        <v>0</v>
      </c>
      <c r="B4" s="13" t="str">
        <f>+SurveyDataEntrySheet!Q9</f>
        <v/>
      </c>
      <c r="C4" s="13" t="str">
        <f>+SurveyDataEntrySheet!S9</f>
        <v/>
      </c>
      <c r="D4" s="210"/>
      <c r="E4" s="13"/>
      <c r="F4" s="211"/>
      <c r="G4" s="13"/>
      <c r="H4" s="13" t="str">
        <f>+SurveyDataEntrySheet!R9</f>
        <v/>
      </c>
      <c r="I4" s="13" t="str">
        <f>+SurveyDataEntrySheet!T9</f>
        <v/>
      </c>
      <c r="J4" s="13" t="str">
        <f>+SurveyDataEntrySheet!V9</f>
        <v/>
      </c>
      <c r="K4" s="13">
        <f>+SurveyDataEntrySheet!W9</f>
        <v>0</v>
      </c>
    </row>
    <row r="5" spans="1:11" x14ac:dyDescent="0.25">
      <c r="A5" s="209">
        <f>+SurveyDataEntrySheet!$B$4</f>
        <v>0</v>
      </c>
      <c r="B5" s="13" t="str">
        <f>+SurveyDataEntrySheet!Q10</f>
        <v/>
      </c>
      <c r="C5" s="13" t="str">
        <f>+SurveyDataEntrySheet!S10</f>
        <v/>
      </c>
      <c r="D5" s="210"/>
      <c r="E5" s="13"/>
      <c r="F5" s="211"/>
      <c r="G5" s="13"/>
      <c r="H5" s="13" t="str">
        <f>+SurveyDataEntrySheet!R10</f>
        <v/>
      </c>
      <c r="I5" s="13" t="str">
        <f>+SurveyDataEntrySheet!T10</f>
        <v/>
      </c>
      <c r="J5" s="13" t="str">
        <f>+SurveyDataEntrySheet!V10</f>
        <v/>
      </c>
      <c r="K5" s="13">
        <f>+SurveyDataEntrySheet!W10</f>
        <v>0</v>
      </c>
    </row>
    <row r="6" spans="1:11" x14ac:dyDescent="0.25">
      <c r="A6" s="209">
        <f>+SurveyDataEntrySheet!$B$4</f>
        <v>0</v>
      </c>
      <c r="B6" s="13" t="str">
        <f>+SurveyDataEntrySheet!Q11</f>
        <v/>
      </c>
      <c r="C6" s="13" t="str">
        <f>+SurveyDataEntrySheet!S11</f>
        <v/>
      </c>
      <c r="D6" s="210"/>
      <c r="E6" s="13"/>
      <c r="F6" s="211"/>
      <c r="G6" s="13"/>
      <c r="H6" s="13" t="str">
        <f>+SurveyDataEntrySheet!R11</f>
        <v/>
      </c>
      <c r="I6" s="13" t="str">
        <f>+SurveyDataEntrySheet!T11</f>
        <v/>
      </c>
      <c r="J6" s="13" t="str">
        <f>+SurveyDataEntrySheet!V11</f>
        <v/>
      </c>
      <c r="K6" s="13">
        <f>+SurveyDataEntrySheet!W11</f>
        <v>0</v>
      </c>
    </row>
    <row r="7" spans="1:11" x14ac:dyDescent="0.25">
      <c r="A7" s="209">
        <f>+SurveyDataEntrySheet!$B$4</f>
        <v>0</v>
      </c>
      <c r="B7" s="13" t="str">
        <f>+SurveyDataEntrySheet!Q12</f>
        <v/>
      </c>
      <c r="C7" s="13" t="str">
        <f>+SurveyDataEntrySheet!S12</f>
        <v/>
      </c>
      <c r="D7" s="210"/>
      <c r="E7" s="13"/>
      <c r="F7" s="211"/>
      <c r="G7" s="13"/>
      <c r="H7" s="13" t="str">
        <f>+SurveyDataEntrySheet!R12</f>
        <v/>
      </c>
      <c r="I7" s="13" t="str">
        <f>+SurveyDataEntrySheet!T12</f>
        <v/>
      </c>
      <c r="J7" s="13" t="str">
        <f>+SurveyDataEntrySheet!V12</f>
        <v/>
      </c>
      <c r="K7" s="13">
        <f>+SurveyDataEntrySheet!W12</f>
        <v>0</v>
      </c>
    </row>
    <row r="8" spans="1:11" x14ac:dyDescent="0.25">
      <c r="A8" s="209">
        <f>+SurveyDataEntrySheet!$B$4</f>
        <v>0</v>
      </c>
      <c r="B8" s="13" t="str">
        <f>+SurveyDataEntrySheet!Q13</f>
        <v/>
      </c>
      <c r="C8" s="13" t="str">
        <f>+SurveyDataEntrySheet!S13</f>
        <v/>
      </c>
      <c r="D8" s="210"/>
      <c r="E8" s="13"/>
      <c r="F8" s="211"/>
      <c r="G8" s="13"/>
      <c r="H8" s="13" t="str">
        <f>+SurveyDataEntrySheet!R13</f>
        <v/>
      </c>
      <c r="I8" s="13" t="str">
        <f>+SurveyDataEntrySheet!T13</f>
        <v/>
      </c>
      <c r="J8" s="13" t="str">
        <f>+SurveyDataEntrySheet!V13</f>
        <v/>
      </c>
      <c r="K8" s="13">
        <f>+SurveyDataEntrySheet!W13</f>
        <v>0</v>
      </c>
    </row>
    <row r="9" spans="1:11" x14ac:dyDescent="0.25">
      <c r="A9" s="209">
        <f>+SurveyDataEntrySheet!$B$4</f>
        <v>0</v>
      </c>
      <c r="B9" s="13" t="str">
        <f>+SurveyDataEntrySheet!Q14</f>
        <v/>
      </c>
      <c r="C9" s="13" t="str">
        <f>+SurveyDataEntrySheet!S14</f>
        <v/>
      </c>
      <c r="D9" s="210"/>
      <c r="E9" s="13"/>
      <c r="F9" s="211"/>
      <c r="G9" s="13"/>
      <c r="H9" s="13" t="str">
        <f>+SurveyDataEntrySheet!R14</f>
        <v/>
      </c>
      <c r="I9" s="13" t="str">
        <f>+SurveyDataEntrySheet!T14</f>
        <v/>
      </c>
      <c r="J9" s="13" t="str">
        <f>+SurveyDataEntrySheet!V14</f>
        <v/>
      </c>
      <c r="K9" s="13">
        <f>+SurveyDataEntrySheet!W14</f>
        <v>0</v>
      </c>
    </row>
    <row r="10" spans="1:11" x14ac:dyDescent="0.25">
      <c r="A10" s="209">
        <f>+SurveyDataEntrySheet!$B$4</f>
        <v>0</v>
      </c>
      <c r="B10" s="13" t="str">
        <f>+SurveyDataEntrySheet!Q15</f>
        <v/>
      </c>
      <c r="C10" s="13" t="str">
        <f>+SurveyDataEntrySheet!S15</f>
        <v/>
      </c>
      <c r="D10" s="210"/>
      <c r="E10" s="13"/>
      <c r="F10" s="211"/>
      <c r="G10" s="13"/>
      <c r="H10" s="13" t="str">
        <f>+SurveyDataEntrySheet!R15</f>
        <v/>
      </c>
      <c r="I10" s="13" t="str">
        <f>+SurveyDataEntrySheet!T15</f>
        <v/>
      </c>
      <c r="J10" s="13" t="str">
        <f>+SurveyDataEntrySheet!V15</f>
        <v/>
      </c>
      <c r="K10" s="13">
        <f>+SurveyDataEntrySheet!W15</f>
        <v>0</v>
      </c>
    </row>
    <row r="11" spans="1:11" x14ac:dyDescent="0.25">
      <c r="A11" s="209">
        <f>+SurveyDataEntrySheet!$B$4</f>
        <v>0</v>
      </c>
      <c r="B11" s="13" t="str">
        <f>+SurveyDataEntrySheet!Q16</f>
        <v/>
      </c>
      <c r="C11" s="13" t="str">
        <f>+SurveyDataEntrySheet!S16</f>
        <v/>
      </c>
      <c r="D11" s="210"/>
      <c r="E11" s="13"/>
      <c r="F11" s="211"/>
      <c r="G11" s="13"/>
      <c r="H11" s="13" t="str">
        <f>+SurveyDataEntrySheet!R16</f>
        <v/>
      </c>
      <c r="I11" s="13" t="str">
        <f>+SurveyDataEntrySheet!T16</f>
        <v/>
      </c>
      <c r="J11" s="13" t="str">
        <f>+SurveyDataEntrySheet!V16</f>
        <v/>
      </c>
      <c r="K11" s="13">
        <f>+SurveyDataEntrySheet!W16</f>
        <v>0</v>
      </c>
    </row>
    <row r="12" spans="1:11" x14ac:dyDescent="0.25">
      <c r="A12" s="209">
        <f>+SurveyDataEntrySheet!$B$4</f>
        <v>0</v>
      </c>
      <c r="B12" s="13" t="str">
        <f>+SurveyDataEntrySheet!Q17</f>
        <v/>
      </c>
      <c r="C12" s="13" t="str">
        <f>+SurveyDataEntrySheet!S17</f>
        <v/>
      </c>
      <c r="D12" s="210"/>
      <c r="E12" s="13"/>
      <c r="F12" s="211"/>
      <c r="G12" s="13"/>
      <c r="H12" s="13" t="str">
        <f>+SurveyDataEntrySheet!R17</f>
        <v/>
      </c>
      <c r="I12" s="13" t="str">
        <f>+SurveyDataEntrySheet!T17</f>
        <v/>
      </c>
      <c r="J12" s="13" t="str">
        <f>+SurveyDataEntrySheet!V17</f>
        <v/>
      </c>
      <c r="K12" s="13">
        <f>+SurveyDataEntrySheet!W17</f>
        <v>0</v>
      </c>
    </row>
    <row r="13" spans="1:11" x14ac:dyDescent="0.25">
      <c r="A13" s="209">
        <f>+SurveyDataEntrySheet!$B$4</f>
        <v>0</v>
      </c>
      <c r="B13" s="13" t="str">
        <f>+SurveyDataEntrySheet!Q18</f>
        <v/>
      </c>
      <c r="C13" s="13" t="str">
        <f>+SurveyDataEntrySheet!S18</f>
        <v/>
      </c>
      <c r="D13" s="210"/>
      <c r="E13" s="13"/>
      <c r="F13" s="211"/>
      <c r="G13" s="13"/>
      <c r="H13" s="13" t="str">
        <f>+SurveyDataEntrySheet!R18</f>
        <v/>
      </c>
      <c r="I13" s="13" t="str">
        <f>+SurveyDataEntrySheet!T18</f>
        <v/>
      </c>
      <c r="J13" s="13" t="str">
        <f>+SurveyDataEntrySheet!V18</f>
        <v/>
      </c>
      <c r="K13" s="13">
        <f>+SurveyDataEntrySheet!W18</f>
        <v>0</v>
      </c>
    </row>
    <row r="14" spans="1:11" x14ac:dyDescent="0.25">
      <c r="A14" s="209">
        <f>+SurveyDataEntrySheet!$B$4</f>
        <v>0</v>
      </c>
      <c r="B14" s="13" t="str">
        <f>+SurveyDataEntrySheet!Q19</f>
        <v/>
      </c>
      <c r="C14" s="13" t="str">
        <f>+SurveyDataEntrySheet!S19</f>
        <v/>
      </c>
      <c r="D14" s="210"/>
      <c r="E14" s="13"/>
      <c r="F14" s="211"/>
      <c r="G14" s="13"/>
      <c r="H14" s="13" t="str">
        <f>+SurveyDataEntrySheet!R19</f>
        <v/>
      </c>
      <c r="I14" s="13" t="str">
        <f>+SurveyDataEntrySheet!T19</f>
        <v/>
      </c>
      <c r="J14" s="13" t="str">
        <f>+SurveyDataEntrySheet!V19</f>
        <v/>
      </c>
      <c r="K14" s="13">
        <f>+SurveyDataEntrySheet!W19</f>
        <v>0</v>
      </c>
    </row>
    <row r="15" spans="1:11" x14ac:dyDescent="0.25">
      <c r="A15" s="209">
        <f>+SurveyDataEntrySheet!$B$4</f>
        <v>0</v>
      </c>
      <c r="B15" s="13" t="str">
        <f>+SurveyDataEntrySheet!Q20</f>
        <v/>
      </c>
      <c r="C15" s="13" t="str">
        <f>+SurveyDataEntrySheet!S20</f>
        <v/>
      </c>
      <c r="D15" s="210"/>
      <c r="E15" s="13"/>
      <c r="F15" s="211"/>
      <c r="G15" s="13"/>
      <c r="H15" s="13" t="str">
        <f>+SurveyDataEntrySheet!R20</f>
        <v/>
      </c>
      <c r="I15" s="13" t="str">
        <f>+SurveyDataEntrySheet!T20</f>
        <v/>
      </c>
      <c r="J15" s="13" t="str">
        <f>+SurveyDataEntrySheet!V20</f>
        <v/>
      </c>
      <c r="K15" s="13">
        <f>+SurveyDataEntrySheet!W20</f>
        <v>0</v>
      </c>
    </row>
    <row r="16" spans="1:11" x14ac:dyDescent="0.25">
      <c r="A16" s="209">
        <f>+SurveyDataEntrySheet!$B$4</f>
        <v>0</v>
      </c>
      <c r="B16" s="13" t="str">
        <f>+SurveyDataEntrySheet!Q21</f>
        <v/>
      </c>
      <c r="C16" s="13" t="str">
        <f>+SurveyDataEntrySheet!S21</f>
        <v/>
      </c>
      <c r="D16" s="210"/>
      <c r="E16" s="13"/>
      <c r="F16" s="211"/>
      <c r="G16" s="13"/>
      <c r="H16" s="13" t="str">
        <f>+SurveyDataEntrySheet!R21</f>
        <v/>
      </c>
      <c r="I16" s="13" t="str">
        <f>+SurveyDataEntrySheet!T21</f>
        <v/>
      </c>
      <c r="J16" s="13" t="str">
        <f>+SurveyDataEntrySheet!V21</f>
        <v/>
      </c>
      <c r="K16" s="13">
        <f>+SurveyDataEntrySheet!W21</f>
        <v>0</v>
      </c>
    </row>
    <row r="17" spans="1:11" x14ac:dyDescent="0.25">
      <c r="A17" s="209">
        <f>+SurveyDataEntrySheet!$B$4</f>
        <v>0</v>
      </c>
      <c r="B17" s="13" t="str">
        <f>+SurveyDataEntrySheet!Q22</f>
        <v/>
      </c>
      <c r="C17" s="13" t="str">
        <f>+SurveyDataEntrySheet!S22</f>
        <v/>
      </c>
      <c r="D17" s="210"/>
      <c r="E17" s="13"/>
      <c r="F17" s="211"/>
      <c r="G17" s="13"/>
      <c r="H17" s="13" t="str">
        <f>+SurveyDataEntrySheet!R22</f>
        <v/>
      </c>
      <c r="I17" s="13" t="str">
        <f>+SurveyDataEntrySheet!T22</f>
        <v/>
      </c>
      <c r="J17" s="13" t="str">
        <f>+SurveyDataEntrySheet!V22</f>
        <v/>
      </c>
      <c r="K17" s="13">
        <f>+SurveyDataEntrySheet!W22</f>
        <v>0</v>
      </c>
    </row>
    <row r="18" spans="1:11" x14ac:dyDescent="0.25">
      <c r="A18" s="209">
        <f>+SurveyDataEntrySheet!$B$4</f>
        <v>0</v>
      </c>
      <c r="B18" s="13" t="str">
        <f>+SurveyDataEntrySheet!Q23</f>
        <v/>
      </c>
      <c r="C18" s="13" t="str">
        <f>+SurveyDataEntrySheet!S23</f>
        <v/>
      </c>
      <c r="D18" s="210"/>
      <c r="E18" s="13"/>
      <c r="F18" s="211"/>
      <c r="G18" s="13"/>
      <c r="H18" s="13" t="str">
        <f>+SurveyDataEntrySheet!R23</f>
        <v/>
      </c>
      <c r="I18" s="13" t="str">
        <f>+SurveyDataEntrySheet!T23</f>
        <v/>
      </c>
      <c r="J18" s="13" t="str">
        <f>+SurveyDataEntrySheet!V23</f>
        <v/>
      </c>
      <c r="K18" s="13">
        <f>+SurveyDataEntrySheet!W23</f>
        <v>0</v>
      </c>
    </row>
    <row r="19" spans="1:11" x14ac:dyDescent="0.25">
      <c r="A19" s="209">
        <f>+SurveyDataEntrySheet!$B$4</f>
        <v>0</v>
      </c>
      <c r="B19" s="13" t="str">
        <f>+SurveyDataEntrySheet!Q24</f>
        <v/>
      </c>
      <c r="C19" s="13" t="str">
        <f>+SurveyDataEntrySheet!S24</f>
        <v/>
      </c>
      <c r="D19" s="210"/>
      <c r="E19" s="13"/>
      <c r="F19" s="211"/>
      <c r="G19" s="13"/>
      <c r="H19" s="13" t="str">
        <f>+SurveyDataEntrySheet!R24</f>
        <v/>
      </c>
      <c r="I19" s="13" t="str">
        <f>+SurveyDataEntrySheet!T24</f>
        <v/>
      </c>
      <c r="J19" s="13" t="str">
        <f>+SurveyDataEntrySheet!V24</f>
        <v/>
      </c>
      <c r="K19" s="13">
        <f>+SurveyDataEntrySheet!W24</f>
        <v>0</v>
      </c>
    </row>
    <row r="20" spans="1:11" x14ac:dyDescent="0.25">
      <c r="A20" s="209">
        <f>+SurveyDataEntrySheet!$B$4</f>
        <v>0</v>
      </c>
      <c r="B20" s="13" t="str">
        <f>+SurveyDataEntrySheet!Q25</f>
        <v/>
      </c>
      <c r="C20" s="13" t="str">
        <f>+SurveyDataEntrySheet!S25</f>
        <v/>
      </c>
      <c r="D20" s="210"/>
      <c r="E20" s="13"/>
      <c r="F20" s="211"/>
      <c r="G20" s="13"/>
      <c r="H20" s="13" t="str">
        <f>+SurveyDataEntrySheet!R25</f>
        <v/>
      </c>
      <c r="I20" s="13" t="str">
        <f>+SurveyDataEntrySheet!T25</f>
        <v/>
      </c>
      <c r="J20" s="13" t="str">
        <f>+SurveyDataEntrySheet!V25</f>
        <v/>
      </c>
      <c r="K20" s="13">
        <f>+SurveyDataEntrySheet!W25</f>
        <v>0</v>
      </c>
    </row>
    <row r="21" spans="1:11" x14ac:dyDescent="0.25">
      <c r="A21" s="209">
        <f>+SurveyDataEntrySheet!$B$4</f>
        <v>0</v>
      </c>
      <c r="B21" s="13" t="str">
        <f>+SurveyDataEntrySheet!Q26</f>
        <v/>
      </c>
      <c r="C21" s="13" t="str">
        <f>+SurveyDataEntrySheet!S26</f>
        <v/>
      </c>
      <c r="D21" s="210"/>
      <c r="E21" s="13"/>
      <c r="F21" s="211"/>
      <c r="G21" s="13"/>
      <c r="H21" s="13" t="str">
        <f>+SurveyDataEntrySheet!R26</f>
        <v/>
      </c>
      <c r="I21" s="13" t="str">
        <f>+SurveyDataEntrySheet!T26</f>
        <v/>
      </c>
      <c r="J21" s="13" t="str">
        <f>+SurveyDataEntrySheet!V26</f>
        <v/>
      </c>
      <c r="K21" s="13">
        <f>+SurveyDataEntrySheet!W26</f>
        <v>0</v>
      </c>
    </row>
    <row r="22" spans="1:11" x14ac:dyDescent="0.25">
      <c r="A22" s="209">
        <f>+SurveyDataEntrySheet!$B$4</f>
        <v>0</v>
      </c>
      <c r="B22" s="13" t="str">
        <f>+SurveyDataEntrySheet!Q27</f>
        <v/>
      </c>
      <c r="C22" s="13" t="str">
        <f>+SurveyDataEntrySheet!S27</f>
        <v/>
      </c>
      <c r="D22" s="210"/>
      <c r="E22" s="13"/>
      <c r="F22" s="211"/>
      <c r="G22" s="13"/>
      <c r="H22" s="13" t="str">
        <f>+SurveyDataEntrySheet!R27</f>
        <v/>
      </c>
      <c r="I22" s="13" t="str">
        <f>+SurveyDataEntrySheet!T27</f>
        <v/>
      </c>
      <c r="J22" s="13" t="str">
        <f>+SurveyDataEntrySheet!V27</f>
        <v/>
      </c>
      <c r="K22" s="13">
        <f>+SurveyDataEntrySheet!W27</f>
        <v>0</v>
      </c>
    </row>
    <row r="23" spans="1:11" x14ac:dyDescent="0.25">
      <c r="A23" s="209">
        <f>+SurveyDataEntrySheet!$B$4</f>
        <v>0</v>
      </c>
      <c r="B23" s="13" t="str">
        <f>+SurveyDataEntrySheet!Q28</f>
        <v/>
      </c>
      <c r="C23" s="13" t="str">
        <f>+SurveyDataEntrySheet!S28</f>
        <v/>
      </c>
      <c r="D23" s="210"/>
      <c r="E23" s="13"/>
      <c r="F23" s="211"/>
      <c r="G23" s="13"/>
      <c r="H23" s="13" t="str">
        <f>+SurveyDataEntrySheet!R28</f>
        <v/>
      </c>
      <c r="I23" s="13" t="str">
        <f>+SurveyDataEntrySheet!T28</f>
        <v/>
      </c>
      <c r="J23" s="13" t="str">
        <f>+SurveyDataEntrySheet!V28</f>
        <v/>
      </c>
      <c r="K23" s="13">
        <f>+SurveyDataEntrySheet!W28</f>
        <v>0</v>
      </c>
    </row>
    <row r="24" spans="1:11" x14ac:dyDescent="0.25">
      <c r="A24" s="209">
        <f>+SurveyDataEntrySheet!$B$4</f>
        <v>0</v>
      </c>
      <c r="B24" s="13" t="str">
        <f>+SurveyDataEntrySheet!Q29</f>
        <v/>
      </c>
      <c r="C24" s="13" t="str">
        <f>+SurveyDataEntrySheet!S29</f>
        <v/>
      </c>
      <c r="D24" s="210"/>
      <c r="E24" s="13"/>
      <c r="F24" s="211"/>
      <c r="G24" s="13"/>
      <c r="H24" s="13" t="str">
        <f>+SurveyDataEntrySheet!R29</f>
        <v/>
      </c>
      <c r="I24" s="13" t="str">
        <f>+SurveyDataEntrySheet!T29</f>
        <v/>
      </c>
      <c r="J24" s="13" t="str">
        <f>+SurveyDataEntrySheet!V29</f>
        <v/>
      </c>
      <c r="K24" s="13">
        <f>+SurveyDataEntrySheet!W29</f>
        <v>0</v>
      </c>
    </row>
    <row r="25" spans="1:11" x14ac:dyDescent="0.25">
      <c r="A25" s="209">
        <f>+SurveyDataEntrySheet!$B$4</f>
        <v>0</v>
      </c>
      <c r="B25" s="13" t="str">
        <f>+SurveyDataEntrySheet!Q30</f>
        <v/>
      </c>
      <c r="C25" s="13" t="str">
        <f>+SurveyDataEntrySheet!S30</f>
        <v/>
      </c>
      <c r="D25" s="210"/>
      <c r="E25" s="13"/>
      <c r="F25" s="211"/>
      <c r="G25" s="13"/>
      <c r="H25" s="13" t="str">
        <f>+SurveyDataEntrySheet!R30</f>
        <v/>
      </c>
      <c r="I25" s="13" t="str">
        <f>+SurveyDataEntrySheet!T30</f>
        <v/>
      </c>
      <c r="J25" s="13" t="str">
        <f>+SurveyDataEntrySheet!V30</f>
        <v/>
      </c>
      <c r="K25" s="13">
        <f>+SurveyDataEntrySheet!W30</f>
        <v>0</v>
      </c>
    </row>
    <row r="26" spans="1:11" x14ac:dyDescent="0.25">
      <c r="A26" s="209">
        <f>+SurveyDataEntrySheet!$B$4</f>
        <v>0</v>
      </c>
      <c r="B26" s="13" t="str">
        <f>+SurveyDataEntrySheet!Q31</f>
        <v/>
      </c>
      <c r="C26" s="13" t="str">
        <f>+SurveyDataEntrySheet!S31</f>
        <v/>
      </c>
      <c r="D26" s="210"/>
      <c r="E26" s="13"/>
      <c r="F26" s="211"/>
      <c r="G26" s="13"/>
      <c r="H26" s="13" t="str">
        <f>+SurveyDataEntrySheet!R31</f>
        <v/>
      </c>
      <c r="I26" s="13" t="str">
        <f>+SurveyDataEntrySheet!T31</f>
        <v/>
      </c>
      <c r="J26" s="13" t="str">
        <f>+SurveyDataEntrySheet!V31</f>
        <v/>
      </c>
      <c r="K26" s="13">
        <f>+SurveyDataEntrySheet!W31</f>
        <v>0</v>
      </c>
    </row>
    <row r="27" spans="1:11" x14ac:dyDescent="0.25">
      <c r="A27" s="209">
        <f>+SurveyDataEntrySheet!$B$4</f>
        <v>0</v>
      </c>
      <c r="B27" s="13" t="str">
        <f>+SurveyDataEntrySheet!Q32</f>
        <v/>
      </c>
      <c r="C27" s="13" t="str">
        <f>+SurveyDataEntrySheet!S32</f>
        <v/>
      </c>
      <c r="D27" s="210"/>
      <c r="E27" s="13"/>
      <c r="F27" s="211"/>
      <c r="G27" s="13"/>
      <c r="H27" s="13" t="str">
        <f>+SurveyDataEntrySheet!R32</f>
        <v/>
      </c>
      <c r="I27" s="13" t="str">
        <f>+SurveyDataEntrySheet!T32</f>
        <v/>
      </c>
      <c r="J27" s="13" t="str">
        <f>+SurveyDataEntrySheet!V32</f>
        <v/>
      </c>
      <c r="K27" s="13">
        <f>+SurveyDataEntrySheet!W32</f>
        <v>0</v>
      </c>
    </row>
    <row r="28" spans="1:11" x14ac:dyDescent="0.25">
      <c r="A28" s="209">
        <f>+SurveyDataEntrySheet!$B$4</f>
        <v>0</v>
      </c>
      <c r="B28" s="13" t="str">
        <f>+SurveyDataEntrySheet!Q33</f>
        <v/>
      </c>
      <c r="C28" s="13" t="str">
        <f>+SurveyDataEntrySheet!S33</f>
        <v/>
      </c>
      <c r="D28" s="210"/>
      <c r="E28" s="13"/>
      <c r="F28" s="211"/>
      <c r="G28" s="13"/>
      <c r="H28" s="13" t="str">
        <f>+SurveyDataEntrySheet!R33</f>
        <v/>
      </c>
      <c r="I28" s="13" t="str">
        <f>+SurveyDataEntrySheet!T33</f>
        <v/>
      </c>
      <c r="J28" s="13" t="str">
        <f>+SurveyDataEntrySheet!V33</f>
        <v/>
      </c>
      <c r="K28" s="13">
        <f>+SurveyDataEntrySheet!W33</f>
        <v>0</v>
      </c>
    </row>
    <row r="29" spans="1:11" x14ac:dyDescent="0.25">
      <c r="A29" s="209">
        <f>+SurveyDataEntrySheet!$B$4</f>
        <v>0</v>
      </c>
      <c r="B29" s="13" t="str">
        <f>+SurveyDataEntrySheet!Q34</f>
        <v/>
      </c>
      <c r="C29" s="13" t="str">
        <f>+SurveyDataEntrySheet!S34</f>
        <v/>
      </c>
      <c r="D29" s="210"/>
      <c r="E29" s="13"/>
      <c r="F29" s="211"/>
      <c r="G29" s="13"/>
      <c r="H29" s="13" t="str">
        <f>+SurveyDataEntrySheet!R34</f>
        <v/>
      </c>
      <c r="I29" s="13" t="str">
        <f>+SurveyDataEntrySheet!T34</f>
        <v/>
      </c>
      <c r="J29" s="13" t="str">
        <f>+SurveyDataEntrySheet!V34</f>
        <v/>
      </c>
      <c r="K29" s="13">
        <f>+SurveyDataEntrySheet!W34</f>
        <v>0</v>
      </c>
    </row>
    <row r="30" spans="1:11" x14ac:dyDescent="0.25">
      <c r="A30" s="209">
        <f>+SurveyDataEntrySheet!$B$4</f>
        <v>0</v>
      </c>
      <c r="B30" s="13" t="str">
        <f>+SurveyDataEntrySheet!Q35</f>
        <v/>
      </c>
      <c r="C30" s="13" t="str">
        <f>+SurveyDataEntrySheet!S35</f>
        <v/>
      </c>
      <c r="D30" s="210"/>
      <c r="E30" s="13"/>
      <c r="F30" s="211"/>
      <c r="G30" s="13"/>
      <c r="H30" s="13" t="str">
        <f>+SurveyDataEntrySheet!R35</f>
        <v/>
      </c>
      <c r="I30" s="13" t="str">
        <f>+SurveyDataEntrySheet!T35</f>
        <v/>
      </c>
      <c r="J30" s="13" t="str">
        <f>+SurveyDataEntrySheet!V35</f>
        <v/>
      </c>
      <c r="K30" s="13">
        <f>+SurveyDataEntrySheet!W35</f>
        <v>0</v>
      </c>
    </row>
    <row r="31" spans="1:11" x14ac:dyDescent="0.25">
      <c r="A31" s="209">
        <f>+SurveyDataEntrySheet!$B$4</f>
        <v>0</v>
      </c>
      <c r="B31" s="13" t="str">
        <f>+SurveyDataEntrySheet!Q36</f>
        <v/>
      </c>
      <c r="C31" s="13" t="str">
        <f>+SurveyDataEntrySheet!S36</f>
        <v/>
      </c>
      <c r="D31" s="210"/>
      <c r="E31" s="13"/>
      <c r="F31" s="211"/>
      <c r="G31" s="13"/>
      <c r="H31" s="13" t="str">
        <f>+SurveyDataEntrySheet!R36</f>
        <v/>
      </c>
      <c r="I31" s="13" t="str">
        <f>+SurveyDataEntrySheet!T36</f>
        <v/>
      </c>
      <c r="J31" s="13" t="str">
        <f>+SurveyDataEntrySheet!V36</f>
        <v/>
      </c>
      <c r="K31" s="13">
        <f>+SurveyDataEntrySheet!W36</f>
        <v>0</v>
      </c>
    </row>
    <row r="32" spans="1:11" x14ac:dyDescent="0.25">
      <c r="A32" s="209">
        <f>+SurveyDataEntrySheet!$B$4</f>
        <v>0</v>
      </c>
      <c r="B32" s="13" t="str">
        <f>+SurveyDataEntrySheet!Q37</f>
        <v/>
      </c>
      <c r="C32" s="13" t="str">
        <f>+SurveyDataEntrySheet!S37</f>
        <v/>
      </c>
      <c r="D32" s="210"/>
      <c r="E32" s="13"/>
      <c r="F32" s="211"/>
      <c r="G32" s="13"/>
      <c r="H32" s="13" t="str">
        <f>+SurveyDataEntrySheet!R37</f>
        <v/>
      </c>
      <c r="I32" s="13" t="str">
        <f>+SurveyDataEntrySheet!T37</f>
        <v/>
      </c>
      <c r="J32" s="13" t="str">
        <f>+SurveyDataEntrySheet!V37</f>
        <v/>
      </c>
      <c r="K32" s="13">
        <f>+SurveyDataEntrySheet!W37</f>
        <v>0</v>
      </c>
    </row>
    <row r="33" spans="1:11" x14ac:dyDescent="0.25">
      <c r="A33" s="209">
        <f>+SurveyDataEntrySheet!$B$4</f>
        <v>0</v>
      </c>
      <c r="B33" s="13" t="str">
        <f>+SurveyDataEntrySheet!Q38</f>
        <v/>
      </c>
      <c r="C33" s="13" t="str">
        <f>+SurveyDataEntrySheet!S38</f>
        <v/>
      </c>
      <c r="D33" s="210"/>
      <c r="E33" s="13"/>
      <c r="F33" s="211"/>
      <c r="G33" s="13"/>
      <c r="H33" s="13" t="str">
        <f>+SurveyDataEntrySheet!R38</f>
        <v/>
      </c>
      <c r="I33" s="13" t="str">
        <f>+SurveyDataEntrySheet!T38</f>
        <v/>
      </c>
      <c r="J33" s="13" t="str">
        <f>+SurveyDataEntrySheet!V38</f>
        <v/>
      </c>
      <c r="K33" s="13">
        <f>+SurveyDataEntrySheet!W38</f>
        <v>0</v>
      </c>
    </row>
    <row r="34" spans="1:11" x14ac:dyDescent="0.25">
      <c r="A34" s="209">
        <f>+SurveyDataEntrySheet!$B$4</f>
        <v>0</v>
      </c>
      <c r="B34" s="13" t="str">
        <f>+SurveyDataEntrySheet!Q39</f>
        <v/>
      </c>
      <c r="C34" s="13" t="str">
        <f>+SurveyDataEntrySheet!S39</f>
        <v/>
      </c>
      <c r="D34" s="210"/>
      <c r="E34" s="13"/>
      <c r="F34" s="211"/>
      <c r="G34" s="13"/>
      <c r="H34" s="13" t="str">
        <f>+SurveyDataEntrySheet!R39</f>
        <v/>
      </c>
      <c r="I34" s="13" t="str">
        <f>+SurveyDataEntrySheet!T39</f>
        <v/>
      </c>
      <c r="J34" s="13" t="str">
        <f>+SurveyDataEntrySheet!V39</f>
        <v/>
      </c>
      <c r="K34" s="13">
        <f>+SurveyDataEntrySheet!W39</f>
        <v>0</v>
      </c>
    </row>
    <row r="35" spans="1:11" x14ac:dyDescent="0.25">
      <c r="A35" s="209">
        <f>+SurveyDataEntrySheet!$B$4</f>
        <v>0</v>
      </c>
      <c r="B35" s="13" t="str">
        <f>+SurveyDataEntrySheet!Q40</f>
        <v/>
      </c>
      <c r="C35" s="13" t="str">
        <f>+SurveyDataEntrySheet!S40</f>
        <v/>
      </c>
      <c r="D35" s="210"/>
      <c r="E35" s="13"/>
      <c r="F35" s="211"/>
      <c r="G35" s="13"/>
      <c r="H35" s="13" t="str">
        <f>+SurveyDataEntrySheet!R40</f>
        <v/>
      </c>
      <c r="I35" s="13" t="str">
        <f>+SurveyDataEntrySheet!T40</f>
        <v/>
      </c>
      <c r="J35" s="13" t="str">
        <f>+SurveyDataEntrySheet!V40</f>
        <v/>
      </c>
      <c r="K35" s="13">
        <f>+SurveyDataEntrySheet!W40</f>
        <v>0</v>
      </c>
    </row>
    <row r="36" spans="1:11" x14ac:dyDescent="0.25">
      <c r="A36" s="209">
        <f>+SurveyDataEntrySheet!$B$4</f>
        <v>0</v>
      </c>
      <c r="B36" s="13" t="str">
        <f>+SurveyDataEntrySheet!Q41</f>
        <v/>
      </c>
      <c r="C36" s="13" t="str">
        <f>+SurveyDataEntrySheet!S41</f>
        <v/>
      </c>
      <c r="D36" s="210"/>
      <c r="E36" s="13"/>
      <c r="F36" s="211"/>
      <c r="G36" s="13"/>
      <c r="H36" s="13" t="str">
        <f>+SurveyDataEntrySheet!R41</f>
        <v/>
      </c>
      <c r="I36" s="13" t="str">
        <f>+SurveyDataEntrySheet!T41</f>
        <v/>
      </c>
      <c r="J36" s="13" t="str">
        <f>+SurveyDataEntrySheet!V41</f>
        <v/>
      </c>
      <c r="K36" s="13">
        <f>+SurveyDataEntrySheet!W41</f>
        <v>0</v>
      </c>
    </row>
    <row r="37" spans="1:11" x14ac:dyDescent="0.25">
      <c r="A37" s="209">
        <f>+SurveyDataEntrySheet!$B$4</f>
        <v>0</v>
      </c>
      <c r="B37" s="13" t="str">
        <f>+SurveyDataEntrySheet!Q42</f>
        <v/>
      </c>
      <c r="C37" s="13" t="str">
        <f>+SurveyDataEntrySheet!S42</f>
        <v/>
      </c>
      <c r="D37" s="210"/>
      <c r="E37" s="13"/>
      <c r="F37" s="211"/>
      <c r="G37" s="13"/>
      <c r="H37" s="13" t="str">
        <f>+SurveyDataEntrySheet!R42</f>
        <v/>
      </c>
      <c r="I37" s="13" t="str">
        <f>+SurveyDataEntrySheet!T42</f>
        <v/>
      </c>
      <c r="J37" s="13" t="str">
        <f>+SurveyDataEntrySheet!V42</f>
        <v/>
      </c>
      <c r="K37" s="13">
        <f>+SurveyDataEntrySheet!W42</f>
        <v>0</v>
      </c>
    </row>
    <row r="38" spans="1:11" x14ac:dyDescent="0.25">
      <c r="A38" s="209">
        <f>+SurveyDataEntrySheet!$B$4</f>
        <v>0</v>
      </c>
      <c r="B38" s="13" t="str">
        <f>+SurveyDataEntrySheet!Q43</f>
        <v/>
      </c>
      <c r="C38" s="13" t="str">
        <f>+SurveyDataEntrySheet!S43</f>
        <v/>
      </c>
      <c r="D38" s="210"/>
      <c r="E38" s="13"/>
      <c r="F38" s="211"/>
      <c r="G38" s="13"/>
      <c r="H38" s="13" t="str">
        <f>+SurveyDataEntrySheet!R43</f>
        <v/>
      </c>
      <c r="I38" s="13" t="str">
        <f>+SurveyDataEntrySheet!T43</f>
        <v/>
      </c>
      <c r="J38" s="13" t="str">
        <f>+SurveyDataEntrySheet!V43</f>
        <v/>
      </c>
      <c r="K38" s="13">
        <f>+SurveyDataEntrySheet!W43</f>
        <v>0</v>
      </c>
    </row>
    <row r="39" spans="1:11" x14ac:dyDescent="0.25">
      <c r="A39" s="209">
        <f>+SurveyDataEntrySheet!$B$4</f>
        <v>0</v>
      </c>
      <c r="B39" s="13" t="str">
        <f>+SurveyDataEntrySheet!Q44</f>
        <v/>
      </c>
      <c r="C39" s="13" t="str">
        <f>+SurveyDataEntrySheet!S44</f>
        <v/>
      </c>
      <c r="D39" s="210"/>
      <c r="E39" s="13"/>
      <c r="F39" s="211"/>
      <c r="G39" s="13"/>
      <c r="H39" s="13" t="str">
        <f>+SurveyDataEntrySheet!R44</f>
        <v/>
      </c>
      <c r="I39" s="13" t="str">
        <f>+SurveyDataEntrySheet!T44</f>
        <v/>
      </c>
      <c r="J39" s="13" t="str">
        <f>+SurveyDataEntrySheet!V44</f>
        <v/>
      </c>
      <c r="K39" s="13">
        <f>+SurveyDataEntrySheet!W44</f>
        <v>0</v>
      </c>
    </row>
    <row r="40" spans="1:11" x14ac:dyDescent="0.25">
      <c r="A40" s="209">
        <f>+SurveyDataEntrySheet!$B$4</f>
        <v>0</v>
      </c>
      <c r="B40" s="13" t="str">
        <f>+SurveyDataEntrySheet!Q45</f>
        <v/>
      </c>
      <c r="C40" s="13" t="str">
        <f>+SurveyDataEntrySheet!S45</f>
        <v/>
      </c>
      <c r="D40" s="210"/>
      <c r="E40" s="13"/>
      <c r="F40" s="211"/>
      <c r="G40" s="13"/>
      <c r="H40" s="13" t="str">
        <f>+SurveyDataEntrySheet!R45</f>
        <v/>
      </c>
      <c r="I40" s="13" t="str">
        <f>+SurveyDataEntrySheet!T45</f>
        <v/>
      </c>
      <c r="J40" s="13" t="str">
        <f>+SurveyDataEntrySheet!V45</f>
        <v/>
      </c>
      <c r="K40" s="13">
        <f>+SurveyDataEntrySheet!W45</f>
        <v>0</v>
      </c>
    </row>
    <row r="41" spans="1:11" x14ac:dyDescent="0.25">
      <c r="A41" s="209">
        <f>+SurveyDataEntrySheet!$B$4</f>
        <v>0</v>
      </c>
      <c r="B41" s="13" t="str">
        <f>+SurveyDataEntrySheet!Q46</f>
        <v/>
      </c>
      <c r="C41" s="13" t="str">
        <f>+SurveyDataEntrySheet!S46</f>
        <v/>
      </c>
      <c r="D41" s="210"/>
      <c r="E41" s="13"/>
      <c r="F41" s="211"/>
      <c r="G41" s="13"/>
      <c r="H41" s="13" t="str">
        <f>+SurveyDataEntrySheet!R46</f>
        <v/>
      </c>
      <c r="I41" s="13" t="str">
        <f>+SurveyDataEntrySheet!T46</f>
        <v/>
      </c>
      <c r="J41" s="13" t="str">
        <f>+SurveyDataEntrySheet!V46</f>
        <v/>
      </c>
      <c r="K41" s="13">
        <f>+SurveyDataEntrySheet!W46</f>
        <v>0</v>
      </c>
    </row>
    <row r="42" spans="1:11" x14ac:dyDescent="0.25">
      <c r="A42" s="209">
        <f>+SurveyDataEntrySheet!$B$4</f>
        <v>0</v>
      </c>
      <c r="B42" s="13" t="str">
        <f>+SurveyDataEntrySheet!Q47</f>
        <v/>
      </c>
      <c r="C42" s="13" t="str">
        <f>+SurveyDataEntrySheet!S47</f>
        <v/>
      </c>
      <c r="D42" s="210"/>
      <c r="E42" s="13"/>
      <c r="F42" s="211"/>
      <c r="G42" s="13"/>
      <c r="H42" s="13" t="str">
        <f>+SurveyDataEntrySheet!R47</f>
        <v/>
      </c>
      <c r="I42" s="13" t="str">
        <f>+SurveyDataEntrySheet!T47</f>
        <v/>
      </c>
      <c r="J42" s="13" t="str">
        <f>+SurveyDataEntrySheet!V47</f>
        <v/>
      </c>
      <c r="K42" s="13">
        <f>+SurveyDataEntrySheet!W47</f>
        <v>0</v>
      </c>
    </row>
    <row r="43" spans="1:11" x14ac:dyDescent="0.25">
      <c r="A43" s="209">
        <f>+SurveyDataEntrySheet!$B$4</f>
        <v>0</v>
      </c>
      <c r="B43" s="13" t="str">
        <f>+SurveyDataEntrySheet!Q48</f>
        <v/>
      </c>
      <c r="C43" s="13" t="str">
        <f>+SurveyDataEntrySheet!S48</f>
        <v/>
      </c>
      <c r="D43" s="210"/>
      <c r="E43" s="13"/>
      <c r="F43" s="211"/>
      <c r="G43" s="13"/>
      <c r="H43" s="13" t="str">
        <f>+SurveyDataEntrySheet!R48</f>
        <v/>
      </c>
      <c r="I43" s="13" t="str">
        <f>+SurveyDataEntrySheet!T48</f>
        <v/>
      </c>
      <c r="J43" s="13" t="str">
        <f>+SurveyDataEntrySheet!V48</f>
        <v/>
      </c>
      <c r="K43" s="13">
        <f>+SurveyDataEntrySheet!W48</f>
        <v>0</v>
      </c>
    </row>
    <row r="44" spans="1:11" x14ac:dyDescent="0.25">
      <c r="A44" s="209">
        <f>+SurveyDataEntrySheet!$B$4</f>
        <v>0</v>
      </c>
      <c r="B44" s="13" t="str">
        <f>+SurveyDataEntrySheet!Q49</f>
        <v/>
      </c>
      <c r="C44" s="13" t="str">
        <f>+SurveyDataEntrySheet!S49</f>
        <v/>
      </c>
      <c r="D44" s="210"/>
      <c r="E44" s="13"/>
      <c r="F44" s="211"/>
      <c r="G44" s="13"/>
      <c r="H44" s="13" t="str">
        <f>+SurveyDataEntrySheet!R49</f>
        <v/>
      </c>
      <c r="I44" s="13" t="str">
        <f>+SurveyDataEntrySheet!T49</f>
        <v/>
      </c>
      <c r="J44" s="13" t="str">
        <f>+SurveyDataEntrySheet!V49</f>
        <v/>
      </c>
      <c r="K44" s="13">
        <f>+SurveyDataEntrySheet!W49</f>
        <v>0</v>
      </c>
    </row>
    <row r="45" spans="1:11" ht="15.75" thickBot="1" x14ac:dyDescent="0.3">
      <c r="A45" s="204">
        <f>+SurveyDataEntrySheet!$B$4</f>
        <v>0</v>
      </c>
      <c r="B45" s="205" t="str">
        <f>+SurveyDataEntrySheet!Q50</f>
        <v/>
      </c>
      <c r="C45" s="205" t="str">
        <f>+SurveyDataEntrySheet!S50</f>
        <v/>
      </c>
      <c r="D45" s="206"/>
      <c r="E45" s="205"/>
      <c r="F45" s="207"/>
      <c r="G45" s="13"/>
      <c r="H45" s="13" t="str">
        <f>+SurveyDataEntrySheet!R50</f>
        <v/>
      </c>
      <c r="I45" s="13" t="str">
        <f>+SurveyDataEntrySheet!T50</f>
        <v/>
      </c>
      <c r="J45" s="13" t="str">
        <f>+SurveyDataEntrySheet!V50</f>
        <v/>
      </c>
      <c r="K45" s="13">
        <f>+SurveyDataEntrySheet!W50</f>
        <v>0</v>
      </c>
    </row>
    <row r="46" spans="1:11" x14ac:dyDescent="0.25">
      <c r="A46" s="217">
        <f>+SurveyDataEntrySheet!$B$4</f>
        <v>0</v>
      </c>
      <c r="B46" s="218" t="str">
        <f>+SurveyDataEntrySheet!Q55</f>
        <v/>
      </c>
      <c r="C46" s="218" t="str">
        <f>+SurveyDataEntrySheet!S55</f>
        <v/>
      </c>
      <c r="D46" s="219"/>
      <c r="E46" s="218"/>
      <c r="F46" s="220"/>
      <c r="G46" s="125"/>
      <c r="H46" s="13" t="str">
        <f>+SurveyDataEntrySheet!R55</f>
        <v/>
      </c>
      <c r="I46" s="13" t="str">
        <f>+SurveyDataEntrySheet!T55</f>
        <v/>
      </c>
      <c r="J46" s="125" t="str">
        <f>+SurveyDataEntrySheet!V55</f>
        <v/>
      </c>
      <c r="K46" s="125">
        <f>+SurveyDataEntrySheet!W55</f>
        <v>0</v>
      </c>
    </row>
    <row r="47" spans="1:11" x14ac:dyDescent="0.25">
      <c r="A47" s="221">
        <f>+SurveyDataEntrySheet!$B$4</f>
        <v>0</v>
      </c>
      <c r="B47" s="125" t="str">
        <f>+SurveyDataEntrySheet!Q56</f>
        <v/>
      </c>
      <c r="C47" s="125" t="str">
        <f>+SurveyDataEntrySheet!S56</f>
        <v/>
      </c>
      <c r="D47" s="222"/>
      <c r="E47" s="125"/>
      <c r="F47" s="223"/>
      <c r="G47" s="125"/>
      <c r="H47" s="13" t="str">
        <f>+SurveyDataEntrySheet!R56</f>
        <v/>
      </c>
      <c r="I47" s="13" t="str">
        <f>+SurveyDataEntrySheet!T56</f>
        <v/>
      </c>
      <c r="J47" s="125" t="str">
        <f>+SurveyDataEntrySheet!V56</f>
        <v/>
      </c>
      <c r="K47" s="125">
        <f>+SurveyDataEntrySheet!W56</f>
        <v>0</v>
      </c>
    </row>
    <row r="48" spans="1:11" x14ac:dyDescent="0.25">
      <c r="A48" s="221">
        <f>+SurveyDataEntrySheet!$B$4</f>
        <v>0</v>
      </c>
      <c r="B48" s="125" t="str">
        <f>+SurveyDataEntrySheet!Q57</f>
        <v/>
      </c>
      <c r="C48" s="125" t="str">
        <f>+SurveyDataEntrySheet!S57</f>
        <v/>
      </c>
      <c r="D48" s="222"/>
      <c r="E48" s="125"/>
      <c r="F48" s="223"/>
      <c r="G48" s="125"/>
      <c r="H48" s="13" t="str">
        <f>+SurveyDataEntrySheet!R57</f>
        <v/>
      </c>
      <c r="I48" s="13" t="str">
        <f>+SurveyDataEntrySheet!T57</f>
        <v/>
      </c>
      <c r="J48" s="125" t="str">
        <f>+SurveyDataEntrySheet!V57</f>
        <v/>
      </c>
      <c r="K48" s="125">
        <f>+SurveyDataEntrySheet!W57</f>
        <v>0</v>
      </c>
    </row>
    <row r="49" spans="1:11" x14ac:dyDescent="0.25">
      <c r="A49" s="221">
        <f>+SurveyDataEntrySheet!$B$4</f>
        <v>0</v>
      </c>
      <c r="B49" s="125" t="str">
        <f>+SurveyDataEntrySheet!Q58</f>
        <v/>
      </c>
      <c r="C49" s="125" t="str">
        <f>+SurveyDataEntrySheet!S58</f>
        <v/>
      </c>
      <c r="D49" s="222"/>
      <c r="E49" s="125"/>
      <c r="F49" s="223"/>
      <c r="G49" s="125"/>
      <c r="H49" s="13" t="str">
        <f>+SurveyDataEntrySheet!R58</f>
        <v/>
      </c>
      <c r="I49" s="13" t="str">
        <f>+SurveyDataEntrySheet!T58</f>
        <v/>
      </c>
      <c r="J49" s="125" t="str">
        <f>+SurveyDataEntrySheet!V58</f>
        <v/>
      </c>
      <c r="K49" s="125">
        <f>+SurveyDataEntrySheet!W58</f>
        <v>0</v>
      </c>
    </row>
    <row r="50" spans="1:11" x14ac:dyDescent="0.25">
      <c r="A50" s="221">
        <f>+SurveyDataEntrySheet!$B$4</f>
        <v>0</v>
      </c>
      <c r="B50" s="125" t="str">
        <f>+SurveyDataEntrySheet!Q59</f>
        <v/>
      </c>
      <c r="C50" s="125" t="str">
        <f>+SurveyDataEntrySheet!S59</f>
        <v/>
      </c>
      <c r="D50" s="222"/>
      <c r="E50" s="125"/>
      <c r="F50" s="223"/>
      <c r="G50" s="125"/>
      <c r="H50" s="13" t="str">
        <f>+SurveyDataEntrySheet!R59</f>
        <v/>
      </c>
      <c r="I50" s="13" t="str">
        <f>+SurveyDataEntrySheet!T59</f>
        <v/>
      </c>
      <c r="J50" s="125" t="str">
        <f>+SurveyDataEntrySheet!V59</f>
        <v/>
      </c>
      <c r="K50" s="125">
        <f>+SurveyDataEntrySheet!W59</f>
        <v>0</v>
      </c>
    </row>
    <row r="51" spans="1:11" x14ac:dyDescent="0.25">
      <c r="A51" s="221">
        <f>+SurveyDataEntrySheet!$B$4</f>
        <v>0</v>
      </c>
      <c r="B51" s="125" t="str">
        <f>+SurveyDataEntrySheet!Q60</f>
        <v/>
      </c>
      <c r="C51" s="125" t="str">
        <f>+SurveyDataEntrySheet!S60</f>
        <v/>
      </c>
      <c r="D51" s="222"/>
      <c r="E51" s="125"/>
      <c r="F51" s="223"/>
      <c r="G51" s="125"/>
      <c r="H51" s="13" t="str">
        <f>+SurveyDataEntrySheet!R60</f>
        <v/>
      </c>
      <c r="I51" s="13" t="str">
        <f>+SurveyDataEntrySheet!T60</f>
        <v/>
      </c>
      <c r="J51" s="125" t="str">
        <f>+SurveyDataEntrySheet!V60</f>
        <v/>
      </c>
      <c r="K51" s="125">
        <f>+SurveyDataEntrySheet!W60</f>
        <v>0</v>
      </c>
    </row>
    <row r="52" spans="1:11" x14ac:dyDescent="0.25">
      <c r="A52" s="221">
        <f>+SurveyDataEntrySheet!$B$4</f>
        <v>0</v>
      </c>
      <c r="B52" s="125" t="str">
        <f>+SurveyDataEntrySheet!Q61</f>
        <v/>
      </c>
      <c r="C52" s="125" t="str">
        <f>+SurveyDataEntrySheet!S61</f>
        <v/>
      </c>
      <c r="D52" s="222"/>
      <c r="E52" s="125"/>
      <c r="F52" s="223"/>
      <c r="G52" s="125"/>
      <c r="H52" s="13" t="str">
        <f>+SurveyDataEntrySheet!R61</f>
        <v/>
      </c>
      <c r="I52" s="13" t="str">
        <f>+SurveyDataEntrySheet!T61</f>
        <v/>
      </c>
      <c r="J52" s="125" t="str">
        <f>+SurveyDataEntrySheet!V61</f>
        <v/>
      </c>
      <c r="K52" s="125">
        <f>+SurveyDataEntrySheet!W61</f>
        <v>0</v>
      </c>
    </row>
    <row r="53" spans="1:11" x14ac:dyDescent="0.25">
      <c r="A53" s="221">
        <f>+SurveyDataEntrySheet!$B$4</f>
        <v>0</v>
      </c>
      <c r="B53" s="125" t="str">
        <f>+SurveyDataEntrySheet!Q62</f>
        <v/>
      </c>
      <c r="C53" s="125" t="str">
        <f>+SurveyDataEntrySheet!S62</f>
        <v/>
      </c>
      <c r="D53" s="222"/>
      <c r="E53" s="125"/>
      <c r="F53" s="223"/>
      <c r="G53" s="125"/>
      <c r="H53" s="13" t="str">
        <f>+SurveyDataEntrySheet!R62</f>
        <v/>
      </c>
      <c r="I53" s="13" t="str">
        <f>+SurveyDataEntrySheet!T62</f>
        <v/>
      </c>
      <c r="J53" s="125" t="str">
        <f>+SurveyDataEntrySheet!V62</f>
        <v/>
      </c>
      <c r="K53" s="125">
        <f>+SurveyDataEntrySheet!W62</f>
        <v>0</v>
      </c>
    </row>
    <row r="54" spans="1:11" x14ac:dyDescent="0.25">
      <c r="A54" s="221">
        <f>+SurveyDataEntrySheet!$B$4</f>
        <v>0</v>
      </c>
      <c r="B54" s="125" t="str">
        <f>+SurveyDataEntrySheet!Q63</f>
        <v/>
      </c>
      <c r="C54" s="125" t="str">
        <f>+SurveyDataEntrySheet!S63</f>
        <v/>
      </c>
      <c r="D54" s="222"/>
      <c r="E54" s="125"/>
      <c r="F54" s="223"/>
      <c r="G54" s="125"/>
      <c r="H54" s="13" t="str">
        <f>+SurveyDataEntrySheet!R63</f>
        <v/>
      </c>
      <c r="I54" s="13" t="str">
        <f>+SurveyDataEntrySheet!T63</f>
        <v/>
      </c>
      <c r="J54" s="125" t="str">
        <f>+SurveyDataEntrySheet!V63</f>
        <v/>
      </c>
      <c r="K54" s="125">
        <f>+SurveyDataEntrySheet!W63</f>
        <v>0</v>
      </c>
    </row>
    <row r="55" spans="1:11" x14ac:dyDescent="0.25">
      <c r="A55" s="221">
        <f>+SurveyDataEntrySheet!$B$4</f>
        <v>0</v>
      </c>
      <c r="B55" s="125" t="str">
        <f>+SurveyDataEntrySheet!Q64</f>
        <v/>
      </c>
      <c r="C55" s="125" t="str">
        <f>+SurveyDataEntrySheet!S64</f>
        <v/>
      </c>
      <c r="D55" s="222"/>
      <c r="E55" s="125"/>
      <c r="F55" s="223"/>
      <c r="G55" s="125"/>
      <c r="H55" s="13" t="str">
        <f>+SurveyDataEntrySheet!R64</f>
        <v/>
      </c>
      <c r="I55" s="13" t="str">
        <f>+SurveyDataEntrySheet!T64</f>
        <v/>
      </c>
      <c r="J55" s="125" t="str">
        <f>+SurveyDataEntrySheet!V64</f>
        <v/>
      </c>
      <c r="K55" s="125">
        <f>+SurveyDataEntrySheet!W64</f>
        <v>0</v>
      </c>
    </row>
    <row r="56" spans="1:11" x14ac:dyDescent="0.25">
      <c r="A56" s="221">
        <f>+SurveyDataEntrySheet!$B$4</f>
        <v>0</v>
      </c>
      <c r="B56" s="125" t="str">
        <f>+SurveyDataEntrySheet!Q65</f>
        <v/>
      </c>
      <c r="C56" s="125" t="str">
        <f>+SurveyDataEntrySheet!S65</f>
        <v/>
      </c>
      <c r="D56" s="222"/>
      <c r="E56" s="125"/>
      <c r="F56" s="223"/>
      <c r="G56" s="125"/>
      <c r="H56" s="13" t="str">
        <f>+SurveyDataEntrySheet!R65</f>
        <v/>
      </c>
      <c r="I56" s="13" t="str">
        <f>+SurveyDataEntrySheet!T65</f>
        <v/>
      </c>
      <c r="J56" s="125" t="str">
        <f>+SurveyDataEntrySheet!V65</f>
        <v/>
      </c>
      <c r="K56" s="125">
        <f>+SurveyDataEntrySheet!W65</f>
        <v>0</v>
      </c>
    </row>
    <row r="57" spans="1:11" x14ac:dyDescent="0.25">
      <c r="A57" s="221">
        <f>+SurveyDataEntrySheet!$B$4</f>
        <v>0</v>
      </c>
      <c r="B57" s="125" t="str">
        <f>+SurveyDataEntrySheet!Q66</f>
        <v/>
      </c>
      <c r="C57" s="125" t="str">
        <f>+SurveyDataEntrySheet!S66</f>
        <v/>
      </c>
      <c r="D57" s="222"/>
      <c r="E57" s="125"/>
      <c r="F57" s="223"/>
      <c r="G57" s="125"/>
      <c r="H57" s="13" t="str">
        <f>+SurveyDataEntrySheet!R66</f>
        <v/>
      </c>
      <c r="I57" s="13" t="str">
        <f>+SurveyDataEntrySheet!T66</f>
        <v/>
      </c>
      <c r="J57" s="125" t="str">
        <f>+SurveyDataEntrySheet!V66</f>
        <v/>
      </c>
      <c r="K57" s="125">
        <f>+SurveyDataEntrySheet!W66</f>
        <v>0</v>
      </c>
    </row>
    <row r="58" spans="1:11" x14ac:dyDescent="0.25">
      <c r="A58" s="221">
        <f>+SurveyDataEntrySheet!$B$4</f>
        <v>0</v>
      </c>
      <c r="B58" s="125" t="str">
        <f>+SurveyDataEntrySheet!Q67</f>
        <v/>
      </c>
      <c r="C58" s="125" t="str">
        <f>+SurveyDataEntrySheet!S67</f>
        <v/>
      </c>
      <c r="D58" s="222"/>
      <c r="E58" s="125"/>
      <c r="F58" s="223"/>
      <c r="G58" s="125"/>
      <c r="H58" s="13" t="str">
        <f>+SurveyDataEntrySheet!R67</f>
        <v/>
      </c>
      <c r="I58" s="13" t="str">
        <f>+SurveyDataEntrySheet!T67</f>
        <v/>
      </c>
      <c r="J58" s="125" t="str">
        <f>+SurveyDataEntrySheet!V67</f>
        <v/>
      </c>
      <c r="K58" s="125">
        <f>+SurveyDataEntrySheet!W67</f>
        <v>0</v>
      </c>
    </row>
    <row r="59" spans="1:11" x14ac:dyDescent="0.25">
      <c r="A59" s="221">
        <f>+SurveyDataEntrySheet!$B$4</f>
        <v>0</v>
      </c>
      <c r="B59" s="125" t="str">
        <f>+SurveyDataEntrySheet!Q68</f>
        <v/>
      </c>
      <c r="C59" s="125" t="str">
        <f>+SurveyDataEntrySheet!S68</f>
        <v/>
      </c>
      <c r="D59" s="222"/>
      <c r="E59" s="125"/>
      <c r="F59" s="223"/>
      <c r="G59" s="125"/>
      <c r="H59" s="13" t="str">
        <f>+SurveyDataEntrySheet!R68</f>
        <v/>
      </c>
      <c r="I59" s="13" t="str">
        <f>+SurveyDataEntrySheet!T68</f>
        <v/>
      </c>
      <c r="J59" s="125" t="str">
        <f>+SurveyDataEntrySheet!V68</f>
        <v/>
      </c>
      <c r="K59" s="125">
        <f>+SurveyDataEntrySheet!W68</f>
        <v>0</v>
      </c>
    </row>
    <row r="60" spans="1:11" x14ac:dyDescent="0.25">
      <c r="A60" s="221">
        <f>+SurveyDataEntrySheet!$B$4</f>
        <v>0</v>
      </c>
      <c r="B60" s="125" t="str">
        <f>+SurveyDataEntrySheet!Q69</f>
        <v/>
      </c>
      <c r="C60" s="125" t="str">
        <f>+SurveyDataEntrySheet!S69</f>
        <v/>
      </c>
      <c r="D60" s="222"/>
      <c r="E60" s="125"/>
      <c r="F60" s="223"/>
      <c r="G60" s="125"/>
      <c r="H60" s="13" t="str">
        <f>+SurveyDataEntrySheet!R69</f>
        <v/>
      </c>
      <c r="I60" s="13" t="str">
        <f>+SurveyDataEntrySheet!T69</f>
        <v/>
      </c>
      <c r="J60" s="125" t="str">
        <f>+SurveyDataEntrySheet!V69</f>
        <v/>
      </c>
      <c r="K60" s="125">
        <f>+SurveyDataEntrySheet!W69</f>
        <v>0</v>
      </c>
    </row>
    <row r="61" spans="1:11" x14ac:dyDescent="0.25">
      <c r="A61" s="221">
        <f>+SurveyDataEntrySheet!$B$4</f>
        <v>0</v>
      </c>
      <c r="B61" s="125" t="str">
        <f>+SurveyDataEntrySheet!Q70</f>
        <v/>
      </c>
      <c r="C61" s="125" t="str">
        <f>+SurveyDataEntrySheet!S70</f>
        <v/>
      </c>
      <c r="D61" s="222"/>
      <c r="E61" s="125"/>
      <c r="F61" s="223"/>
      <c r="G61" s="125"/>
      <c r="H61" s="13" t="str">
        <f>+SurveyDataEntrySheet!R70</f>
        <v/>
      </c>
      <c r="I61" s="13" t="str">
        <f>+SurveyDataEntrySheet!T70</f>
        <v/>
      </c>
      <c r="J61" s="125" t="str">
        <f>+SurveyDataEntrySheet!V70</f>
        <v/>
      </c>
      <c r="K61" s="125">
        <f>+SurveyDataEntrySheet!W70</f>
        <v>0</v>
      </c>
    </row>
    <row r="62" spans="1:11" x14ac:dyDescent="0.25">
      <c r="A62" s="221">
        <f>+SurveyDataEntrySheet!$B$4</f>
        <v>0</v>
      </c>
      <c r="B62" s="125" t="str">
        <f>+SurveyDataEntrySheet!Q71</f>
        <v/>
      </c>
      <c r="C62" s="125" t="str">
        <f>+SurveyDataEntrySheet!S71</f>
        <v/>
      </c>
      <c r="D62" s="222"/>
      <c r="E62" s="125"/>
      <c r="F62" s="223"/>
      <c r="G62" s="125"/>
      <c r="H62" s="13" t="str">
        <f>+SurveyDataEntrySheet!R71</f>
        <v/>
      </c>
      <c r="I62" s="13" t="str">
        <f>+SurveyDataEntrySheet!T71</f>
        <v/>
      </c>
      <c r="J62" s="125" t="str">
        <f>+SurveyDataEntrySheet!V71</f>
        <v/>
      </c>
      <c r="K62" s="125">
        <f>+SurveyDataEntrySheet!W71</f>
        <v>0</v>
      </c>
    </row>
    <row r="63" spans="1:11" x14ac:dyDescent="0.25">
      <c r="A63" s="221">
        <f>+SurveyDataEntrySheet!$B$4</f>
        <v>0</v>
      </c>
      <c r="B63" s="125" t="str">
        <f>+SurveyDataEntrySheet!Q72</f>
        <v/>
      </c>
      <c r="C63" s="125" t="str">
        <f>+SurveyDataEntrySheet!S72</f>
        <v/>
      </c>
      <c r="D63" s="222"/>
      <c r="E63" s="125"/>
      <c r="F63" s="223"/>
      <c r="G63" s="125"/>
      <c r="H63" s="13" t="str">
        <f>+SurveyDataEntrySheet!R72</f>
        <v/>
      </c>
      <c r="I63" s="13" t="str">
        <f>+SurveyDataEntrySheet!T72</f>
        <v/>
      </c>
      <c r="J63" s="125" t="str">
        <f>+SurveyDataEntrySheet!V72</f>
        <v/>
      </c>
      <c r="K63" s="125">
        <f>+SurveyDataEntrySheet!W72</f>
        <v>0</v>
      </c>
    </row>
    <row r="64" spans="1:11" x14ac:dyDescent="0.25">
      <c r="A64" s="221">
        <f>+SurveyDataEntrySheet!$B$4</f>
        <v>0</v>
      </c>
      <c r="B64" s="125" t="str">
        <f>+SurveyDataEntrySheet!Q73</f>
        <v/>
      </c>
      <c r="C64" s="125" t="str">
        <f>+SurveyDataEntrySheet!S73</f>
        <v/>
      </c>
      <c r="D64" s="222"/>
      <c r="E64" s="125"/>
      <c r="F64" s="223"/>
      <c r="G64" s="125"/>
      <c r="H64" s="13" t="str">
        <f>+SurveyDataEntrySheet!R73</f>
        <v/>
      </c>
      <c r="I64" s="13" t="str">
        <f>+SurveyDataEntrySheet!T73</f>
        <v/>
      </c>
      <c r="J64" s="125" t="str">
        <f>+SurveyDataEntrySheet!V73</f>
        <v/>
      </c>
      <c r="K64" s="125">
        <f>+SurveyDataEntrySheet!W73</f>
        <v>0</v>
      </c>
    </row>
    <row r="65" spans="1:11" x14ac:dyDescent="0.25">
      <c r="A65" s="221">
        <f>+SurveyDataEntrySheet!$B$4</f>
        <v>0</v>
      </c>
      <c r="B65" s="125" t="str">
        <f>+SurveyDataEntrySheet!Q74</f>
        <v/>
      </c>
      <c r="C65" s="125" t="str">
        <f>+SurveyDataEntrySheet!S74</f>
        <v/>
      </c>
      <c r="D65" s="222"/>
      <c r="E65" s="125"/>
      <c r="F65" s="223"/>
      <c r="G65" s="125"/>
      <c r="H65" s="13" t="str">
        <f>+SurveyDataEntrySheet!R74</f>
        <v/>
      </c>
      <c r="I65" s="13" t="str">
        <f>+SurveyDataEntrySheet!T74</f>
        <v/>
      </c>
      <c r="J65" s="125" t="str">
        <f>+SurveyDataEntrySheet!V74</f>
        <v/>
      </c>
      <c r="K65" s="125">
        <f>+SurveyDataEntrySheet!W74</f>
        <v>0</v>
      </c>
    </row>
    <row r="66" spans="1:11" x14ac:dyDescent="0.25">
      <c r="A66" s="221">
        <f>+SurveyDataEntrySheet!$B$4</f>
        <v>0</v>
      </c>
      <c r="B66" s="125" t="str">
        <f>+SurveyDataEntrySheet!Q75</f>
        <v/>
      </c>
      <c r="C66" s="125" t="str">
        <f>+SurveyDataEntrySheet!S75</f>
        <v/>
      </c>
      <c r="D66" s="222"/>
      <c r="E66" s="125"/>
      <c r="F66" s="223"/>
      <c r="G66" s="125"/>
      <c r="H66" s="13" t="str">
        <f>+SurveyDataEntrySheet!R75</f>
        <v/>
      </c>
      <c r="I66" s="13" t="str">
        <f>+SurveyDataEntrySheet!T75</f>
        <v/>
      </c>
      <c r="J66" s="125" t="str">
        <f>+SurveyDataEntrySheet!V75</f>
        <v/>
      </c>
      <c r="K66" s="125">
        <f>+SurveyDataEntrySheet!W75</f>
        <v>0</v>
      </c>
    </row>
    <row r="67" spans="1:11" x14ac:dyDescent="0.25">
      <c r="A67" s="221">
        <f>+SurveyDataEntrySheet!$B$4</f>
        <v>0</v>
      </c>
      <c r="B67" s="125" t="str">
        <f>+SurveyDataEntrySheet!Q76</f>
        <v/>
      </c>
      <c r="C67" s="125" t="str">
        <f>+SurveyDataEntrySheet!S76</f>
        <v/>
      </c>
      <c r="D67" s="222"/>
      <c r="E67" s="125"/>
      <c r="F67" s="223"/>
      <c r="G67" s="125"/>
      <c r="H67" s="13" t="str">
        <f>+SurveyDataEntrySheet!R76</f>
        <v/>
      </c>
      <c r="I67" s="13" t="str">
        <f>+SurveyDataEntrySheet!T76</f>
        <v/>
      </c>
      <c r="J67" s="125" t="str">
        <f>+SurveyDataEntrySheet!V76</f>
        <v/>
      </c>
      <c r="K67" s="125">
        <f>+SurveyDataEntrySheet!W76</f>
        <v>0</v>
      </c>
    </row>
    <row r="68" spans="1:11" x14ac:dyDescent="0.25">
      <c r="A68" s="221">
        <f>+SurveyDataEntrySheet!$B$4</f>
        <v>0</v>
      </c>
      <c r="B68" s="125" t="str">
        <f>+SurveyDataEntrySheet!Q77</f>
        <v/>
      </c>
      <c r="C68" s="125" t="str">
        <f>+SurveyDataEntrySheet!S77</f>
        <v/>
      </c>
      <c r="D68" s="222"/>
      <c r="E68" s="125"/>
      <c r="F68" s="223"/>
      <c r="G68" s="125"/>
      <c r="H68" s="13" t="str">
        <f>+SurveyDataEntrySheet!R77</f>
        <v/>
      </c>
      <c r="I68" s="13" t="str">
        <f>+SurveyDataEntrySheet!T77</f>
        <v/>
      </c>
      <c r="J68" s="125" t="str">
        <f>+SurveyDataEntrySheet!V77</f>
        <v/>
      </c>
      <c r="K68" s="125">
        <f>+SurveyDataEntrySheet!W77</f>
        <v>0</v>
      </c>
    </row>
    <row r="69" spans="1:11" x14ac:dyDescent="0.25">
      <c r="A69" s="221">
        <f>+SurveyDataEntrySheet!$B$4</f>
        <v>0</v>
      </c>
      <c r="B69" s="125" t="str">
        <f>+SurveyDataEntrySheet!Q78</f>
        <v/>
      </c>
      <c r="C69" s="125" t="str">
        <f>+SurveyDataEntrySheet!S78</f>
        <v/>
      </c>
      <c r="D69" s="222"/>
      <c r="E69" s="125"/>
      <c r="F69" s="223"/>
      <c r="G69" s="125"/>
      <c r="H69" s="13" t="str">
        <f>+SurveyDataEntrySheet!R78</f>
        <v/>
      </c>
      <c r="I69" s="13" t="str">
        <f>+SurveyDataEntrySheet!T78</f>
        <v/>
      </c>
      <c r="J69" s="125" t="str">
        <f>+SurveyDataEntrySheet!V78</f>
        <v/>
      </c>
      <c r="K69" s="125">
        <f>+SurveyDataEntrySheet!W78</f>
        <v>0</v>
      </c>
    </row>
    <row r="70" spans="1:11" x14ac:dyDescent="0.25">
      <c r="A70" s="221">
        <f>+SurveyDataEntrySheet!$B$4</f>
        <v>0</v>
      </c>
      <c r="B70" s="125" t="str">
        <f>+SurveyDataEntrySheet!Q79</f>
        <v/>
      </c>
      <c r="C70" s="125" t="str">
        <f>+SurveyDataEntrySheet!S79</f>
        <v/>
      </c>
      <c r="D70" s="222"/>
      <c r="E70" s="125"/>
      <c r="F70" s="223"/>
      <c r="G70" s="125"/>
      <c r="H70" s="13" t="str">
        <f>+SurveyDataEntrySheet!R79</f>
        <v/>
      </c>
      <c r="I70" s="13" t="str">
        <f>+SurveyDataEntrySheet!T79</f>
        <v/>
      </c>
      <c r="J70" s="125" t="str">
        <f>+SurveyDataEntrySheet!V79</f>
        <v/>
      </c>
      <c r="K70" s="125">
        <f>+SurveyDataEntrySheet!W79</f>
        <v>0</v>
      </c>
    </row>
    <row r="71" spans="1:11" x14ac:dyDescent="0.25">
      <c r="A71" s="221">
        <f>+SurveyDataEntrySheet!$B$4</f>
        <v>0</v>
      </c>
      <c r="B71" s="125" t="str">
        <f>+SurveyDataEntrySheet!Q80</f>
        <v/>
      </c>
      <c r="C71" s="125" t="str">
        <f>+SurveyDataEntrySheet!S80</f>
        <v/>
      </c>
      <c r="D71" s="222"/>
      <c r="E71" s="125"/>
      <c r="F71" s="223"/>
      <c r="G71" s="125"/>
      <c r="H71" s="13" t="str">
        <f>+SurveyDataEntrySheet!R80</f>
        <v/>
      </c>
      <c r="I71" s="13" t="str">
        <f>+SurveyDataEntrySheet!T80</f>
        <v/>
      </c>
      <c r="J71" s="125" t="str">
        <f>+SurveyDataEntrySheet!V80</f>
        <v/>
      </c>
      <c r="K71" s="125">
        <f>+SurveyDataEntrySheet!W80</f>
        <v>0</v>
      </c>
    </row>
    <row r="72" spans="1:11" x14ac:dyDescent="0.25">
      <c r="A72" s="221">
        <f>+SurveyDataEntrySheet!$B$4</f>
        <v>0</v>
      </c>
      <c r="B72" s="125" t="str">
        <f>+SurveyDataEntrySheet!Q81</f>
        <v/>
      </c>
      <c r="C72" s="125" t="str">
        <f>+SurveyDataEntrySheet!S81</f>
        <v/>
      </c>
      <c r="D72" s="222"/>
      <c r="E72" s="125"/>
      <c r="F72" s="223"/>
      <c r="G72" s="125"/>
      <c r="H72" s="13" t="str">
        <f>+SurveyDataEntrySheet!R81</f>
        <v/>
      </c>
      <c r="I72" s="13" t="str">
        <f>+SurveyDataEntrySheet!T81</f>
        <v/>
      </c>
      <c r="J72" s="125" t="str">
        <f>+SurveyDataEntrySheet!V81</f>
        <v/>
      </c>
      <c r="K72" s="125">
        <f>+SurveyDataEntrySheet!W81</f>
        <v>0</v>
      </c>
    </row>
    <row r="73" spans="1:11" x14ac:dyDescent="0.25">
      <c r="A73" s="221">
        <f>+SurveyDataEntrySheet!$B$4</f>
        <v>0</v>
      </c>
      <c r="B73" s="125" t="str">
        <f>+SurveyDataEntrySheet!Q82</f>
        <v/>
      </c>
      <c r="C73" s="125" t="str">
        <f>+SurveyDataEntrySheet!S82</f>
        <v/>
      </c>
      <c r="D73" s="222"/>
      <c r="E73" s="125"/>
      <c r="F73" s="223"/>
      <c r="G73" s="125"/>
      <c r="H73" s="13" t="str">
        <f>+SurveyDataEntrySheet!R82</f>
        <v/>
      </c>
      <c r="I73" s="13" t="str">
        <f>+SurveyDataEntrySheet!T82</f>
        <v/>
      </c>
      <c r="J73" s="125" t="str">
        <f>+SurveyDataEntrySheet!V82</f>
        <v/>
      </c>
      <c r="K73" s="125">
        <f>+SurveyDataEntrySheet!W82</f>
        <v>0</v>
      </c>
    </row>
    <row r="74" spans="1:11" x14ac:dyDescent="0.25">
      <c r="A74" s="221">
        <f>+SurveyDataEntrySheet!$B$4</f>
        <v>0</v>
      </c>
      <c r="B74" s="125" t="str">
        <f>+SurveyDataEntrySheet!Q83</f>
        <v/>
      </c>
      <c r="C74" s="125" t="str">
        <f>+SurveyDataEntrySheet!S83</f>
        <v/>
      </c>
      <c r="D74" s="222"/>
      <c r="E74" s="125"/>
      <c r="F74" s="223"/>
      <c r="G74" s="125"/>
      <c r="H74" s="13" t="str">
        <f>+SurveyDataEntrySheet!R83</f>
        <v/>
      </c>
      <c r="I74" s="13" t="str">
        <f>+SurveyDataEntrySheet!T83</f>
        <v/>
      </c>
      <c r="J74" s="125" t="str">
        <f>+SurveyDataEntrySheet!V83</f>
        <v/>
      </c>
      <c r="K74" s="125">
        <f>+SurveyDataEntrySheet!W83</f>
        <v>0</v>
      </c>
    </row>
    <row r="75" spans="1:11" x14ac:dyDescent="0.25">
      <c r="A75" s="221">
        <f>+SurveyDataEntrySheet!$B$4</f>
        <v>0</v>
      </c>
      <c r="B75" s="125" t="str">
        <f>+SurveyDataEntrySheet!Q84</f>
        <v/>
      </c>
      <c r="C75" s="125" t="str">
        <f>+SurveyDataEntrySheet!S84</f>
        <v/>
      </c>
      <c r="D75" s="222"/>
      <c r="E75" s="125"/>
      <c r="F75" s="223"/>
      <c r="G75" s="125"/>
      <c r="H75" s="13" t="str">
        <f>+SurveyDataEntrySheet!R84</f>
        <v/>
      </c>
      <c r="I75" s="13" t="str">
        <f>+SurveyDataEntrySheet!T84</f>
        <v/>
      </c>
      <c r="J75" s="125" t="str">
        <f>+SurveyDataEntrySheet!V84</f>
        <v/>
      </c>
      <c r="K75" s="125">
        <f>+SurveyDataEntrySheet!W84</f>
        <v>0</v>
      </c>
    </row>
    <row r="76" spans="1:11" x14ac:dyDescent="0.25">
      <c r="A76" s="221">
        <f>+SurveyDataEntrySheet!$B$4</f>
        <v>0</v>
      </c>
      <c r="B76" s="125" t="str">
        <f>+SurveyDataEntrySheet!Q85</f>
        <v/>
      </c>
      <c r="C76" s="125" t="str">
        <f>+SurveyDataEntrySheet!S85</f>
        <v/>
      </c>
      <c r="D76" s="222"/>
      <c r="E76" s="125"/>
      <c r="F76" s="223"/>
      <c r="G76" s="125"/>
      <c r="H76" s="13" t="str">
        <f>+SurveyDataEntrySheet!R85</f>
        <v/>
      </c>
      <c r="I76" s="13" t="str">
        <f>+SurveyDataEntrySheet!T85</f>
        <v/>
      </c>
      <c r="J76" s="125" t="str">
        <f>+SurveyDataEntrySheet!V85</f>
        <v/>
      </c>
      <c r="K76" s="125">
        <f>+SurveyDataEntrySheet!W85</f>
        <v>0</v>
      </c>
    </row>
    <row r="77" spans="1:11" x14ac:dyDescent="0.25">
      <c r="A77" s="221">
        <f>+SurveyDataEntrySheet!$B$4</f>
        <v>0</v>
      </c>
      <c r="B77" s="125" t="str">
        <f>+SurveyDataEntrySheet!Q86</f>
        <v/>
      </c>
      <c r="C77" s="125" t="str">
        <f>+SurveyDataEntrySheet!S86</f>
        <v/>
      </c>
      <c r="D77" s="222"/>
      <c r="E77" s="125"/>
      <c r="F77" s="223"/>
      <c r="G77" s="125"/>
      <c r="H77" s="13" t="str">
        <f>+SurveyDataEntrySheet!R86</f>
        <v/>
      </c>
      <c r="I77" s="13" t="str">
        <f>+SurveyDataEntrySheet!T86</f>
        <v/>
      </c>
      <c r="J77" s="125" t="str">
        <f>+SurveyDataEntrySheet!V86</f>
        <v/>
      </c>
      <c r="K77" s="125">
        <f>+SurveyDataEntrySheet!W86</f>
        <v>0</v>
      </c>
    </row>
    <row r="78" spans="1:11" x14ac:dyDescent="0.25">
      <c r="A78" s="221">
        <f>+SurveyDataEntrySheet!$B$4</f>
        <v>0</v>
      </c>
      <c r="B78" s="125" t="str">
        <f>+SurveyDataEntrySheet!Q87</f>
        <v/>
      </c>
      <c r="C78" s="125" t="str">
        <f>+SurveyDataEntrySheet!S87</f>
        <v/>
      </c>
      <c r="D78" s="222"/>
      <c r="E78" s="125"/>
      <c r="F78" s="223"/>
      <c r="G78" s="125"/>
      <c r="H78" s="13" t="str">
        <f>+SurveyDataEntrySheet!R87</f>
        <v/>
      </c>
      <c r="I78" s="13" t="str">
        <f>+SurveyDataEntrySheet!T87</f>
        <v/>
      </c>
      <c r="J78" s="125" t="str">
        <f>+SurveyDataEntrySheet!V87</f>
        <v/>
      </c>
      <c r="K78" s="125">
        <f>+SurveyDataEntrySheet!W87</f>
        <v>0</v>
      </c>
    </row>
    <row r="79" spans="1:11" x14ac:dyDescent="0.25">
      <c r="A79" s="221">
        <f>+SurveyDataEntrySheet!$B$4</f>
        <v>0</v>
      </c>
      <c r="B79" s="125" t="str">
        <f>+SurveyDataEntrySheet!Q88</f>
        <v/>
      </c>
      <c r="C79" s="125" t="str">
        <f>+SurveyDataEntrySheet!S88</f>
        <v/>
      </c>
      <c r="D79" s="222"/>
      <c r="E79" s="125"/>
      <c r="F79" s="223"/>
      <c r="G79" s="125"/>
      <c r="H79" s="13" t="str">
        <f>+SurveyDataEntrySheet!R88</f>
        <v/>
      </c>
      <c r="I79" s="13" t="str">
        <f>+SurveyDataEntrySheet!T88</f>
        <v/>
      </c>
      <c r="J79" s="125" t="str">
        <f>+SurveyDataEntrySheet!V88</f>
        <v/>
      </c>
      <c r="K79" s="125">
        <f>+SurveyDataEntrySheet!W88</f>
        <v>0</v>
      </c>
    </row>
    <row r="80" spans="1:11" x14ac:dyDescent="0.25">
      <c r="A80" s="221">
        <f>+SurveyDataEntrySheet!$B$4</f>
        <v>0</v>
      </c>
      <c r="B80" s="125" t="str">
        <f>+SurveyDataEntrySheet!Q89</f>
        <v/>
      </c>
      <c r="C80" s="125" t="str">
        <f>+SurveyDataEntrySheet!S89</f>
        <v/>
      </c>
      <c r="D80" s="222"/>
      <c r="E80" s="125"/>
      <c r="F80" s="223"/>
      <c r="G80" s="125"/>
      <c r="H80" s="13" t="str">
        <f>+SurveyDataEntrySheet!R89</f>
        <v/>
      </c>
      <c r="I80" s="13" t="str">
        <f>+SurveyDataEntrySheet!T89</f>
        <v/>
      </c>
      <c r="J80" s="125" t="str">
        <f>+SurveyDataEntrySheet!V89</f>
        <v/>
      </c>
      <c r="K80" s="125">
        <f>+SurveyDataEntrySheet!W89</f>
        <v>0</v>
      </c>
    </row>
    <row r="81" spans="1:11" x14ac:dyDescent="0.25">
      <c r="A81" s="221">
        <f>+SurveyDataEntrySheet!$B$4</f>
        <v>0</v>
      </c>
      <c r="B81" s="125" t="str">
        <f>+SurveyDataEntrySheet!Q90</f>
        <v/>
      </c>
      <c r="C81" s="125" t="str">
        <f>+SurveyDataEntrySheet!S90</f>
        <v/>
      </c>
      <c r="D81" s="222"/>
      <c r="E81" s="125"/>
      <c r="F81" s="223"/>
      <c r="G81" s="125"/>
      <c r="H81" s="13" t="str">
        <f>+SurveyDataEntrySheet!R90</f>
        <v/>
      </c>
      <c r="I81" s="13" t="str">
        <f>+SurveyDataEntrySheet!T90</f>
        <v/>
      </c>
      <c r="J81" s="125" t="str">
        <f>+SurveyDataEntrySheet!V90</f>
        <v/>
      </c>
      <c r="K81" s="125">
        <f>+SurveyDataEntrySheet!W90</f>
        <v>0</v>
      </c>
    </row>
    <row r="82" spans="1:11" x14ac:dyDescent="0.25">
      <c r="A82" s="221">
        <f>+SurveyDataEntrySheet!$B$4</f>
        <v>0</v>
      </c>
      <c r="B82" s="125" t="str">
        <f>+SurveyDataEntrySheet!Q91</f>
        <v/>
      </c>
      <c r="C82" s="125" t="str">
        <f>+SurveyDataEntrySheet!S91</f>
        <v/>
      </c>
      <c r="D82" s="222"/>
      <c r="E82" s="125"/>
      <c r="F82" s="223"/>
      <c r="G82" s="125"/>
      <c r="H82" s="13" t="str">
        <f>+SurveyDataEntrySheet!R91</f>
        <v/>
      </c>
      <c r="I82" s="13" t="str">
        <f>+SurveyDataEntrySheet!T91</f>
        <v/>
      </c>
      <c r="J82" s="125" t="str">
        <f>+SurveyDataEntrySheet!V91</f>
        <v/>
      </c>
      <c r="K82" s="125">
        <f>+SurveyDataEntrySheet!W91</f>
        <v>0</v>
      </c>
    </row>
    <row r="83" spans="1:11" x14ac:dyDescent="0.25">
      <c r="A83" s="221">
        <f>+SurveyDataEntrySheet!$B$4</f>
        <v>0</v>
      </c>
      <c r="B83" s="125" t="str">
        <f>+SurveyDataEntrySheet!Q92</f>
        <v/>
      </c>
      <c r="C83" s="125" t="str">
        <f>+SurveyDataEntrySheet!S92</f>
        <v/>
      </c>
      <c r="D83" s="222"/>
      <c r="E83" s="125"/>
      <c r="F83" s="223"/>
      <c r="G83" s="125"/>
      <c r="H83" s="13" t="str">
        <f>+SurveyDataEntrySheet!R92</f>
        <v/>
      </c>
      <c r="I83" s="13" t="str">
        <f>+SurveyDataEntrySheet!T92</f>
        <v/>
      </c>
      <c r="J83" s="125" t="str">
        <f>+SurveyDataEntrySheet!V92</f>
        <v/>
      </c>
      <c r="K83" s="125">
        <f>+SurveyDataEntrySheet!W92</f>
        <v>0</v>
      </c>
    </row>
    <row r="84" spans="1:11" x14ac:dyDescent="0.25">
      <c r="A84" s="221">
        <f>+SurveyDataEntrySheet!$B$4</f>
        <v>0</v>
      </c>
      <c r="B84" s="125" t="str">
        <f>+SurveyDataEntrySheet!Q93</f>
        <v/>
      </c>
      <c r="C84" s="125" t="str">
        <f>+SurveyDataEntrySheet!S93</f>
        <v/>
      </c>
      <c r="D84" s="222"/>
      <c r="E84" s="125"/>
      <c r="F84" s="223"/>
      <c r="G84" s="125"/>
      <c r="H84" s="13" t="str">
        <f>+SurveyDataEntrySheet!R93</f>
        <v/>
      </c>
      <c r="I84" s="13" t="str">
        <f>+SurveyDataEntrySheet!T93</f>
        <v/>
      </c>
      <c r="J84" s="125" t="str">
        <f>+SurveyDataEntrySheet!V93</f>
        <v/>
      </c>
      <c r="K84" s="125">
        <f>+SurveyDataEntrySheet!W93</f>
        <v>0</v>
      </c>
    </row>
    <row r="85" spans="1:11" x14ac:dyDescent="0.25">
      <c r="A85" s="221">
        <f>+SurveyDataEntrySheet!$B$4</f>
        <v>0</v>
      </c>
      <c r="B85" s="125" t="str">
        <f>+SurveyDataEntrySheet!Q94</f>
        <v/>
      </c>
      <c r="C85" s="125" t="str">
        <f>+SurveyDataEntrySheet!S94</f>
        <v/>
      </c>
      <c r="D85" s="222"/>
      <c r="E85" s="125"/>
      <c r="F85" s="223"/>
      <c r="G85" s="125"/>
      <c r="H85" s="13" t="str">
        <f>+SurveyDataEntrySheet!R94</f>
        <v/>
      </c>
      <c r="I85" s="13" t="str">
        <f>+SurveyDataEntrySheet!T94</f>
        <v/>
      </c>
      <c r="J85" s="125" t="str">
        <f>+SurveyDataEntrySheet!V94</f>
        <v/>
      </c>
      <c r="K85" s="125">
        <f>+SurveyDataEntrySheet!W94</f>
        <v>0</v>
      </c>
    </row>
    <row r="86" spans="1:11" x14ac:dyDescent="0.25">
      <c r="A86" s="221">
        <f>+SurveyDataEntrySheet!$B$4</f>
        <v>0</v>
      </c>
      <c r="B86" s="125" t="str">
        <f>+SurveyDataEntrySheet!Q95</f>
        <v/>
      </c>
      <c r="C86" s="125" t="str">
        <f>+SurveyDataEntrySheet!S95</f>
        <v/>
      </c>
      <c r="D86" s="222"/>
      <c r="E86" s="125"/>
      <c r="F86" s="223"/>
      <c r="G86" s="125"/>
      <c r="H86" s="13" t="str">
        <f>+SurveyDataEntrySheet!R95</f>
        <v/>
      </c>
      <c r="I86" s="13" t="str">
        <f>+SurveyDataEntrySheet!T95</f>
        <v/>
      </c>
      <c r="J86" s="125" t="str">
        <f>+SurveyDataEntrySheet!V95</f>
        <v/>
      </c>
      <c r="K86" s="125">
        <f>+SurveyDataEntrySheet!W95</f>
        <v>0</v>
      </c>
    </row>
    <row r="87" spans="1:11" x14ac:dyDescent="0.25">
      <c r="A87" s="221">
        <f>+SurveyDataEntrySheet!$B$4</f>
        <v>0</v>
      </c>
      <c r="B87" s="125" t="str">
        <f>+SurveyDataEntrySheet!Q96</f>
        <v/>
      </c>
      <c r="C87" s="125" t="str">
        <f>+SurveyDataEntrySheet!S96</f>
        <v/>
      </c>
      <c r="D87" s="222"/>
      <c r="E87" s="125"/>
      <c r="F87" s="223"/>
      <c r="G87" s="125"/>
      <c r="H87" s="13" t="str">
        <f>+SurveyDataEntrySheet!R96</f>
        <v/>
      </c>
      <c r="I87" s="13" t="str">
        <f>+SurveyDataEntrySheet!T96</f>
        <v/>
      </c>
      <c r="J87" s="125" t="str">
        <f>+SurveyDataEntrySheet!V96</f>
        <v/>
      </c>
      <c r="K87" s="125">
        <f>+SurveyDataEntrySheet!W96</f>
        <v>0</v>
      </c>
    </row>
    <row r="88" spans="1:11" x14ac:dyDescent="0.25">
      <c r="A88" s="221">
        <f>+SurveyDataEntrySheet!$B$4</f>
        <v>0</v>
      </c>
      <c r="B88" s="125" t="str">
        <f>+SurveyDataEntrySheet!Q97</f>
        <v/>
      </c>
      <c r="C88" s="125" t="str">
        <f>+SurveyDataEntrySheet!S97</f>
        <v/>
      </c>
      <c r="D88" s="222"/>
      <c r="E88" s="125"/>
      <c r="F88" s="223"/>
      <c r="G88" s="125"/>
      <c r="H88" s="13" t="str">
        <f>+SurveyDataEntrySheet!R97</f>
        <v/>
      </c>
      <c r="I88" s="13" t="str">
        <f>+SurveyDataEntrySheet!T97</f>
        <v/>
      </c>
      <c r="J88" s="125" t="str">
        <f>+SurveyDataEntrySheet!V97</f>
        <v/>
      </c>
      <c r="K88" s="125">
        <f>+SurveyDataEntrySheet!W97</f>
        <v>0</v>
      </c>
    </row>
    <row r="89" spans="1:11" x14ac:dyDescent="0.25">
      <c r="A89" s="221">
        <f>+SurveyDataEntrySheet!$B$4</f>
        <v>0</v>
      </c>
      <c r="B89" s="125" t="str">
        <f>+SurveyDataEntrySheet!Q98</f>
        <v/>
      </c>
      <c r="C89" s="125" t="str">
        <f>+SurveyDataEntrySheet!S98</f>
        <v/>
      </c>
      <c r="D89" s="222"/>
      <c r="E89" s="125"/>
      <c r="F89" s="223"/>
      <c r="G89" s="125"/>
      <c r="H89" s="13" t="str">
        <f>+SurveyDataEntrySheet!R98</f>
        <v/>
      </c>
      <c r="I89" s="13" t="str">
        <f>+SurveyDataEntrySheet!T98</f>
        <v/>
      </c>
      <c r="J89" s="125" t="str">
        <f>+SurveyDataEntrySheet!V98</f>
        <v/>
      </c>
      <c r="K89" s="125">
        <f>+SurveyDataEntrySheet!W98</f>
        <v>0</v>
      </c>
    </row>
    <row r="90" spans="1:11" x14ac:dyDescent="0.25">
      <c r="A90" s="221">
        <f>+SurveyDataEntrySheet!$B$4</f>
        <v>0</v>
      </c>
      <c r="B90" s="125" t="str">
        <f>+SurveyDataEntrySheet!Q99</f>
        <v/>
      </c>
      <c r="C90" s="125" t="str">
        <f>+SurveyDataEntrySheet!S99</f>
        <v/>
      </c>
      <c r="D90" s="222"/>
      <c r="E90" s="125"/>
      <c r="F90" s="223"/>
      <c r="G90" s="125"/>
      <c r="H90" s="13" t="str">
        <f>+SurveyDataEntrySheet!R99</f>
        <v/>
      </c>
      <c r="I90" s="13" t="str">
        <f>+SurveyDataEntrySheet!T99</f>
        <v/>
      </c>
      <c r="J90" s="125" t="str">
        <f>+SurveyDataEntrySheet!V99</f>
        <v/>
      </c>
      <c r="K90" s="125">
        <f>+SurveyDataEntrySheet!W99</f>
        <v>0</v>
      </c>
    </row>
    <row r="91" spans="1:11" ht="15.75" thickBot="1" x14ac:dyDescent="0.3">
      <c r="A91" s="224">
        <f>+SurveyDataEntrySheet!$B$4</f>
        <v>0</v>
      </c>
      <c r="B91" s="225" t="str">
        <f>+SurveyDataEntrySheet!Q100</f>
        <v/>
      </c>
      <c r="C91" s="225" t="str">
        <f>+SurveyDataEntrySheet!S100</f>
        <v/>
      </c>
      <c r="D91" s="226"/>
      <c r="E91" s="225"/>
      <c r="F91" s="227"/>
      <c r="G91" s="125"/>
      <c r="H91" s="13" t="str">
        <f>+SurveyDataEntrySheet!R100</f>
        <v/>
      </c>
      <c r="I91" s="13" t="str">
        <f>+SurveyDataEntrySheet!T100</f>
        <v/>
      </c>
      <c r="J91" s="125" t="str">
        <f>+SurveyDataEntrySheet!V100</f>
        <v/>
      </c>
      <c r="K91" s="125">
        <f>+SurveyDataEntrySheet!W100</f>
        <v>0</v>
      </c>
    </row>
    <row r="92" spans="1:11" x14ac:dyDescent="0.25">
      <c r="A92" s="217">
        <f>+SurveyDataEntrySheet!$B$4</f>
        <v>0</v>
      </c>
      <c r="B92" s="218" t="str">
        <f>+SurveyDataEntrySheet!Q105</f>
        <v/>
      </c>
      <c r="C92" s="218" t="str">
        <f>+SurveyDataEntrySheet!S105</f>
        <v/>
      </c>
      <c r="D92" s="219"/>
      <c r="E92" s="218"/>
      <c r="F92" s="220"/>
      <c r="G92" s="125"/>
      <c r="H92" s="13" t="str">
        <f>+SurveyDataEntrySheet!R105</f>
        <v/>
      </c>
      <c r="I92" s="13" t="str">
        <f>+SurveyDataEntrySheet!T105</f>
        <v/>
      </c>
      <c r="J92" s="125" t="str">
        <f>+SurveyDataEntrySheet!V105</f>
        <v/>
      </c>
      <c r="K92" s="125">
        <f>+SurveyDataEntrySheet!W105</f>
        <v>0</v>
      </c>
    </row>
    <row r="93" spans="1:11" x14ac:dyDescent="0.25">
      <c r="A93" s="221">
        <f>+SurveyDataEntrySheet!$B$4</f>
        <v>0</v>
      </c>
      <c r="B93" s="125" t="str">
        <f>+SurveyDataEntrySheet!Q106</f>
        <v/>
      </c>
      <c r="C93" s="125" t="str">
        <f>+SurveyDataEntrySheet!S106</f>
        <v/>
      </c>
      <c r="D93" s="222"/>
      <c r="E93" s="125"/>
      <c r="F93" s="223"/>
      <c r="G93" s="125"/>
      <c r="H93" s="13" t="str">
        <f>+SurveyDataEntrySheet!R106</f>
        <v/>
      </c>
      <c r="I93" s="13" t="str">
        <f>+SurveyDataEntrySheet!T106</f>
        <v/>
      </c>
      <c r="J93" s="125" t="str">
        <f>+SurveyDataEntrySheet!V106</f>
        <v/>
      </c>
      <c r="K93" s="125">
        <f>+SurveyDataEntrySheet!W106</f>
        <v>0</v>
      </c>
    </row>
    <row r="94" spans="1:11" x14ac:dyDescent="0.25">
      <c r="A94" s="221">
        <f>+SurveyDataEntrySheet!$B$4</f>
        <v>0</v>
      </c>
      <c r="B94" s="125" t="str">
        <f>+SurveyDataEntrySheet!Q107</f>
        <v/>
      </c>
      <c r="C94" s="125" t="str">
        <f>+SurveyDataEntrySheet!S107</f>
        <v/>
      </c>
      <c r="D94" s="222"/>
      <c r="E94" s="125"/>
      <c r="F94" s="223"/>
      <c r="G94" s="125"/>
      <c r="H94" s="13" t="str">
        <f>+SurveyDataEntrySheet!R107</f>
        <v/>
      </c>
      <c r="I94" s="13" t="str">
        <f>+SurveyDataEntrySheet!T107</f>
        <v/>
      </c>
      <c r="J94" s="125" t="str">
        <f>+SurveyDataEntrySheet!V107</f>
        <v/>
      </c>
      <c r="K94" s="125">
        <f>+SurveyDataEntrySheet!W107</f>
        <v>0</v>
      </c>
    </row>
    <row r="95" spans="1:11" x14ac:dyDescent="0.25">
      <c r="A95" s="221">
        <f>+SurveyDataEntrySheet!$B$4</f>
        <v>0</v>
      </c>
      <c r="B95" s="125" t="str">
        <f>+SurveyDataEntrySheet!Q108</f>
        <v/>
      </c>
      <c r="C95" s="125" t="str">
        <f>+SurveyDataEntrySheet!S108</f>
        <v/>
      </c>
      <c r="D95" s="222"/>
      <c r="E95" s="125"/>
      <c r="F95" s="223"/>
      <c r="G95" s="125"/>
      <c r="H95" s="13" t="str">
        <f>+SurveyDataEntrySheet!R108</f>
        <v/>
      </c>
      <c r="I95" s="13" t="str">
        <f>+SurveyDataEntrySheet!T108</f>
        <v/>
      </c>
      <c r="J95" s="125" t="str">
        <f>+SurveyDataEntrySheet!V108</f>
        <v/>
      </c>
      <c r="K95" s="125">
        <f>+SurveyDataEntrySheet!W108</f>
        <v>0</v>
      </c>
    </row>
    <row r="96" spans="1:11" x14ac:dyDescent="0.25">
      <c r="A96" s="221">
        <f>+SurveyDataEntrySheet!$B$4</f>
        <v>0</v>
      </c>
      <c r="B96" s="125" t="str">
        <f>+SurveyDataEntrySheet!Q109</f>
        <v/>
      </c>
      <c r="C96" s="125" t="str">
        <f>+SurveyDataEntrySheet!S109</f>
        <v/>
      </c>
      <c r="D96" s="222"/>
      <c r="E96" s="125"/>
      <c r="F96" s="223"/>
      <c r="G96" s="125"/>
      <c r="H96" s="13" t="str">
        <f>+SurveyDataEntrySheet!R109</f>
        <v/>
      </c>
      <c r="I96" s="13" t="str">
        <f>+SurveyDataEntrySheet!T109</f>
        <v/>
      </c>
      <c r="J96" s="125" t="str">
        <f>+SurveyDataEntrySheet!V109</f>
        <v/>
      </c>
      <c r="K96" s="125">
        <f>+SurveyDataEntrySheet!W109</f>
        <v>0</v>
      </c>
    </row>
    <row r="97" spans="1:11" x14ac:dyDescent="0.25">
      <c r="A97" s="221">
        <f>+SurveyDataEntrySheet!$B$4</f>
        <v>0</v>
      </c>
      <c r="B97" s="125" t="str">
        <f>+SurveyDataEntrySheet!Q110</f>
        <v/>
      </c>
      <c r="C97" s="125" t="str">
        <f>+SurveyDataEntrySheet!S110</f>
        <v/>
      </c>
      <c r="D97" s="222"/>
      <c r="E97" s="125"/>
      <c r="F97" s="223"/>
      <c r="G97" s="125"/>
      <c r="H97" s="13" t="str">
        <f>+SurveyDataEntrySheet!R110</f>
        <v/>
      </c>
      <c r="I97" s="13" t="str">
        <f>+SurveyDataEntrySheet!T110</f>
        <v/>
      </c>
      <c r="J97" s="125" t="str">
        <f>+SurveyDataEntrySheet!V110</f>
        <v/>
      </c>
      <c r="K97" s="125">
        <f>+SurveyDataEntrySheet!W110</f>
        <v>0</v>
      </c>
    </row>
    <row r="98" spans="1:11" x14ac:dyDescent="0.25">
      <c r="A98" s="221">
        <f>+SurveyDataEntrySheet!$B$4</f>
        <v>0</v>
      </c>
      <c r="B98" s="125" t="str">
        <f>+SurveyDataEntrySheet!Q111</f>
        <v/>
      </c>
      <c r="C98" s="125" t="str">
        <f>+SurveyDataEntrySheet!S111</f>
        <v/>
      </c>
      <c r="D98" s="222"/>
      <c r="E98" s="125"/>
      <c r="F98" s="223"/>
      <c r="G98" s="125"/>
      <c r="H98" s="13" t="str">
        <f>+SurveyDataEntrySheet!R111</f>
        <v/>
      </c>
      <c r="I98" s="13" t="str">
        <f>+SurveyDataEntrySheet!T111</f>
        <v/>
      </c>
      <c r="J98" s="125" t="str">
        <f>+SurveyDataEntrySheet!V111</f>
        <v/>
      </c>
      <c r="K98" s="125">
        <f>+SurveyDataEntrySheet!W111</f>
        <v>0</v>
      </c>
    </row>
    <row r="99" spans="1:11" x14ac:dyDescent="0.25">
      <c r="A99" s="221">
        <f>+SurveyDataEntrySheet!$B$4</f>
        <v>0</v>
      </c>
      <c r="B99" s="125" t="str">
        <f>+SurveyDataEntrySheet!Q112</f>
        <v/>
      </c>
      <c r="C99" s="125" t="str">
        <f>+SurveyDataEntrySheet!S112</f>
        <v/>
      </c>
      <c r="D99" s="222"/>
      <c r="E99" s="125"/>
      <c r="F99" s="223"/>
      <c r="G99" s="125"/>
      <c r="H99" s="13" t="str">
        <f>+SurveyDataEntrySheet!R112</f>
        <v/>
      </c>
      <c r="I99" s="13" t="str">
        <f>+SurveyDataEntrySheet!T112</f>
        <v/>
      </c>
      <c r="J99" s="125" t="str">
        <f>+SurveyDataEntrySheet!V112</f>
        <v/>
      </c>
      <c r="K99" s="125">
        <f>+SurveyDataEntrySheet!W112</f>
        <v>0</v>
      </c>
    </row>
    <row r="100" spans="1:11" x14ac:dyDescent="0.25">
      <c r="A100" s="221">
        <f>+SurveyDataEntrySheet!$B$4</f>
        <v>0</v>
      </c>
      <c r="B100" s="125" t="str">
        <f>+SurveyDataEntrySheet!Q113</f>
        <v/>
      </c>
      <c r="C100" s="125" t="str">
        <f>+SurveyDataEntrySheet!S113</f>
        <v/>
      </c>
      <c r="D100" s="222"/>
      <c r="E100" s="125"/>
      <c r="F100" s="223"/>
      <c r="G100" s="125"/>
      <c r="H100" s="13" t="str">
        <f>+SurveyDataEntrySheet!R113</f>
        <v/>
      </c>
      <c r="I100" s="13" t="str">
        <f>+SurveyDataEntrySheet!T113</f>
        <v/>
      </c>
      <c r="J100" s="125" t="str">
        <f>+SurveyDataEntrySheet!V113</f>
        <v/>
      </c>
      <c r="K100" s="125">
        <f>+SurveyDataEntrySheet!W113</f>
        <v>0</v>
      </c>
    </row>
    <row r="101" spans="1:11" x14ac:dyDescent="0.25">
      <c r="A101" s="221">
        <f>+SurveyDataEntrySheet!$B$4</f>
        <v>0</v>
      </c>
      <c r="B101" s="125" t="str">
        <f>+SurveyDataEntrySheet!Q114</f>
        <v/>
      </c>
      <c r="C101" s="125" t="str">
        <f>+SurveyDataEntrySheet!S114</f>
        <v/>
      </c>
      <c r="D101" s="222"/>
      <c r="E101" s="125"/>
      <c r="F101" s="223"/>
      <c r="G101" s="125"/>
      <c r="H101" s="13" t="str">
        <f>+SurveyDataEntrySheet!R114</f>
        <v/>
      </c>
      <c r="I101" s="13" t="str">
        <f>+SurveyDataEntrySheet!T114</f>
        <v/>
      </c>
      <c r="J101" s="125" t="str">
        <f>+SurveyDataEntrySheet!V114</f>
        <v/>
      </c>
      <c r="K101" s="125">
        <f>+SurveyDataEntrySheet!W114</f>
        <v>0</v>
      </c>
    </row>
    <row r="102" spans="1:11" x14ac:dyDescent="0.25">
      <c r="A102" s="221">
        <f>+SurveyDataEntrySheet!$B$4</f>
        <v>0</v>
      </c>
      <c r="B102" s="125" t="str">
        <f>+SurveyDataEntrySheet!Q115</f>
        <v/>
      </c>
      <c r="C102" s="125" t="str">
        <f>+SurveyDataEntrySheet!S115</f>
        <v/>
      </c>
      <c r="D102" s="222"/>
      <c r="E102" s="125"/>
      <c r="F102" s="223"/>
      <c r="G102" s="125"/>
      <c r="H102" s="13" t="str">
        <f>+SurveyDataEntrySheet!R115</f>
        <v/>
      </c>
      <c r="I102" s="13" t="str">
        <f>+SurveyDataEntrySheet!T115</f>
        <v/>
      </c>
      <c r="J102" s="125" t="str">
        <f>+SurveyDataEntrySheet!V115</f>
        <v/>
      </c>
      <c r="K102" s="125">
        <f>+SurveyDataEntrySheet!W115</f>
        <v>0</v>
      </c>
    </row>
    <row r="103" spans="1:11" x14ac:dyDescent="0.25">
      <c r="A103" s="221">
        <f>+SurveyDataEntrySheet!$B$4</f>
        <v>0</v>
      </c>
      <c r="B103" s="125" t="str">
        <f>+SurveyDataEntrySheet!Q116</f>
        <v/>
      </c>
      <c r="C103" s="125" t="str">
        <f>+SurveyDataEntrySheet!S116</f>
        <v/>
      </c>
      <c r="D103" s="222"/>
      <c r="E103" s="125"/>
      <c r="F103" s="223"/>
      <c r="G103" s="125"/>
      <c r="H103" s="13" t="str">
        <f>+SurveyDataEntrySheet!R116</f>
        <v/>
      </c>
      <c r="I103" s="13" t="str">
        <f>+SurveyDataEntrySheet!T116</f>
        <v/>
      </c>
      <c r="J103" s="125" t="str">
        <f>+SurveyDataEntrySheet!V116</f>
        <v/>
      </c>
      <c r="K103" s="125">
        <f>+SurveyDataEntrySheet!W116</f>
        <v>0</v>
      </c>
    </row>
    <row r="104" spans="1:11" x14ac:dyDescent="0.25">
      <c r="A104" s="221">
        <f>+SurveyDataEntrySheet!$B$4</f>
        <v>0</v>
      </c>
      <c r="B104" s="125" t="str">
        <f>+SurveyDataEntrySheet!Q117</f>
        <v/>
      </c>
      <c r="C104" s="125" t="str">
        <f>+SurveyDataEntrySheet!S117</f>
        <v/>
      </c>
      <c r="D104" s="222"/>
      <c r="E104" s="125"/>
      <c r="F104" s="223"/>
      <c r="G104" s="125"/>
      <c r="H104" s="13" t="str">
        <f>+SurveyDataEntrySheet!R117</f>
        <v/>
      </c>
      <c r="I104" s="13" t="str">
        <f>+SurveyDataEntrySheet!T117</f>
        <v/>
      </c>
      <c r="J104" s="125" t="str">
        <f>+SurveyDataEntrySheet!V117</f>
        <v/>
      </c>
      <c r="K104" s="125">
        <f>+SurveyDataEntrySheet!W117</f>
        <v>0</v>
      </c>
    </row>
    <row r="105" spans="1:11" x14ac:dyDescent="0.25">
      <c r="A105" s="221">
        <f>+SurveyDataEntrySheet!$B$4</f>
        <v>0</v>
      </c>
      <c r="B105" s="125" t="str">
        <f>+SurveyDataEntrySheet!Q118</f>
        <v/>
      </c>
      <c r="C105" s="125" t="str">
        <f>+SurveyDataEntrySheet!S118</f>
        <v/>
      </c>
      <c r="D105" s="222"/>
      <c r="E105" s="125"/>
      <c r="F105" s="223"/>
      <c r="G105" s="125"/>
      <c r="H105" s="13" t="str">
        <f>+SurveyDataEntrySheet!R118</f>
        <v/>
      </c>
      <c r="I105" s="13" t="str">
        <f>+SurveyDataEntrySheet!T118</f>
        <v/>
      </c>
      <c r="J105" s="125" t="str">
        <f>+SurveyDataEntrySheet!V118</f>
        <v/>
      </c>
      <c r="K105" s="125">
        <f>+SurveyDataEntrySheet!W118</f>
        <v>0</v>
      </c>
    </row>
    <row r="106" spans="1:11" x14ac:dyDescent="0.25">
      <c r="A106" s="221">
        <f>+SurveyDataEntrySheet!$B$4</f>
        <v>0</v>
      </c>
      <c r="B106" s="125" t="str">
        <f>+SurveyDataEntrySheet!Q119</f>
        <v/>
      </c>
      <c r="C106" s="125" t="str">
        <f>+SurveyDataEntrySheet!S119</f>
        <v/>
      </c>
      <c r="D106" s="222"/>
      <c r="E106" s="125"/>
      <c r="F106" s="223"/>
      <c r="G106" s="125"/>
      <c r="H106" s="13" t="str">
        <f>+SurveyDataEntrySheet!R119</f>
        <v/>
      </c>
      <c r="I106" s="13" t="str">
        <f>+SurveyDataEntrySheet!T119</f>
        <v/>
      </c>
      <c r="J106" s="125" t="str">
        <f>+SurveyDataEntrySheet!V119</f>
        <v/>
      </c>
      <c r="K106" s="125">
        <f>+SurveyDataEntrySheet!W119</f>
        <v>0</v>
      </c>
    </row>
    <row r="107" spans="1:11" x14ac:dyDescent="0.25">
      <c r="A107" s="221">
        <f>+SurveyDataEntrySheet!$B$4</f>
        <v>0</v>
      </c>
      <c r="B107" s="125" t="str">
        <f>+SurveyDataEntrySheet!Q120</f>
        <v/>
      </c>
      <c r="C107" s="125" t="str">
        <f>+SurveyDataEntrySheet!S120</f>
        <v/>
      </c>
      <c r="D107" s="222"/>
      <c r="E107" s="125"/>
      <c r="F107" s="223"/>
      <c r="G107" s="125"/>
      <c r="H107" s="13" t="str">
        <f>+SurveyDataEntrySheet!R120</f>
        <v/>
      </c>
      <c r="I107" s="13" t="str">
        <f>+SurveyDataEntrySheet!T120</f>
        <v/>
      </c>
      <c r="J107" s="125" t="str">
        <f>+SurveyDataEntrySheet!V120</f>
        <v/>
      </c>
      <c r="K107" s="125">
        <f>+SurveyDataEntrySheet!W120</f>
        <v>0</v>
      </c>
    </row>
    <row r="108" spans="1:11" x14ac:dyDescent="0.25">
      <c r="A108" s="221">
        <f>+SurveyDataEntrySheet!$B$4</f>
        <v>0</v>
      </c>
      <c r="B108" s="125" t="str">
        <f>+SurveyDataEntrySheet!Q121</f>
        <v/>
      </c>
      <c r="C108" s="125" t="str">
        <f>+SurveyDataEntrySheet!S121</f>
        <v/>
      </c>
      <c r="D108" s="222"/>
      <c r="E108" s="125"/>
      <c r="F108" s="223"/>
      <c r="G108" s="125"/>
      <c r="H108" s="13" t="str">
        <f>+SurveyDataEntrySheet!R121</f>
        <v/>
      </c>
      <c r="I108" s="13" t="str">
        <f>+SurveyDataEntrySheet!T121</f>
        <v/>
      </c>
      <c r="J108" s="125" t="str">
        <f>+SurveyDataEntrySheet!V121</f>
        <v/>
      </c>
      <c r="K108" s="125">
        <f>+SurveyDataEntrySheet!W121</f>
        <v>0</v>
      </c>
    </row>
    <row r="109" spans="1:11" x14ac:dyDescent="0.25">
      <c r="A109" s="221">
        <f>+SurveyDataEntrySheet!$B$4</f>
        <v>0</v>
      </c>
      <c r="B109" s="125" t="str">
        <f>+SurveyDataEntrySheet!Q122</f>
        <v/>
      </c>
      <c r="C109" s="125" t="str">
        <f>+SurveyDataEntrySheet!S122</f>
        <v/>
      </c>
      <c r="D109" s="222"/>
      <c r="E109" s="125"/>
      <c r="F109" s="223"/>
      <c r="G109" s="125"/>
      <c r="H109" s="13" t="str">
        <f>+SurveyDataEntrySheet!R122</f>
        <v/>
      </c>
      <c r="I109" s="13" t="str">
        <f>+SurveyDataEntrySheet!T122</f>
        <v/>
      </c>
      <c r="J109" s="125" t="str">
        <f>+SurveyDataEntrySheet!V122</f>
        <v/>
      </c>
      <c r="K109" s="125">
        <f>+SurveyDataEntrySheet!W122</f>
        <v>0</v>
      </c>
    </row>
    <row r="110" spans="1:11" x14ac:dyDescent="0.25">
      <c r="A110" s="221">
        <f>+SurveyDataEntrySheet!$B$4</f>
        <v>0</v>
      </c>
      <c r="B110" s="125" t="str">
        <f>+SurveyDataEntrySheet!Q123</f>
        <v/>
      </c>
      <c r="C110" s="125" t="str">
        <f>+SurveyDataEntrySheet!S123</f>
        <v/>
      </c>
      <c r="D110" s="222"/>
      <c r="E110" s="125"/>
      <c r="F110" s="223"/>
      <c r="G110" s="125"/>
      <c r="H110" s="13" t="str">
        <f>+SurveyDataEntrySheet!R123</f>
        <v/>
      </c>
      <c r="I110" s="13" t="str">
        <f>+SurveyDataEntrySheet!T123</f>
        <v/>
      </c>
      <c r="J110" s="125" t="str">
        <f>+SurveyDataEntrySheet!V123</f>
        <v/>
      </c>
      <c r="K110" s="125">
        <f>+SurveyDataEntrySheet!W123</f>
        <v>0</v>
      </c>
    </row>
    <row r="111" spans="1:11" x14ac:dyDescent="0.25">
      <c r="A111" s="221">
        <f>+SurveyDataEntrySheet!$B$4</f>
        <v>0</v>
      </c>
      <c r="B111" s="125" t="str">
        <f>+SurveyDataEntrySheet!Q124</f>
        <v/>
      </c>
      <c r="C111" s="125" t="str">
        <f>+SurveyDataEntrySheet!S124</f>
        <v/>
      </c>
      <c r="D111" s="222"/>
      <c r="E111" s="125"/>
      <c r="F111" s="223"/>
      <c r="G111" s="125"/>
      <c r="H111" s="13" t="str">
        <f>+SurveyDataEntrySheet!R124</f>
        <v/>
      </c>
      <c r="I111" s="13" t="str">
        <f>+SurveyDataEntrySheet!T124</f>
        <v/>
      </c>
      <c r="J111" s="125" t="str">
        <f>+SurveyDataEntrySheet!V124</f>
        <v/>
      </c>
      <c r="K111" s="125">
        <f>+SurveyDataEntrySheet!W124</f>
        <v>0</v>
      </c>
    </row>
    <row r="112" spans="1:11" x14ac:dyDescent="0.25">
      <c r="A112" s="221">
        <f>+SurveyDataEntrySheet!$B$4</f>
        <v>0</v>
      </c>
      <c r="B112" s="125" t="str">
        <f>+SurveyDataEntrySheet!Q125</f>
        <v/>
      </c>
      <c r="C112" s="125" t="str">
        <f>+SurveyDataEntrySheet!S125</f>
        <v/>
      </c>
      <c r="D112" s="222"/>
      <c r="E112" s="125"/>
      <c r="F112" s="223"/>
      <c r="G112" s="125"/>
      <c r="H112" s="13" t="str">
        <f>+SurveyDataEntrySheet!R125</f>
        <v/>
      </c>
      <c r="I112" s="13" t="str">
        <f>+SurveyDataEntrySheet!T125</f>
        <v/>
      </c>
      <c r="J112" s="125" t="str">
        <f>+SurveyDataEntrySheet!V125</f>
        <v/>
      </c>
      <c r="K112" s="125">
        <f>+SurveyDataEntrySheet!W125</f>
        <v>0</v>
      </c>
    </row>
    <row r="113" spans="1:11" x14ac:dyDescent="0.25">
      <c r="A113" s="221">
        <f>+SurveyDataEntrySheet!$B$4</f>
        <v>0</v>
      </c>
      <c r="B113" s="125" t="str">
        <f>+SurveyDataEntrySheet!Q126</f>
        <v/>
      </c>
      <c r="C113" s="125" t="str">
        <f>+SurveyDataEntrySheet!S126</f>
        <v/>
      </c>
      <c r="D113" s="222"/>
      <c r="E113" s="125"/>
      <c r="F113" s="223"/>
      <c r="G113" s="125"/>
      <c r="H113" s="13" t="str">
        <f>+SurveyDataEntrySheet!R126</f>
        <v/>
      </c>
      <c r="I113" s="13" t="str">
        <f>+SurveyDataEntrySheet!T126</f>
        <v/>
      </c>
      <c r="J113" s="125" t="str">
        <f>+SurveyDataEntrySheet!V126</f>
        <v/>
      </c>
      <c r="K113" s="125">
        <f>+SurveyDataEntrySheet!W126</f>
        <v>0</v>
      </c>
    </row>
    <row r="114" spans="1:11" x14ac:dyDescent="0.25">
      <c r="A114" s="221">
        <f>+SurveyDataEntrySheet!$B$4</f>
        <v>0</v>
      </c>
      <c r="B114" s="125" t="str">
        <f>+SurveyDataEntrySheet!Q127</f>
        <v/>
      </c>
      <c r="C114" s="125" t="str">
        <f>+SurveyDataEntrySheet!S127</f>
        <v/>
      </c>
      <c r="D114" s="222"/>
      <c r="E114" s="125"/>
      <c r="F114" s="223"/>
      <c r="G114" s="125"/>
      <c r="H114" s="13" t="str">
        <f>+SurveyDataEntrySheet!R127</f>
        <v/>
      </c>
      <c r="I114" s="13" t="str">
        <f>+SurveyDataEntrySheet!T127</f>
        <v/>
      </c>
      <c r="J114" s="125" t="str">
        <f>+SurveyDataEntrySheet!V127</f>
        <v/>
      </c>
      <c r="K114" s="125">
        <f>+SurveyDataEntrySheet!W127</f>
        <v>0</v>
      </c>
    </row>
    <row r="115" spans="1:11" x14ac:dyDescent="0.25">
      <c r="A115" s="221">
        <f>+SurveyDataEntrySheet!$B$4</f>
        <v>0</v>
      </c>
      <c r="B115" s="125" t="str">
        <f>+SurveyDataEntrySheet!Q128</f>
        <v/>
      </c>
      <c r="C115" s="125" t="str">
        <f>+SurveyDataEntrySheet!S128</f>
        <v/>
      </c>
      <c r="D115" s="222"/>
      <c r="E115" s="125"/>
      <c r="F115" s="223"/>
      <c r="G115" s="125"/>
      <c r="H115" s="13" t="str">
        <f>+SurveyDataEntrySheet!R128</f>
        <v/>
      </c>
      <c r="I115" s="13" t="str">
        <f>+SurveyDataEntrySheet!T128</f>
        <v/>
      </c>
      <c r="J115" s="125" t="str">
        <f>+SurveyDataEntrySheet!V128</f>
        <v/>
      </c>
      <c r="K115" s="125">
        <f>+SurveyDataEntrySheet!W128</f>
        <v>0</v>
      </c>
    </row>
    <row r="116" spans="1:11" x14ac:dyDescent="0.25">
      <c r="A116" s="221">
        <f>+SurveyDataEntrySheet!$B$4</f>
        <v>0</v>
      </c>
      <c r="B116" s="125" t="str">
        <f>+SurveyDataEntrySheet!Q129</f>
        <v/>
      </c>
      <c r="C116" s="125" t="str">
        <f>+SurveyDataEntrySheet!S129</f>
        <v/>
      </c>
      <c r="D116" s="222"/>
      <c r="E116" s="125"/>
      <c r="F116" s="223"/>
      <c r="G116" s="125"/>
      <c r="H116" s="13" t="str">
        <f>+SurveyDataEntrySheet!R129</f>
        <v/>
      </c>
      <c r="I116" s="13" t="str">
        <f>+SurveyDataEntrySheet!T129</f>
        <v/>
      </c>
      <c r="J116" s="125" t="str">
        <f>+SurveyDataEntrySheet!V129</f>
        <v/>
      </c>
      <c r="K116" s="125">
        <f>+SurveyDataEntrySheet!W129</f>
        <v>0</v>
      </c>
    </row>
    <row r="117" spans="1:11" x14ac:dyDescent="0.25">
      <c r="A117" s="221">
        <f>+SurveyDataEntrySheet!$B$4</f>
        <v>0</v>
      </c>
      <c r="B117" s="125" t="str">
        <f>+SurveyDataEntrySheet!Q130</f>
        <v/>
      </c>
      <c r="C117" s="125" t="str">
        <f>+SurveyDataEntrySheet!S130</f>
        <v/>
      </c>
      <c r="D117" s="222"/>
      <c r="E117" s="125"/>
      <c r="F117" s="223"/>
      <c r="G117" s="125"/>
      <c r="H117" s="13" t="str">
        <f>+SurveyDataEntrySheet!R130</f>
        <v/>
      </c>
      <c r="I117" s="13" t="str">
        <f>+SurveyDataEntrySheet!T130</f>
        <v/>
      </c>
      <c r="J117" s="125" t="str">
        <f>+SurveyDataEntrySheet!V130</f>
        <v/>
      </c>
      <c r="K117" s="125">
        <f>+SurveyDataEntrySheet!W130</f>
        <v>0</v>
      </c>
    </row>
    <row r="118" spans="1:11" x14ac:dyDescent="0.25">
      <c r="A118" s="221">
        <f>+SurveyDataEntrySheet!$B$4</f>
        <v>0</v>
      </c>
      <c r="B118" s="125" t="str">
        <f>+SurveyDataEntrySheet!Q131</f>
        <v/>
      </c>
      <c r="C118" s="125" t="str">
        <f>+SurveyDataEntrySheet!S131</f>
        <v/>
      </c>
      <c r="D118" s="222"/>
      <c r="E118" s="125"/>
      <c r="F118" s="223"/>
      <c r="G118" s="125"/>
      <c r="H118" s="13" t="str">
        <f>+SurveyDataEntrySheet!R131</f>
        <v/>
      </c>
      <c r="I118" s="13" t="str">
        <f>+SurveyDataEntrySheet!T131</f>
        <v/>
      </c>
      <c r="J118" s="125" t="str">
        <f>+SurveyDataEntrySheet!V131</f>
        <v/>
      </c>
      <c r="K118" s="125">
        <f>+SurveyDataEntrySheet!W131</f>
        <v>0</v>
      </c>
    </row>
    <row r="119" spans="1:11" x14ac:dyDescent="0.25">
      <c r="A119" s="221">
        <f>+SurveyDataEntrySheet!$B$4</f>
        <v>0</v>
      </c>
      <c r="B119" s="125" t="str">
        <f>+SurveyDataEntrySheet!Q132</f>
        <v/>
      </c>
      <c r="C119" s="125" t="str">
        <f>+SurveyDataEntrySheet!S132</f>
        <v/>
      </c>
      <c r="D119" s="222"/>
      <c r="E119" s="125"/>
      <c r="F119" s="223"/>
      <c r="G119" s="125"/>
      <c r="H119" s="13" t="str">
        <f>+SurveyDataEntrySheet!R132</f>
        <v/>
      </c>
      <c r="I119" s="13" t="str">
        <f>+SurveyDataEntrySheet!T132</f>
        <v/>
      </c>
      <c r="J119" s="125" t="str">
        <f>+SurveyDataEntrySheet!V132</f>
        <v/>
      </c>
      <c r="K119" s="125">
        <f>+SurveyDataEntrySheet!W132</f>
        <v>0</v>
      </c>
    </row>
    <row r="120" spans="1:11" x14ac:dyDescent="0.25">
      <c r="A120" s="221">
        <f>+SurveyDataEntrySheet!$B$4</f>
        <v>0</v>
      </c>
      <c r="B120" s="125" t="str">
        <f>+SurveyDataEntrySheet!Q133</f>
        <v/>
      </c>
      <c r="C120" s="125" t="str">
        <f>+SurveyDataEntrySheet!S133</f>
        <v/>
      </c>
      <c r="D120" s="222"/>
      <c r="E120" s="125"/>
      <c r="F120" s="223"/>
      <c r="G120" s="125"/>
      <c r="H120" s="13" t="str">
        <f>+SurveyDataEntrySheet!R133</f>
        <v/>
      </c>
      <c r="I120" s="13" t="str">
        <f>+SurveyDataEntrySheet!T133</f>
        <v/>
      </c>
      <c r="J120" s="125" t="str">
        <f>+SurveyDataEntrySheet!V133</f>
        <v/>
      </c>
      <c r="K120" s="125">
        <f>+SurveyDataEntrySheet!W133</f>
        <v>0</v>
      </c>
    </row>
    <row r="121" spans="1:11" x14ac:dyDescent="0.25">
      <c r="A121" s="221">
        <f>+SurveyDataEntrySheet!$B$4</f>
        <v>0</v>
      </c>
      <c r="B121" s="125" t="str">
        <f>+SurveyDataEntrySheet!Q134</f>
        <v/>
      </c>
      <c r="C121" s="125" t="str">
        <f>+SurveyDataEntrySheet!S134</f>
        <v/>
      </c>
      <c r="D121" s="222"/>
      <c r="E121" s="125"/>
      <c r="F121" s="223"/>
      <c r="G121" s="125"/>
      <c r="H121" s="13" t="str">
        <f>+SurveyDataEntrySheet!R134</f>
        <v/>
      </c>
      <c r="I121" s="13" t="str">
        <f>+SurveyDataEntrySheet!T134</f>
        <v/>
      </c>
      <c r="J121" s="125" t="str">
        <f>+SurveyDataEntrySheet!V134</f>
        <v/>
      </c>
      <c r="K121" s="125">
        <f>+SurveyDataEntrySheet!W134</f>
        <v>0</v>
      </c>
    </row>
    <row r="122" spans="1:11" x14ac:dyDescent="0.25">
      <c r="A122" s="221">
        <f>+SurveyDataEntrySheet!$B$4</f>
        <v>0</v>
      </c>
      <c r="B122" s="125" t="str">
        <f>+SurveyDataEntrySheet!Q135</f>
        <v/>
      </c>
      <c r="C122" s="125" t="str">
        <f>+SurveyDataEntrySheet!S135</f>
        <v/>
      </c>
      <c r="D122" s="222"/>
      <c r="E122" s="125"/>
      <c r="F122" s="223"/>
      <c r="G122" s="125"/>
      <c r="H122" s="13" t="str">
        <f>+SurveyDataEntrySheet!R135</f>
        <v/>
      </c>
      <c r="I122" s="13" t="str">
        <f>+SurveyDataEntrySheet!T135</f>
        <v/>
      </c>
      <c r="J122" s="125" t="str">
        <f>+SurveyDataEntrySheet!V135</f>
        <v/>
      </c>
      <c r="K122" s="125">
        <f>+SurveyDataEntrySheet!W135</f>
        <v>0</v>
      </c>
    </row>
    <row r="123" spans="1:11" x14ac:dyDescent="0.25">
      <c r="A123" s="221">
        <f>+SurveyDataEntrySheet!$B$4</f>
        <v>0</v>
      </c>
      <c r="B123" s="125" t="str">
        <f>+SurveyDataEntrySheet!Q136</f>
        <v/>
      </c>
      <c r="C123" s="125" t="str">
        <f>+SurveyDataEntrySheet!S136</f>
        <v/>
      </c>
      <c r="D123" s="222"/>
      <c r="E123" s="125"/>
      <c r="F123" s="223"/>
      <c r="G123" s="125"/>
      <c r="H123" s="13" t="str">
        <f>+SurveyDataEntrySheet!R136</f>
        <v/>
      </c>
      <c r="I123" s="13" t="str">
        <f>+SurveyDataEntrySheet!T136</f>
        <v/>
      </c>
      <c r="J123" s="125" t="str">
        <f>+SurveyDataEntrySheet!V136</f>
        <v/>
      </c>
      <c r="K123" s="125">
        <f>+SurveyDataEntrySheet!W136</f>
        <v>0</v>
      </c>
    </row>
    <row r="124" spans="1:11" x14ac:dyDescent="0.25">
      <c r="A124" s="221">
        <f>+SurveyDataEntrySheet!$B$4</f>
        <v>0</v>
      </c>
      <c r="B124" s="125" t="str">
        <f>+SurveyDataEntrySheet!Q137</f>
        <v/>
      </c>
      <c r="C124" s="125" t="str">
        <f>+SurveyDataEntrySheet!S137</f>
        <v/>
      </c>
      <c r="D124" s="222"/>
      <c r="E124" s="125"/>
      <c r="F124" s="223"/>
      <c r="G124" s="125"/>
      <c r="H124" s="13" t="str">
        <f>+SurveyDataEntrySheet!R137</f>
        <v/>
      </c>
      <c r="I124" s="13" t="str">
        <f>+SurveyDataEntrySheet!T137</f>
        <v/>
      </c>
      <c r="J124" s="125" t="str">
        <f>+SurveyDataEntrySheet!V137</f>
        <v/>
      </c>
      <c r="K124" s="125">
        <f>+SurveyDataEntrySheet!W137</f>
        <v>0</v>
      </c>
    </row>
    <row r="125" spans="1:11" x14ac:dyDescent="0.25">
      <c r="A125" s="221">
        <f>+SurveyDataEntrySheet!$B$4</f>
        <v>0</v>
      </c>
      <c r="B125" s="125" t="str">
        <f>+SurveyDataEntrySheet!Q138</f>
        <v/>
      </c>
      <c r="C125" s="125" t="str">
        <f>+SurveyDataEntrySheet!S138</f>
        <v/>
      </c>
      <c r="D125" s="222"/>
      <c r="E125" s="125"/>
      <c r="F125" s="223"/>
      <c r="G125" s="125"/>
      <c r="H125" s="13" t="str">
        <f>+SurveyDataEntrySheet!R138</f>
        <v/>
      </c>
      <c r="I125" s="13" t="str">
        <f>+SurveyDataEntrySheet!T138</f>
        <v/>
      </c>
      <c r="J125" s="125" t="str">
        <f>+SurveyDataEntrySheet!V138</f>
        <v/>
      </c>
      <c r="K125" s="125">
        <f>+SurveyDataEntrySheet!W138</f>
        <v>0</v>
      </c>
    </row>
    <row r="126" spans="1:11" x14ac:dyDescent="0.25">
      <c r="A126" s="221">
        <f>+SurveyDataEntrySheet!$B$4</f>
        <v>0</v>
      </c>
      <c r="B126" s="125" t="str">
        <f>+SurveyDataEntrySheet!Q139</f>
        <v/>
      </c>
      <c r="C126" s="125" t="str">
        <f>+SurveyDataEntrySheet!S139</f>
        <v/>
      </c>
      <c r="D126" s="222"/>
      <c r="E126" s="125"/>
      <c r="F126" s="223"/>
      <c r="G126" s="125"/>
      <c r="H126" s="13" t="str">
        <f>+SurveyDataEntrySheet!R139</f>
        <v/>
      </c>
      <c r="I126" s="13" t="str">
        <f>+SurveyDataEntrySheet!T139</f>
        <v/>
      </c>
      <c r="J126" s="125" t="str">
        <f>+SurveyDataEntrySheet!V139</f>
        <v/>
      </c>
      <c r="K126" s="125">
        <f>+SurveyDataEntrySheet!W139</f>
        <v>0</v>
      </c>
    </row>
    <row r="127" spans="1:11" x14ac:dyDescent="0.25">
      <c r="A127" s="221">
        <f>+SurveyDataEntrySheet!$B$4</f>
        <v>0</v>
      </c>
      <c r="B127" s="125" t="str">
        <f>+SurveyDataEntrySheet!Q140</f>
        <v/>
      </c>
      <c r="C127" s="125" t="str">
        <f>+SurveyDataEntrySheet!S140</f>
        <v/>
      </c>
      <c r="D127" s="222"/>
      <c r="E127" s="125"/>
      <c r="F127" s="223"/>
      <c r="G127" s="125"/>
      <c r="H127" s="13" t="str">
        <f>+SurveyDataEntrySheet!R140</f>
        <v/>
      </c>
      <c r="I127" s="13" t="str">
        <f>+SurveyDataEntrySheet!T140</f>
        <v/>
      </c>
      <c r="J127" s="125" t="str">
        <f>+SurveyDataEntrySheet!V140</f>
        <v/>
      </c>
      <c r="K127" s="125">
        <f>+SurveyDataEntrySheet!W140</f>
        <v>0</v>
      </c>
    </row>
    <row r="128" spans="1:11" x14ac:dyDescent="0.25">
      <c r="A128" s="221">
        <f>+SurveyDataEntrySheet!$B$4</f>
        <v>0</v>
      </c>
      <c r="B128" s="125" t="str">
        <f>+SurveyDataEntrySheet!Q141</f>
        <v/>
      </c>
      <c r="C128" s="125" t="str">
        <f>+SurveyDataEntrySheet!S141</f>
        <v/>
      </c>
      <c r="D128" s="222"/>
      <c r="E128" s="125"/>
      <c r="F128" s="223"/>
      <c r="G128" s="125"/>
      <c r="H128" s="13" t="str">
        <f>+SurveyDataEntrySheet!R141</f>
        <v/>
      </c>
      <c r="I128" s="13" t="str">
        <f>+SurveyDataEntrySheet!T141</f>
        <v/>
      </c>
      <c r="J128" s="125" t="str">
        <f>+SurveyDataEntrySheet!V141</f>
        <v/>
      </c>
      <c r="K128" s="125">
        <f>+SurveyDataEntrySheet!W141</f>
        <v>0</v>
      </c>
    </row>
    <row r="129" spans="1:11" x14ac:dyDescent="0.25">
      <c r="A129" s="221">
        <f>+SurveyDataEntrySheet!$B$4</f>
        <v>0</v>
      </c>
      <c r="B129" s="125" t="str">
        <f>+SurveyDataEntrySheet!Q142</f>
        <v/>
      </c>
      <c r="C129" s="125" t="str">
        <f>+SurveyDataEntrySheet!S142</f>
        <v/>
      </c>
      <c r="D129" s="222"/>
      <c r="E129" s="125"/>
      <c r="F129" s="223"/>
      <c r="G129" s="125"/>
      <c r="H129" s="13" t="str">
        <f>+SurveyDataEntrySheet!R142</f>
        <v/>
      </c>
      <c r="I129" s="13" t="str">
        <f>+SurveyDataEntrySheet!T142</f>
        <v/>
      </c>
      <c r="J129" s="125" t="str">
        <f>+SurveyDataEntrySheet!V142</f>
        <v/>
      </c>
      <c r="K129" s="125">
        <f>+SurveyDataEntrySheet!W142</f>
        <v>0</v>
      </c>
    </row>
    <row r="130" spans="1:11" x14ac:dyDescent="0.25">
      <c r="A130" s="221">
        <f>+SurveyDataEntrySheet!$B$4</f>
        <v>0</v>
      </c>
      <c r="B130" s="125" t="str">
        <f>+SurveyDataEntrySheet!Q143</f>
        <v/>
      </c>
      <c r="C130" s="125" t="str">
        <f>+SurveyDataEntrySheet!S143</f>
        <v/>
      </c>
      <c r="D130" s="222"/>
      <c r="E130" s="125"/>
      <c r="F130" s="223"/>
      <c r="G130" s="125"/>
      <c r="H130" s="13" t="str">
        <f>+SurveyDataEntrySheet!R143</f>
        <v/>
      </c>
      <c r="I130" s="13" t="str">
        <f>+SurveyDataEntrySheet!T143</f>
        <v/>
      </c>
      <c r="J130" s="125" t="str">
        <f>+SurveyDataEntrySheet!V143</f>
        <v/>
      </c>
      <c r="K130" s="125">
        <f>+SurveyDataEntrySheet!W143</f>
        <v>0</v>
      </c>
    </row>
    <row r="131" spans="1:11" x14ac:dyDescent="0.25">
      <c r="A131" s="221">
        <f>+SurveyDataEntrySheet!$B$4</f>
        <v>0</v>
      </c>
      <c r="B131" s="125" t="str">
        <f>+SurveyDataEntrySheet!Q144</f>
        <v/>
      </c>
      <c r="C131" s="125" t="str">
        <f>+SurveyDataEntrySheet!S144</f>
        <v/>
      </c>
      <c r="D131" s="222"/>
      <c r="E131" s="125"/>
      <c r="F131" s="223"/>
      <c r="G131" s="125"/>
      <c r="H131" s="13" t="str">
        <f>+SurveyDataEntrySheet!R144</f>
        <v/>
      </c>
      <c r="I131" s="13" t="str">
        <f>+SurveyDataEntrySheet!T144</f>
        <v/>
      </c>
      <c r="J131" s="125" t="str">
        <f>+SurveyDataEntrySheet!V144</f>
        <v/>
      </c>
      <c r="K131" s="125">
        <f>+SurveyDataEntrySheet!W144</f>
        <v>0</v>
      </c>
    </row>
    <row r="132" spans="1:11" x14ac:dyDescent="0.25">
      <c r="A132" s="221">
        <f>+SurveyDataEntrySheet!$B$4</f>
        <v>0</v>
      </c>
      <c r="B132" s="125" t="str">
        <f>+SurveyDataEntrySheet!Q145</f>
        <v/>
      </c>
      <c r="C132" s="125" t="str">
        <f>+SurveyDataEntrySheet!S145</f>
        <v/>
      </c>
      <c r="D132" s="222"/>
      <c r="E132" s="125"/>
      <c r="F132" s="223"/>
      <c r="G132" s="125"/>
      <c r="H132" s="13" t="str">
        <f>+SurveyDataEntrySheet!R145</f>
        <v/>
      </c>
      <c r="I132" s="13" t="str">
        <f>+SurveyDataEntrySheet!T145</f>
        <v/>
      </c>
      <c r="J132" s="125" t="str">
        <f>+SurveyDataEntrySheet!V145</f>
        <v/>
      </c>
      <c r="K132" s="125">
        <f>+SurveyDataEntrySheet!W145</f>
        <v>0</v>
      </c>
    </row>
    <row r="133" spans="1:11" x14ac:dyDescent="0.25">
      <c r="A133" s="221">
        <f>+SurveyDataEntrySheet!$B$4</f>
        <v>0</v>
      </c>
      <c r="B133" s="125" t="str">
        <f>+SurveyDataEntrySheet!Q146</f>
        <v/>
      </c>
      <c r="C133" s="125" t="str">
        <f>+SurveyDataEntrySheet!S146</f>
        <v/>
      </c>
      <c r="D133" s="222"/>
      <c r="E133" s="125"/>
      <c r="F133" s="223"/>
      <c r="G133" s="125"/>
      <c r="H133" s="13" t="str">
        <f>+SurveyDataEntrySheet!R146</f>
        <v/>
      </c>
      <c r="I133" s="13" t="str">
        <f>+SurveyDataEntrySheet!T146</f>
        <v/>
      </c>
      <c r="J133" s="125" t="str">
        <f>+SurveyDataEntrySheet!V146</f>
        <v/>
      </c>
      <c r="K133" s="125">
        <f>+SurveyDataEntrySheet!W146</f>
        <v>0</v>
      </c>
    </row>
    <row r="134" spans="1:11" x14ac:dyDescent="0.25">
      <c r="A134" s="221">
        <f>+SurveyDataEntrySheet!$B$4</f>
        <v>0</v>
      </c>
      <c r="B134" s="125" t="str">
        <f>+SurveyDataEntrySheet!Q147</f>
        <v/>
      </c>
      <c r="C134" s="125" t="str">
        <f>+SurveyDataEntrySheet!S147</f>
        <v/>
      </c>
      <c r="D134" s="222"/>
      <c r="E134" s="125"/>
      <c r="F134" s="223"/>
      <c r="G134" s="125"/>
      <c r="H134" s="13" t="str">
        <f>+SurveyDataEntrySheet!R147</f>
        <v/>
      </c>
      <c r="I134" s="13" t="str">
        <f>+SurveyDataEntrySheet!T147</f>
        <v/>
      </c>
      <c r="J134" s="125" t="str">
        <f>+SurveyDataEntrySheet!V147</f>
        <v/>
      </c>
      <c r="K134" s="125">
        <f>+SurveyDataEntrySheet!W147</f>
        <v>0</v>
      </c>
    </row>
    <row r="135" spans="1:11" x14ac:dyDescent="0.25">
      <c r="A135" s="221">
        <f>+SurveyDataEntrySheet!$B$4</f>
        <v>0</v>
      </c>
      <c r="B135" s="125" t="str">
        <f>+SurveyDataEntrySheet!Q148</f>
        <v/>
      </c>
      <c r="C135" s="125" t="str">
        <f>+SurveyDataEntrySheet!S148</f>
        <v/>
      </c>
      <c r="D135" s="222"/>
      <c r="E135" s="125"/>
      <c r="F135" s="223"/>
      <c r="G135" s="125"/>
      <c r="H135" s="13" t="str">
        <f>+SurveyDataEntrySheet!R148</f>
        <v/>
      </c>
      <c r="I135" s="13" t="str">
        <f>+SurveyDataEntrySheet!T148</f>
        <v/>
      </c>
      <c r="J135" s="125" t="str">
        <f>+SurveyDataEntrySheet!V148</f>
        <v/>
      </c>
      <c r="K135" s="125">
        <f>+SurveyDataEntrySheet!W148</f>
        <v>0</v>
      </c>
    </row>
    <row r="136" spans="1:11" x14ac:dyDescent="0.25">
      <c r="A136" s="221">
        <f>+SurveyDataEntrySheet!$B$4</f>
        <v>0</v>
      </c>
      <c r="B136" s="125" t="str">
        <f>+SurveyDataEntrySheet!Q149</f>
        <v/>
      </c>
      <c r="C136" s="125" t="str">
        <f>+SurveyDataEntrySheet!S149</f>
        <v/>
      </c>
      <c r="D136" s="222"/>
      <c r="E136" s="125"/>
      <c r="F136" s="223"/>
      <c r="G136" s="125"/>
      <c r="H136" s="13" t="str">
        <f>+SurveyDataEntrySheet!R149</f>
        <v/>
      </c>
      <c r="I136" s="13" t="str">
        <f>+SurveyDataEntrySheet!T149</f>
        <v/>
      </c>
      <c r="J136" s="125" t="str">
        <f>+SurveyDataEntrySheet!V149</f>
        <v/>
      </c>
      <c r="K136" s="125">
        <f>+SurveyDataEntrySheet!W149</f>
        <v>0</v>
      </c>
    </row>
    <row r="137" spans="1:11" ht="15.75" thickBot="1" x14ac:dyDescent="0.3">
      <c r="A137" s="224">
        <f>+SurveyDataEntrySheet!$B$4</f>
        <v>0</v>
      </c>
      <c r="B137" s="225" t="str">
        <f>+SurveyDataEntrySheet!Q150</f>
        <v/>
      </c>
      <c r="C137" s="225" t="str">
        <f>+SurveyDataEntrySheet!S150</f>
        <v/>
      </c>
      <c r="D137" s="226"/>
      <c r="E137" s="225"/>
      <c r="F137" s="227"/>
      <c r="G137" s="125"/>
      <c r="H137" s="13" t="str">
        <f>+SurveyDataEntrySheet!R150</f>
        <v/>
      </c>
      <c r="I137" s="13" t="str">
        <f>+SurveyDataEntrySheet!T150</f>
        <v/>
      </c>
      <c r="J137" s="125" t="str">
        <f>+SurveyDataEntrySheet!V150</f>
        <v/>
      </c>
      <c r="K137" s="125">
        <f>+SurveyDataEntrySheet!W150</f>
        <v>0</v>
      </c>
    </row>
    <row r="138" spans="1:11" x14ac:dyDescent="0.25">
      <c r="A138" s="217">
        <f>+SurveyDataEntrySheet!$B$4</f>
        <v>0</v>
      </c>
      <c r="B138" s="218" t="str">
        <f>+SurveyDataEntrySheet!Q155</f>
        <v/>
      </c>
      <c r="C138" s="218" t="str">
        <f>+SurveyDataEntrySheet!S155</f>
        <v/>
      </c>
      <c r="D138" s="219"/>
      <c r="E138" s="218"/>
      <c r="F138" s="220"/>
      <c r="G138" s="125"/>
      <c r="H138" s="13" t="str">
        <f>+SurveyDataEntrySheet!R155</f>
        <v/>
      </c>
      <c r="I138" s="13" t="str">
        <f>+SurveyDataEntrySheet!T155</f>
        <v/>
      </c>
      <c r="J138" s="125" t="str">
        <f>+SurveyDataEntrySheet!V155</f>
        <v/>
      </c>
      <c r="K138" s="125">
        <f>+SurveyDataEntrySheet!W155</f>
        <v>0</v>
      </c>
    </row>
    <row r="139" spans="1:11" x14ac:dyDescent="0.25">
      <c r="A139" s="221">
        <f>+SurveyDataEntrySheet!$B$4</f>
        <v>0</v>
      </c>
      <c r="B139" s="125" t="str">
        <f>+SurveyDataEntrySheet!Q156</f>
        <v/>
      </c>
      <c r="C139" s="125" t="str">
        <f>+SurveyDataEntrySheet!S156</f>
        <v/>
      </c>
      <c r="D139" s="222"/>
      <c r="E139" s="125"/>
      <c r="F139" s="223"/>
      <c r="G139" s="125"/>
      <c r="H139" s="13" t="str">
        <f>+SurveyDataEntrySheet!R156</f>
        <v/>
      </c>
      <c r="I139" s="13" t="str">
        <f>+SurveyDataEntrySheet!T156</f>
        <v/>
      </c>
      <c r="J139" s="125" t="str">
        <f>+SurveyDataEntrySheet!V156</f>
        <v/>
      </c>
      <c r="K139" s="125">
        <f>+SurveyDataEntrySheet!W156</f>
        <v>0</v>
      </c>
    </row>
    <row r="140" spans="1:11" x14ac:dyDescent="0.25">
      <c r="A140" s="221">
        <f>+SurveyDataEntrySheet!$B$4</f>
        <v>0</v>
      </c>
      <c r="B140" s="125" t="str">
        <f>+SurveyDataEntrySheet!Q157</f>
        <v/>
      </c>
      <c r="C140" s="125" t="str">
        <f>+SurveyDataEntrySheet!S157</f>
        <v/>
      </c>
      <c r="D140" s="222"/>
      <c r="E140" s="125"/>
      <c r="F140" s="223"/>
      <c r="G140" s="125"/>
      <c r="H140" s="13" t="str">
        <f>+SurveyDataEntrySheet!R157</f>
        <v/>
      </c>
      <c r="I140" s="13" t="str">
        <f>+SurveyDataEntrySheet!T157</f>
        <v/>
      </c>
      <c r="J140" s="125" t="str">
        <f>+SurveyDataEntrySheet!V157</f>
        <v/>
      </c>
      <c r="K140" s="125">
        <f>+SurveyDataEntrySheet!W157</f>
        <v>0</v>
      </c>
    </row>
    <row r="141" spans="1:11" x14ac:dyDescent="0.25">
      <c r="A141" s="221">
        <f>+SurveyDataEntrySheet!$B$4</f>
        <v>0</v>
      </c>
      <c r="B141" s="125" t="str">
        <f>+SurveyDataEntrySheet!Q158</f>
        <v/>
      </c>
      <c r="C141" s="125" t="str">
        <f>+SurveyDataEntrySheet!S158</f>
        <v/>
      </c>
      <c r="D141" s="222"/>
      <c r="E141" s="125"/>
      <c r="F141" s="223"/>
      <c r="G141" s="125"/>
      <c r="H141" s="13" t="str">
        <f>+SurveyDataEntrySheet!R158</f>
        <v/>
      </c>
      <c r="I141" s="13" t="str">
        <f>+SurveyDataEntrySheet!T158</f>
        <v/>
      </c>
      <c r="J141" s="125" t="str">
        <f>+SurveyDataEntrySheet!V158</f>
        <v/>
      </c>
      <c r="K141" s="125">
        <f>+SurveyDataEntrySheet!W158</f>
        <v>0</v>
      </c>
    </row>
    <row r="142" spans="1:11" x14ac:dyDescent="0.25">
      <c r="A142" s="221">
        <f>+SurveyDataEntrySheet!$B$4</f>
        <v>0</v>
      </c>
      <c r="B142" s="125" t="str">
        <f>+SurveyDataEntrySheet!Q159</f>
        <v/>
      </c>
      <c r="C142" s="125" t="str">
        <f>+SurveyDataEntrySheet!S159</f>
        <v/>
      </c>
      <c r="D142" s="222"/>
      <c r="E142" s="125"/>
      <c r="F142" s="223"/>
      <c r="G142" s="125"/>
      <c r="H142" s="13" t="str">
        <f>+SurveyDataEntrySheet!R159</f>
        <v/>
      </c>
      <c r="I142" s="13" t="str">
        <f>+SurveyDataEntrySheet!T159</f>
        <v/>
      </c>
      <c r="J142" s="125" t="str">
        <f>+SurveyDataEntrySheet!V159</f>
        <v/>
      </c>
      <c r="K142" s="125">
        <f>+SurveyDataEntrySheet!W159</f>
        <v>0</v>
      </c>
    </row>
    <row r="143" spans="1:11" x14ac:dyDescent="0.25">
      <c r="A143" s="221">
        <f>+SurveyDataEntrySheet!$B$4</f>
        <v>0</v>
      </c>
      <c r="B143" s="125" t="str">
        <f>+SurveyDataEntrySheet!Q160</f>
        <v/>
      </c>
      <c r="C143" s="125" t="str">
        <f>+SurveyDataEntrySheet!S160</f>
        <v/>
      </c>
      <c r="D143" s="222"/>
      <c r="E143" s="125"/>
      <c r="F143" s="223"/>
      <c r="G143" s="125"/>
      <c r="H143" s="13" t="str">
        <f>+SurveyDataEntrySheet!R160</f>
        <v/>
      </c>
      <c r="I143" s="13" t="str">
        <f>+SurveyDataEntrySheet!T160</f>
        <v/>
      </c>
      <c r="J143" s="125" t="str">
        <f>+SurveyDataEntrySheet!V160</f>
        <v/>
      </c>
      <c r="K143" s="125">
        <f>+SurveyDataEntrySheet!W160</f>
        <v>0</v>
      </c>
    </row>
    <row r="144" spans="1:11" x14ac:dyDescent="0.25">
      <c r="A144" s="221">
        <f>+SurveyDataEntrySheet!$B$4</f>
        <v>0</v>
      </c>
      <c r="B144" s="125" t="str">
        <f>+SurveyDataEntrySheet!Q161</f>
        <v/>
      </c>
      <c r="C144" s="125" t="str">
        <f>+SurveyDataEntrySheet!S161</f>
        <v/>
      </c>
      <c r="D144" s="222"/>
      <c r="E144" s="125"/>
      <c r="F144" s="223"/>
      <c r="G144" s="125"/>
      <c r="H144" s="13" t="str">
        <f>+SurveyDataEntrySheet!R161</f>
        <v/>
      </c>
      <c r="I144" s="13" t="str">
        <f>+SurveyDataEntrySheet!T161</f>
        <v/>
      </c>
      <c r="J144" s="125" t="str">
        <f>+SurveyDataEntrySheet!V161</f>
        <v/>
      </c>
      <c r="K144" s="125">
        <f>+SurveyDataEntrySheet!W161</f>
        <v>0</v>
      </c>
    </row>
    <row r="145" spans="1:11" x14ac:dyDescent="0.25">
      <c r="A145" s="221">
        <f>+SurveyDataEntrySheet!$B$4</f>
        <v>0</v>
      </c>
      <c r="B145" s="125" t="str">
        <f>+SurveyDataEntrySheet!Q162</f>
        <v/>
      </c>
      <c r="C145" s="125" t="str">
        <f>+SurveyDataEntrySheet!S162</f>
        <v/>
      </c>
      <c r="D145" s="222"/>
      <c r="E145" s="125"/>
      <c r="F145" s="223"/>
      <c r="G145" s="125"/>
      <c r="H145" s="13" t="str">
        <f>+SurveyDataEntrySheet!R162</f>
        <v/>
      </c>
      <c r="I145" s="13" t="str">
        <f>+SurveyDataEntrySheet!T162</f>
        <v/>
      </c>
      <c r="J145" s="125" t="str">
        <f>+SurveyDataEntrySheet!V162</f>
        <v/>
      </c>
      <c r="K145" s="125">
        <f>+SurveyDataEntrySheet!W162</f>
        <v>0</v>
      </c>
    </row>
    <row r="146" spans="1:11" x14ac:dyDescent="0.25">
      <c r="A146" s="221">
        <f>+SurveyDataEntrySheet!$B$4</f>
        <v>0</v>
      </c>
      <c r="B146" s="125" t="str">
        <f>+SurveyDataEntrySheet!Q163</f>
        <v/>
      </c>
      <c r="C146" s="125" t="str">
        <f>+SurveyDataEntrySheet!S163</f>
        <v/>
      </c>
      <c r="D146" s="222"/>
      <c r="E146" s="125"/>
      <c r="F146" s="223"/>
      <c r="G146" s="125"/>
      <c r="H146" s="13" t="str">
        <f>+SurveyDataEntrySheet!R163</f>
        <v/>
      </c>
      <c r="I146" s="13" t="str">
        <f>+SurveyDataEntrySheet!T163</f>
        <v/>
      </c>
      <c r="J146" s="125" t="str">
        <f>+SurveyDataEntrySheet!V163</f>
        <v/>
      </c>
      <c r="K146" s="125">
        <f>+SurveyDataEntrySheet!W163</f>
        <v>0</v>
      </c>
    </row>
    <row r="147" spans="1:11" x14ac:dyDescent="0.25">
      <c r="A147" s="221">
        <f>+SurveyDataEntrySheet!$B$4</f>
        <v>0</v>
      </c>
      <c r="B147" s="125" t="str">
        <f>+SurveyDataEntrySheet!Q164</f>
        <v/>
      </c>
      <c r="C147" s="125" t="str">
        <f>+SurveyDataEntrySheet!S164</f>
        <v/>
      </c>
      <c r="D147" s="222"/>
      <c r="E147" s="125"/>
      <c r="F147" s="223"/>
      <c r="G147" s="125"/>
      <c r="H147" s="13" t="str">
        <f>+SurveyDataEntrySheet!R164</f>
        <v/>
      </c>
      <c r="I147" s="13" t="str">
        <f>+SurveyDataEntrySheet!T164</f>
        <v/>
      </c>
      <c r="J147" s="125" t="str">
        <f>+SurveyDataEntrySheet!V164</f>
        <v/>
      </c>
      <c r="K147" s="125">
        <f>+SurveyDataEntrySheet!W164</f>
        <v>0</v>
      </c>
    </row>
    <row r="148" spans="1:11" x14ac:dyDescent="0.25">
      <c r="A148" s="221">
        <f>+SurveyDataEntrySheet!$B$4</f>
        <v>0</v>
      </c>
      <c r="B148" s="125" t="str">
        <f>+SurveyDataEntrySheet!Q165</f>
        <v/>
      </c>
      <c r="C148" s="125" t="str">
        <f>+SurveyDataEntrySheet!S165</f>
        <v/>
      </c>
      <c r="D148" s="222"/>
      <c r="E148" s="125"/>
      <c r="F148" s="223"/>
      <c r="G148" s="125"/>
      <c r="H148" s="13" t="str">
        <f>+SurveyDataEntrySheet!R165</f>
        <v/>
      </c>
      <c r="I148" s="13" t="str">
        <f>+SurveyDataEntrySheet!T165</f>
        <v/>
      </c>
      <c r="J148" s="125" t="str">
        <f>+SurveyDataEntrySheet!V165</f>
        <v/>
      </c>
      <c r="K148" s="125">
        <f>+SurveyDataEntrySheet!W165</f>
        <v>0</v>
      </c>
    </row>
    <row r="149" spans="1:11" x14ac:dyDescent="0.25">
      <c r="A149" s="221">
        <f>+SurveyDataEntrySheet!$B$4</f>
        <v>0</v>
      </c>
      <c r="B149" s="125" t="str">
        <f>+SurveyDataEntrySheet!Q166</f>
        <v/>
      </c>
      <c r="C149" s="125" t="str">
        <f>+SurveyDataEntrySheet!S166</f>
        <v/>
      </c>
      <c r="D149" s="222"/>
      <c r="E149" s="125"/>
      <c r="F149" s="223"/>
      <c r="G149" s="125"/>
      <c r="H149" s="13" t="str">
        <f>+SurveyDataEntrySheet!R166</f>
        <v/>
      </c>
      <c r="I149" s="13" t="str">
        <f>+SurveyDataEntrySheet!T166</f>
        <v/>
      </c>
      <c r="J149" s="125" t="str">
        <f>+SurveyDataEntrySheet!V166</f>
        <v/>
      </c>
      <c r="K149" s="125">
        <f>+SurveyDataEntrySheet!W166</f>
        <v>0</v>
      </c>
    </row>
    <row r="150" spans="1:11" x14ac:dyDescent="0.25">
      <c r="A150" s="221">
        <f>+SurveyDataEntrySheet!$B$4</f>
        <v>0</v>
      </c>
      <c r="B150" s="125" t="str">
        <f>+SurveyDataEntrySheet!Q167</f>
        <v/>
      </c>
      <c r="C150" s="125" t="str">
        <f>+SurveyDataEntrySheet!S167</f>
        <v/>
      </c>
      <c r="D150" s="222"/>
      <c r="E150" s="125"/>
      <c r="F150" s="223"/>
      <c r="G150" s="125"/>
      <c r="H150" s="13" t="str">
        <f>+SurveyDataEntrySheet!R167</f>
        <v/>
      </c>
      <c r="I150" s="13" t="str">
        <f>+SurveyDataEntrySheet!T167</f>
        <v/>
      </c>
      <c r="J150" s="125" t="str">
        <f>+SurveyDataEntrySheet!V167</f>
        <v/>
      </c>
      <c r="K150" s="125">
        <f>+SurveyDataEntrySheet!W167</f>
        <v>0</v>
      </c>
    </row>
    <row r="151" spans="1:11" x14ac:dyDescent="0.25">
      <c r="A151" s="221">
        <f>+SurveyDataEntrySheet!$B$4</f>
        <v>0</v>
      </c>
      <c r="B151" s="125" t="str">
        <f>+SurveyDataEntrySheet!Q168</f>
        <v/>
      </c>
      <c r="C151" s="125" t="str">
        <f>+SurveyDataEntrySheet!S168</f>
        <v/>
      </c>
      <c r="D151" s="222"/>
      <c r="E151" s="125"/>
      <c r="F151" s="223"/>
      <c r="G151" s="125"/>
      <c r="H151" s="13" t="str">
        <f>+SurveyDataEntrySheet!R168</f>
        <v/>
      </c>
      <c r="I151" s="13" t="str">
        <f>+SurveyDataEntrySheet!T168</f>
        <v/>
      </c>
      <c r="J151" s="125" t="str">
        <f>+SurveyDataEntrySheet!V168</f>
        <v/>
      </c>
      <c r="K151" s="125">
        <f>+SurveyDataEntrySheet!W168</f>
        <v>0</v>
      </c>
    </row>
    <row r="152" spans="1:11" x14ac:dyDescent="0.25">
      <c r="A152" s="221">
        <f>+SurveyDataEntrySheet!$B$4</f>
        <v>0</v>
      </c>
      <c r="B152" s="125" t="str">
        <f>+SurveyDataEntrySheet!Q169</f>
        <v/>
      </c>
      <c r="C152" s="125" t="str">
        <f>+SurveyDataEntrySheet!S169</f>
        <v/>
      </c>
      <c r="D152" s="222"/>
      <c r="E152" s="125"/>
      <c r="F152" s="223"/>
      <c r="G152" s="125"/>
      <c r="H152" s="13" t="str">
        <f>+SurveyDataEntrySheet!R169</f>
        <v/>
      </c>
      <c r="I152" s="13" t="str">
        <f>+SurveyDataEntrySheet!T169</f>
        <v/>
      </c>
      <c r="J152" s="125" t="str">
        <f>+SurveyDataEntrySheet!V169</f>
        <v/>
      </c>
      <c r="K152" s="125">
        <f>+SurveyDataEntrySheet!W169</f>
        <v>0</v>
      </c>
    </row>
    <row r="153" spans="1:11" x14ac:dyDescent="0.25">
      <c r="A153" s="221">
        <f>+SurveyDataEntrySheet!$B$4</f>
        <v>0</v>
      </c>
      <c r="B153" s="125" t="str">
        <f>+SurveyDataEntrySheet!Q170</f>
        <v/>
      </c>
      <c r="C153" s="125" t="str">
        <f>+SurveyDataEntrySheet!S170</f>
        <v/>
      </c>
      <c r="D153" s="222"/>
      <c r="E153" s="125"/>
      <c r="F153" s="223"/>
      <c r="G153" s="125"/>
      <c r="H153" s="13" t="str">
        <f>+SurveyDataEntrySheet!R170</f>
        <v/>
      </c>
      <c r="I153" s="13" t="str">
        <f>+SurveyDataEntrySheet!T170</f>
        <v/>
      </c>
      <c r="J153" s="125" t="str">
        <f>+SurveyDataEntrySheet!V170</f>
        <v/>
      </c>
      <c r="K153" s="125">
        <f>+SurveyDataEntrySheet!W170</f>
        <v>0</v>
      </c>
    </row>
    <row r="154" spans="1:11" x14ac:dyDescent="0.25">
      <c r="A154" s="221">
        <f>+SurveyDataEntrySheet!$B$4</f>
        <v>0</v>
      </c>
      <c r="B154" s="125" t="str">
        <f>+SurveyDataEntrySheet!Q171</f>
        <v/>
      </c>
      <c r="C154" s="125" t="str">
        <f>+SurveyDataEntrySheet!S171</f>
        <v/>
      </c>
      <c r="D154" s="222"/>
      <c r="E154" s="125"/>
      <c r="F154" s="223"/>
      <c r="G154" s="125"/>
      <c r="H154" s="13" t="str">
        <f>+SurveyDataEntrySheet!R171</f>
        <v/>
      </c>
      <c r="I154" s="13" t="str">
        <f>+SurveyDataEntrySheet!T171</f>
        <v/>
      </c>
      <c r="J154" s="125" t="str">
        <f>+SurveyDataEntrySheet!V171</f>
        <v/>
      </c>
      <c r="K154" s="125">
        <f>+SurveyDataEntrySheet!W171</f>
        <v>0</v>
      </c>
    </row>
    <row r="155" spans="1:11" x14ac:dyDescent="0.25">
      <c r="A155" s="221">
        <f>+SurveyDataEntrySheet!$B$4</f>
        <v>0</v>
      </c>
      <c r="B155" s="125" t="str">
        <f>+SurveyDataEntrySheet!Q172</f>
        <v/>
      </c>
      <c r="C155" s="125" t="str">
        <f>+SurveyDataEntrySheet!S172</f>
        <v/>
      </c>
      <c r="D155" s="222"/>
      <c r="E155" s="125"/>
      <c r="F155" s="223"/>
      <c r="G155" s="125"/>
      <c r="H155" s="13" t="str">
        <f>+SurveyDataEntrySheet!R172</f>
        <v/>
      </c>
      <c r="I155" s="13" t="str">
        <f>+SurveyDataEntrySheet!T172</f>
        <v/>
      </c>
      <c r="J155" s="125" t="str">
        <f>+SurveyDataEntrySheet!V172</f>
        <v/>
      </c>
      <c r="K155" s="125">
        <f>+SurveyDataEntrySheet!W172</f>
        <v>0</v>
      </c>
    </row>
    <row r="156" spans="1:11" x14ac:dyDescent="0.25">
      <c r="A156" s="221">
        <f>+SurveyDataEntrySheet!$B$4</f>
        <v>0</v>
      </c>
      <c r="B156" s="125" t="str">
        <f>+SurveyDataEntrySheet!Q173</f>
        <v/>
      </c>
      <c r="C156" s="125" t="str">
        <f>+SurveyDataEntrySheet!S173</f>
        <v/>
      </c>
      <c r="D156" s="222"/>
      <c r="E156" s="125"/>
      <c r="F156" s="223"/>
      <c r="G156" s="125"/>
      <c r="H156" s="13" t="str">
        <f>+SurveyDataEntrySheet!R173</f>
        <v/>
      </c>
      <c r="I156" s="13" t="str">
        <f>+SurveyDataEntrySheet!T173</f>
        <v/>
      </c>
      <c r="J156" s="125" t="str">
        <f>+SurveyDataEntrySheet!V173</f>
        <v/>
      </c>
      <c r="K156" s="125">
        <f>+SurveyDataEntrySheet!W173</f>
        <v>0</v>
      </c>
    </row>
    <row r="157" spans="1:11" x14ac:dyDescent="0.25">
      <c r="A157" s="221">
        <f>+SurveyDataEntrySheet!$B$4</f>
        <v>0</v>
      </c>
      <c r="B157" s="125" t="str">
        <f>+SurveyDataEntrySheet!Q174</f>
        <v/>
      </c>
      <c r="C157" s="125" t="str">
        <f>+SurveyDataEntrySheet!S174</f>
        <v/>
      </c>
      <c r="D157" s="222"/>
      <c r="E157" s="125"/>
      <c r="F157" s="223"/>
      <c r="G157" s="125"/>
      <c r="H157" s="13" t="str">
        <f>+SurveyDataEntrySheet!R174</f>
        <v/>
      </c>
      <c r="I157" s="13" t="str">
        <f>+SurveyDataEntrySheet!T174</f>
        <v/>
      </c>
      <c r="J157" s="125" t="str">
        <f>+SurveyDataEntrySheet!V174</f>
        <v/>
      </c>
      <c r="K157" s="125">
        <f>+SurveyDataEntrySheet!W174</f>
        <v>0</v>
      </c>
    </row>
    <row r="158" spans="1:11" x14ac:dyDescent="0.25">
      <c r="A158" s="221">
        <f>+SurveyDataEntrySheet!$B$4</f>
        <v>0</v>
      </c>
      <c r="B158" s="125" t="str">
        <f>+SurveyDataEntrySheet!Q175</f>
        <v/>
      </c>
      <c r="C158" s="125" t="str">
        <f>+SurveyDataEntrySheet!S175</f>
        <v/>
      </c>
      <c r="D158" s="222"/>
      <c r="E158" s="125"/>
      <c r="F158" s="223"/>
      <c r="G158" s="125"/>
      <c r="H158" s="13" t="str">
        <f>+SurveyDataEntrySheet!R175</f>
        <v/>
      </c>
      <c r="I158" s="13" t="str">
        <f>+SurveyDataEntrySheet!T175</f>
        <v/>
      </c>
      <c r="J158" s="125" t="str">
        <f>+SurveyDataEntrySheet!V175</f>
        <v/>
      </c>
      <c r="K158" s="125">
        <f>+SurveyDataEntrySheet!W175</f>
        <v>0</v>
      </c>
    </row>
    <row r="159" spans="1:11" x14ac:dyDescent="0.25">
      <c r="A159" s="221">
        <f>+SurveyDataEntrySheet!$B$4</f>
        <v>0</v>
      </c>
      <c r="B159" s="125" t="str">
        <f>+SurveyDataEntrySheet!Q176</f>
        <v/>
      </c>
      <c r="C159" s="125" t="str">
        <f>+SurveyDataEntrySheet!S176</f>
        <v/>
      </c>
      <c r="D159" s="222"/>
      <c r="E159" s="125"/>
      <c r="F159" s="223"/>
      <c r="G159" s="125"/>
      <c r="H159" s="13" t="str">
        <f>+SurveyDataEntrySheet!R176</f>
        <v/>
      </c>
      <c r="I159" s="13" t="str">
        <f>+SurveyDataEntrySheet!T176</f>
        <v/>
      </c>
      <c r="J159" s="125" t="str">
        <f>+SurveyDataEntrySheet!V176</f>
        <v/>
      </c>
      <c r="K159" s="125">
        <f>+SurveyDataEntrySheet!W176</f>
        <v>0</v>
      </c>
    </row>
    <row r="160" spans="1:11" x14ac:dyDescent="0.25">
      <c r="A160" s="221">
        <f>+SurveyDataEntrySheet!$B$4</f>
        <v>0</v>
      </c>
      <c r="B160" s="125" t="str">
        <f>+SurveyDataEntrySheet!Q177</f>
        <v/>
      </c>
      <c r="C160" s="125" t="str">
        <f>+SurveyDataEntrySheet!S177</f>
        <v/>
      </c>
      <c r="D160" s="222"/>
      <c r="E160" s="125"/>
      <c r="F160" s="223"/>
      <c r="G160" s="125"/>
      <c r="H160" s="13" t="str">
        <f>+SurveyDataEntrySheet!R177</f>
        <v/>
      </c>
      <c r="I160" s="13" t="str">
        <f>+SurveyDataEntrySheet!T177</f>
        <v/>
      </c>
      <c r="J160" s="125" t="str">
        <f>+SurveyDataEntrySheet!V177</f>
        <v/>
      </c>
      <c r="K160" s="125">
        <f>+SurveyDataEntrySheet!W177</f>
        <v>0</v>
      </c>
    </row>
    <row r="161" spans="1:11" x14ac:dyDescent="0.25">
      <c r="A161" s="221">
        <f>+SurveyDataEntrySheet!$B$4</f>
        <v>0</v>
      </c>
      <c r="B161" s="125" t="str">
        <f>+SurveyDataEntrySheet!Q178</f>
        <v/>
      </c>
      <c r="C161" s="125" t="str">
        <f>+SurveyDataEntrySheet!S178</f>
        <v/>
      </c>
      <c r="D161" s="222"/>
      <c r="E161" s="125"/>
      <c r="F161" s="223"/>
      <c r="G161" s="125"/>
      <c r="H161" s="13" t="str">
        <f>+SurveyDataEntrySheet!R178</f>
        <v/>
      </c>
      <c r="I161" s="13" t="str">
        <f>+SurveyDataEntrySheet!T178</f>
        <v/>
      </c>
      <c r="J161" s="125" t="str">
        <f>+SurveyDataEntrySheet!V178</f>
        <v/>
      </c>
      <c r="K161" s="125">
        <f>+SurveyDataEntrySheet!W178</f>
        <v>0</v>
      </c>
    </row>
    <row r="162" spans="1:11" x14ac:dyDescent="0.25">
      <c r="A162" s="221">
        <f>+SurveyDataEntrySheet!$B$4</f>
        <v>0</v>
      </c>
      <c r="B162" s="125" t="str">
        <f>+SurveyDataEntrySheet!Q179</f>
        <v/>
      </c>
      <c r="C162" s="125" t="str">
        <f>+SurveyDataEntrySheet!S179</f>
        <v/>
      </c>
      <c r="D162" s="222"/>
      <c r="E162" s="125"/>
      <c r="F162" s="223"/>
      <c r="G162" s="125"/>
      <c r="H162" s="13" t="str">
        <f>+SurveyDataEntrySheet!R179</f>
        <v/>
      </c>
      <c r="I162" s="13" t="str">
        <f>+SurveyDataEntrySheet!T179</f>
        <v/>
      </c>
      <c r="J162" s="125" t="str">
        <f>+SurveyDataEntrySheet!V179</f>
        <v/>
      </c>
      <c r="K162" s="125">
        <f>+SurveyDataEntrySheet!W179</f>
        <v>0</v>
      </c>
    </row>
    <row r="163" spans="1:11" x14ac:dyDescent="0.25">
      <c r="A163" s="221">
        <f>+SurveyDataEntrySheet!$B$4</f>
        <v>0</v>
      </c>
      <c r="B163" s="125" t="str">
        <f>+SurveyDataEntrySheet!Q180</f>
        <v/>
      </c>
      <c r="C163" s="125" t="str">
        <f>+SurveyDataEntrySheet!S180</f>
        <v/>
      </c>
      <c r="D163" s="222"/>
      <c r="E163" s="125"/>
      <c r="F163" s="223"/>
      <c r="G163" s="125"/>
      <c r="H163" s="13" t="str">
        <f>+SurveyDataEntrySheet!R180</f>
        <v/>
      </c>
      <c r="I163" s="13" t="str">
        <f>+SurveyDataEntrySheet!T180</f>
        <v/>
      </c>
      <c r="J163" s="125" t="str">
        <f>+SurveyDataEntrySheet!V180</f>
        <v/>
      </c>
      <c r="K163" s="125">
        <f>+SurveyDataEntrySheet!W180</f>
        <v>0</v>
      </c>
    </row>
    <row r="164" spans="1:11" x14ac:dyDescent="0.25">
      <c r="A164" s="221">
        <f>+SurveyDataEntrySheet!$B$4</f>
        <v>0</v>
      </c>
      <c r="B164" s="125" t="str">
        <f>+SurveyDataEntrySheet!Q181</f>
        <v/>
      </c>
      <c r="C164" s="125" t="str">
        <f>+SurveyDataEntrySheet!S181</f>
        <v/>
      </c>
      <c r="D164" s="222"/>
      <c r="E164" s="125"/>
      <c r="F164" s="223"/>
      <c r="G164" s="125"/>
      <c r="H164" s="13" t="str">
        <f>+SurveyDataEntrySheet!R181</f>
        <v/>
      </c>
      <c r="I164" s="13" t="str">
        <f>+SurveyDataEntrySheet!T181</f>
        <v/>
      </c>
      <c r="J164" s="125" t="str">
        <f>+SurveyDataEntrySheet!V181</f>
        <v/>
      </c>
      <c r="K164" s="125">
        <f>+SurveyDataEntrySheet!W181</f>
        <v>0</v>
      </c>
    </row>
    <row r="165" spans="1:11" x14ac:dyDescent="0.25">
      <c r="A165" s="221">
        <f>+SurveyDataEntrySheet!$B$4</f>
        <v>0</v>
      </c>
      <c r="B165" s="125" t="str">
        <f>+SurveyDataEntrySheet!Q182</f>
        <v/>
      </c>
      <c r="C165" s="125" t="str">
        <f>+SurveyDataEntrySheet!S182</f>
        <v/>
      </c>
      <c r="D165" s="222"/>
      <c r="E165" s="125"/>
      <c r="F165" s="223"/>
      <c r="G165" s="125"/>
      <c r="H165" s="13" t="str">
        <f>+SurveyDataEntrySheet!R182</f>
        <v/>
      </c>
      <c r="I165" s="13" t="str">
        <f>+SurveyDataEntrySheet!T182</f>
        <v/>
      </c>
      <c r="J165" s="125" t="str">
        <f>+SurveyDataEntrySheet!V182</f>
        <v/>
      </c>
      <c r="K165" s="125">
        <f>+SurveyDataEntrySheet!W182</f>
        <v>0</v>
      </c>
    </row>
    <row r="166" spans="1:11" x14ac:dyDescent="0.25">
      <c r="A166" s="221">
        <f>+SurveyDataEntrySheet!$B$4</f>
        <v>0</v>
      </c>
      <c r="B166" s="125" t="str">
        <f>+SurveyDataEntrySheet!Q183</f>
        <v/>
      </c>
      <c r="C166" s="125" t="str">
        <f>+SurveyDataEntrySheet!S183</f>
        <v/>
      </c>
      <c r="D166" s="222"/>
      <c r="E166" s="125"/>
      <c r="F166" s="223"/>
      <c r="G166" s="125"/>
      <c r="H166" s="13" t="str">
        <f>+SurveyDataEntrySheet!R183</f>
        <v/>
      </c>
      <c r="I166" s="13" t="str">
        <f>+SurveyDataEntrySheet!T183</f>
        <v/>
      </c>
      <c r="J166" s="125" t="str">
        <f>+SurveyDataEntrySheet!V183</f>
        <v/>
      </c>
      <c r="K166" s="125">
        <f>+SurveyDataEntrySheet!W183</f>
        <v>0</v>
      </c>
    </row>
    <row r="167" spans="1:11" x14ac:dyDescent="0.25">
      <c r="A167" s="221">
        <f>+SurveyDataEntrySheet!$B$4</f>
        <v>0</v>
      </c>
      <c r="B167" s="125" t="str">
        <f>+SurveyDataEntrySheet!Q184</f>
        <v/>
      </c>
      <c r="C167" s="125" t="str">
        <f>+SurveyDataEntrySheet!S184</f>
        <v/>
      </c>
      <c r="D167" s="222"/>
      <c r="E167" s="125"/>
      <c r="F167" s="223"/>
      <c r="G167" s="125"/>
      <c r="H167" s="13" t="str">
        <f>+SurveyDataEntrySheet!R184</f>
        <v/>
      </c>
      <c r="I167" s="13" t="str">
        <f>+SurveyDataEntrySheet!T184</f>
        <v/>
      </c>
      <c r="J167" s="125" t="str">
        <f>+SurveyDataEntrySheet!V184</f>
        <v/>
      </c>
      <c r="K167" s="125">
        <f>+SurveyDataEntrySheet!W184</f>
        <v>0</v>
      </c>
    </row>
    <row r="168" spans="1:11" x14ac:dyDescent="0.25">
      <c r="A168" s="221">
        <f>+SurveyDataEntrySheet!$B$4</f>
        <v>0</v>
      </c>
      <c r="B168" s="125" t="str">
        <f>+SurveyDataEntrySheet!Q185</f>
        <v/>
      </c>
      <c r="C168" s="125" t="str">
        <f>+SurveyDataEntrySheet!S185</f>
        <v/>
      </c>
      <c r="D168" s="222"/>
      <c r="E168" s="125"/>
      <c r="F168" s="223"/>
      <c r="G168" s="125"/>
      <c r="H168" s="13" t="str">
        <f>+SurveyDataEntrySheet!R185</f>
        <v/>
      </c>
      <c r="I168" s="13" t="str">
        <f>+SurveyDataEntrySheet!T185</f>
        <v/>
      </c>
      <c r="J168" s="125" t="str">
        <f>+SurveyDataEntrySheet!V185</f>
        <v/>
      </c>
      <c r="K168" s="125">
        <f>+SurveyDataEntrySheet!W185</f>
        <v>0</v>
      </c>
    </row>
    <row r="169" spans="1:11" x14ac:dyDescent="0.25">
      <c r="A169" s="221">
        <f>+SurveyDataEntrySheet!$B$4</f>
        <v>0</v>
      </c>
      <c r="B169" s="125" t="str">
        <f>+SurveyDataEntrySheet!Q186</f>
        <v/>
      </c>
      <c r="C169" s="125" t="str">
        <f>+SurveyDataEntrySheet!S186</f>
        <v/>
      </c>
      <c r="D169" s="222"/>
      <c r="E169" s="125"/>
      <c r="F169" s="223"/>
      <c r="G169" s="125"/>
      <c r="H169" s="13" t="str">
        <f>+SurveyDataEntrySheet!R186</f>
        <v/>
      </c>
      <c r="I169" s="13" t="str">
        <f>+SurveyDataEntrySheet!T186</f>
        <v/>
      </c>
      <c r="J169" s="125" t="str">
        <f>+SurveyDataEntrySheet!V186</f>
        <v/>
      </c>
      <c r="K169" s="125">
        <f>+SurveyDataEntrySheet!W186</f>
        <v>0</v>
      </c>
    </row>
    <row r="170" spans="1:11" x14ac:dyDescent="0.25">
      <c r="A170" s="221">
        <f>+SurveyDataEntrySheet!$B$4</f>
        <v>0</v>
      </c>
      <c r="B170" s="125" t="str">
        <f>+SurveyDataEntrySheet!Q187</f>
        <v/>
      </c>
      <c r="C170" s="125" t="str">
        <f>+SurveyDataEntrySheet!S187</f>
        <v/>
      </c>
      <c r="D170" s="222"/>
      <c r="E170" s="125"/>
      <c r="F170" s="223"/>
      <c r="G170" s="125"/>
      <c r="H170" s="13" t="str">
        <f>+SurveyDataEntrySheet!R187</f>
        <v/>
      </c>
      <c r="I170" s="13" t="str">
        <f>+SurveyDataEntrySheet!T187</f>
        <v/>
      </c>
      <c r="J170" s="125" t="str">
        <f>+SurveyDataEntrySheet!V187</f>
        <v/>
      </c>
      <c r="K170" s="125">
        <f>+SurveyDataEntrySheet!W187</f>
        <v>0</v>
      </c>
    </row>
    <row r="171" spans="1:11" x14ac:dyDescent="0.25">
      <c r="A171" s="221">
        <f>+SurveyDataEntrySheet!$B$4</f>
        <v>0</v>
      </c>
      <c r="B171" s="125" t="str">
        <f>+SurveyDataEntrySheet!Q188</f>
        <v/>
      </c>
      <c r="C171" s="125" t="str">
        <f>+SurveyDataEntrySheet!S188</f>
        <v/>
      </c>
      <c r="D171" s="222"/>
      <c r="E171" s="125"/>
      <c r="F171" s="223"/>
      <c r="G171" s="125"/>
      <c r="H171" s="13" t="str">
        <f>+SurveyDataEntrySheet!R188</f>
        <v/>
      </c>
      <c r="I171" s="13" t="str">
        <f>+SurveyDataEntrySheet!T188</f>
        <v/>
      </c>
      <c r="J171" s="125" t="str">
        <f>+SurveyDataEntrySheet!V188</f>
        <v/>
      </c>
      <c r="K171" s="125">
        <f>+SurveyDataEntrySheet!W188</f>
        <v>0</v>
      </c>
    </row>
    <row r="172" spans="1:11" x14ac:dyDescent="0.25">
      <c r="A172" s="221">
        <f>+SurveyDataEntrySheet!$B$4</f>
        <v>0</v>
      </c>
      <c r="B172" s="125" t="str">
        <f>+SurveyDataEntrySheet!Q189</f>
        <v/>
      </c>
      <c r="C172" s="125" t="str">
        <f>+SurveyDataEntrySheet!S189</f>
        <v/>
      </c>
      <c r="D172" s="222"/>
      <c r="E172" s="125"/>
      <c r="F172" s="223"/>
      <c r="G172" s="125"/>
      <c r="H172" s="13" t="str">
        <f>+SurveyDataEntrySheet!R189</f>
        <v/>
      </c>
      <c r="I172" s="13" t="str">
        <f>+SurveyDataEntrySheet!T189</f>
        <v/>
      </c>
      <c r="J172" s="125" t="str">
        <f>+SurveyDataEntrySheet!V189</f>
        <v/>
      </c>
      <c r="K172" s="125">
        <f>+SurveyDataEntrySheet!W189</f>
        <v>0</v>
      </c>
    </row>
    <row r="173" spans="1:11" x14ac:dyDescent="0.25">
      <c r="A173" s="221">
        <f>+SurveyDataEntrySheet!$B$4</f>
        <v>0</v>
      </c>
      <c r="B173" s="125" t="str">
        <f>+SurveyDataEntrySheet!Q190</f>
        <v/>
      </c>
      <c r="C173" s="125" t="str">
        <f>+SurveyDataEntrySheet!S190</f>
        <v/>
      </c>
      <c r="D173" s="222"/>
      <c r="E173" s="125"/>
      <c r="F173" s="223"/>
      <c r="G173" s="125"/>
      <c r="H173" s="13" t="str">
        <f>+SurveyDataEntrySheet!R190</f>
        <v/>
      </c>
      <c r="I173" s="13" t="str">
        <f>+SurveyDataEntrySheet!T190</f>
        <v/>
      </c>
      <c r="J173" s="125" t="str">
        <f>+SurveyDataEntrySheet!V190</f>
        <v/>
      </c>
      <c r="K173" s="125">
        <f>+SurveyDataEntrySheet!W190</f>
        <v>0</v>
      </c>
    </row>
    <row r="174" spans="1:11" x14ac:dyDescent="0.25">
      <c r="A174" s="221">
        <f>+SurveyDataEntrySheet!$B$4</f>
        <v>0</v>
      </c>
      <c r="B174" s="125" t="str">
        <f>+SurveyDataEntrySheet!Q191</f>
        <v/>
      </c>
      <c r="C174" s="125" t="str">
        <f>+SurveyDataEntrySheet!S191</f>
        <v/>
      </c>
      <c r="D174" s="222"/>
      <c r="E174" s="125"/>
      <c r="F174" s="223"/>
      <c r="G174" s="125"/>
      <c r="H174" s="13" t="str">
        <f>+SurveyDataEntrySheet!R191</f>
        <v/>
      </c>
      <c r="I174" s="13" t="str">
        <f>+SurveyDataEntrySheet!T191</f>
        <v/>
      </c>
      <c r="J174" s="125" t="str">
        <f>+SurveyDataEntrySheet!V191</f>
        <v/>
      </c>
      <c r="K174" s="125">
        <f>+SurveyDataEntrySheet!W191</f>
        <v>0</v>
      </c>
    </row>
    <row r="175" spans="1:11" x14ac:dyDescent="0.25">
      <c r="A175" s="221">
        <f>+SurveyDataEntrySheet!$B$4</f>
        <v>0</v>
      </c>
      <c r="B175" s="125" t="str">
        <f>+SurveyDataEntrySheet!Q192</f>
        <v/>
      </c>
      <c r="C175" s="125" t="str">
        <f>+SurveyDataEntrySheet!S192</f>
        <v/>
      </c>
      <c r="D175" s="222"/>
      <c r="E175" s="125"/>
      <c r="F175" s="223"/>
      <c r="G175" s="125"/>
      <c r="H175" s="13" t="str">
        <f>+SurveyDataEntrySheet!R192</f>
        <v/>
      </c>
      <c r="I175" s="13" t="str">
        <f>+SurveyDataEntrySheet!T192</f>
        <v/>
      </c>
      <c r="J175" s="125" t="str">
        <f>+SurveyDataEntrySheet!V192</f>
        <v/>
      </c>
      <c r="K175" s="125">
        <f>+SurveyDataEntrySheet!W192</f>
        <v>0</v>
      </c>
    </row>
    <row r="176" spans="1:11" x14ac:dyDescent="0.25">
      <c r="A176" s="221">
        <f>+SurveyDataEntrySheet!$B$4</f>
        <v>0</v>
      </c>
      <c r="B176" s="125" t="str">
        <f>+SurveyDataEntrySheet!Q193</f>
        <v/>
      </c>
      <c r="C176" s="125" t="str">
        <f>+SurveyDataEntrySheet!S193</f>
        <v/>
      </c>
      <c r="D176" s="222"/>
      <c r="E176" s="125"/>
      <c r="F176" s="223"/>
      <c r="G176" s="125"/>
      <c r="H176" s="13" t="str">
        <f>+SurveyDataEntrySheet!R193</f>
        <v/>
      </c>
      <c r="I176" s="13" t="str">
        <f>+SurveyDataEntrySheet!T193</f>
        <v/>
      </c>
      <c r="J176" s="125" t="str">
        <f>+SurveyDataEntrySheet!V193</f>
        <v/>
      </c>
      <c r="K176" s="125">
        <f>+SurveyDataEntrySheet!W193</f>
        <v>0</v>
      </c>
    </row>
    <row r="177" spans="1:11" x14ac:dyDescent="0.25">
      <c r="A177" s="221">
        <f>+SurveyDataEntrySheet!$B$4</f>
        <v>0</v>
      </c>
      <c r="B177" s="125" t="str">
        <f>+SurveyDataEntrySheet!Q194</f>
        <v/>
      </c>
      <c r="C177" s="125" t="str">
        <f>+SurveyDataEntrySheet!S194</f>
        <v/>
      </c>
      <c r="D177" s="222"/>
      <c r="E177" s="125"/>
      <c r="F177" s="223"/>
      <c r="G177" s="125"/>
      <c r="H177" s="13" t="str">
        <f>+SurveyDataEntrySheet!R194</f>
        <v/>
      </c>
      <c r="I177" s="13" t="str">
        <f>+SurveyDataEntrySheet!T194</f>
        <v/>
      </c>
      <c r="J177" s="125" t="str">
        <f>+SurveyDataEntrySheet!V194</f>
        <v/>
      </c>
      <c r="K177" s="125">
        <f>+SurveyDataEntrySheet!W194</f>
        <v>0</v>
      </c>
    </row>
    <row r="178" spans="1:11" x14ac:dyDescent="0.25">
      <c r="A178" s="221">
        <f>+SurveyDataEntrySheet!$B$4</f>
        <v>0</v>
      </c>
      <c r="B178" s="125" t="str">
        <f>+SurveyDataEntrySheet!Q195</f>
        <v/>
      </c>
      <c r="C178" s="125" t="str">
        <f>+SurveyDataEntrySheet!S195</f>
        <v/>
      </c>
      <c r="D178" s="222"/>
      <c r="E178" s="125"/>
      <c r="F178" s="223"/>
      <c r="G178" s="125"/>
      <c r="H178" s="13" t="str">
        <f>+SurveyDataEntrySheet!R195</f>
        <v/>
      </c>
      <c r="I178" s="13" t="str">
        <f>+SurveyDataEntrySheet!T195</f>
        <v/>
      </c>
      <c r="J178" s="125" t="str">
        <f>+SurveyDataEntrySheet!V195</f>
        <v/>
      </c>
      <c r="K178" s="125">
        <f>+SurveyDataEntrySheet!W195</f>
        <v>0</v>
      </c>
    </row>
    <row r="179" spans="1:11" x14ac:dyDescent="0.25">
      <c r="A179" s="221">
        <f>+SurveyDataEntrySheet!$B$4</f>
        <v>0</v>
      </c>
      <c r="B179" s="125" t="str">
        <f>+SurveyDataEntrySheet!Q196</f>
        <v/>
      </c>
      <c r="C179" s="125" t="str">
        <f>+SurveyDataEntrySheet!S196</f>
        <v/>
      </c>
      <c r="D179" s="222"/>
      <c r="E179" s="125"/>
      <c r="F179" s="223"/>
      <c r="G179" s="125"/>
      <c r="H179" s="13" t="str">
        <f>+SurveyDataEntrySheet!R196</f>
        <v/>
      </c>
      <c r="I179" s="13" t="str">
        <f>+SurveyDataEntrySheet!T196</f>
        <v/>
      </c>
      <c r="J179" s="125" t="str">
        <f>+SurveyDataEntrySheet!V196</f>
        <v/>
      </c>
      <c r="K179" s="125">
        <f>+SurveyDataEntrySheet!W196</f>
        <v>0</v>
      </c>
    </row>
    <row r="180" spans="1:11" x14ac:dyDescent="0.25">
      <c r="A180" s="221">
        <f>+SurveyDataEntrySheet!$B$4</f>
        <v>0</v>
      </c>
      <c r="B180" s="125" t="str">
        <f>+SurveyDataEntrySheet!Q197</f>
        <v/>
      </c>
      <c r="C180" s="125" t="str">
        <f>+SurveyDataEntrySheet!S197</f>
        <v/>
      </c>
      <c r="D180" s="222"/>
      <c r="E180" s="125"/>
      <c r="F180" s="223"/>
      <c r="G180" s="125"/>
      <c r="H180" s="13" t="str">
        <f>+SurveyDataEntrySheet!R197</f>
        <v/>
      </c>
      <c r="I180" s="13" t="str">
        <f>+SurveyDataEntrySheet!T197</f>
        <v/>
      </c>
      <c r="J180" s="125" t="str">
        <f>+SurveyDataEntrySheet!V197</f>
        <v/>
      </c>
      <c r="K180" s="125">
        <f>+SurveyDataEntrySheet!W197</f>
        <v>0</v>
      </c>
    </row>
    <row r="181" spans="1:11" x14ac:dyDescent="0.25">
      <c r="A181" s="221">
        <f>+SurveyDataEntrySheet!$B$4</f>
        <v>0</v>
      </c>
      <c r="B181" s="125" t="str">
        <f>+SurveyDataEntrySheet!Q198</f>
        <v/>
      </c>
      <c r="C181" s="125" t="str">
        <f>+SurveyDataEntrySheet!S198</f>
        <v/>
      </c>
      <c r="D181" s="222"/>
      <c r="E181" s="125"/>
      <c r="F181" s="223"/>
      <c r="G181" s="125"/>
      <c r="H181" s="13" t="str">
        <f>+SurveyDataEntrySheet!R198</f>
        <v/>
      </c>
      <c r="I181" s="13" t="str">
        <f>+SurveyDataEntrySheet!T198</f>
        <v/>
      </c>
      <c r="J181" s="125" t="str">
        <f>+SurveyDataEntrySheet!V198</f>
        <v/>
      </c>
      <c r="K181" s="125">
        <f>+SurveyDataEntrySheet!W198</f>
        <v>0</v>
      </c>
    </row>
    <row r="182" spans="1:11" x14ac:dyDescent="0.25">
      <c r="A182" s="221">
        <f>+SurveyDataEntrySheet!$B$4</f>
        <v>0</v>
      </c>
      <c r="B182" s="125" t="str">
        <f>+SurveyDataEntrySheet!Q199</f>
        <v/>
      </c>
      <c r="C182" s="125" t="str">
        <f>+SurveyDataEntrySheet!S199</f>
        <v/>
      </c>
      <c r="D182" s="222"/>
      <c r="E182" s="125"/>
      <c r="F182" s="223"/>
      <c r="G182" s="125"/>
      <c r="H182" s="13" t="str">
        <f>+SurveyDataEntrySheet!R199</f>
        <v/>
      </c>
      <c r="I182" s="13" t="str">
        <f>+SurveyDataEntrySheet!T199</f>
        <v/>
      </c>
      <c r="J182" s="125" t="str">
        <f>+SurveyDataEntrySheet!V199</f>
        <v/>
      </c>
      <c r="K182" s="125">
        <f>+SurveyDataEntrySheet!W199</f>
        <v>0</v>
      </c>
    </row>
    <row r="183" spans="1:11" ht="15.75" thickBot="1" x14ac:dyDescent="0.3">
      <c r="A183" s="224">
        <f>+SurveyDataEntrySheet!$B$4</f>
        <v>0</v>
      </c>
      <c r="B183" s="225" t="str">
        <f>+SurveyDataEntrySheet!Q200</f>
        <v/>
      </c>
      <c r="C183" s="225" t="str">
        <f>+SurveyDataEntrySheet!S200</f>
        <v/>
      </c>
      <c r="D183" s="226"/>
      <c r="E183" s="225"/>
      <c r="F183" s="227"/>
      <c r="G183" s="125"/>
      <c r="H183" s="13" t="str">
        <f>+SurveyDataEntrySheet!R200</f>
        <v/>
      </c>
      <c r="I183" s="13" t="str">
        <f>+SurveyDataEntrySheet!T200</f>
        <v/>
      </c>
      <c r="J183" s="125" t="str">
        <f>+SurveyDataEntrySheet!V200</f>
        <v/>
      </c>
      <c r="K183" s="125">
        <f>+SurveyDataEntrySheet!W200</f>
        <v>0</v>
      </c>
    </row>
    <row r="184" spans="1:11" x14ac:dyDescent="0.25">
      <c r="A184" s="217">
        <f>+SurveyDataEntrySheet!$B$4</f>
        <v>0</v>
      </c>
      <c r="B184" s="218" t="str">
        <f>+SurveyDataEntrySheet!Q205</f>
        <v/>
      </c>
      <c r="C184" s="218" t="str">
        <f>+SurveyDataEntrySheet!S205</f>
        <v/>
      </c>
      <c r="D184" s="219"/>
      <c r="E184" s="218"/>
      <c r="F184" s="220"/>
      <c r="G184" s="125"/>
      <c r="H184" s="13" t="str">
        <f>+SurveyDataEntrySheet!R205</f>
        <v/>
      </c>
      <c r="I184" s="13" t="str">
        <f>+SurveyDataEntrySheet!T205</f>
        <v/>
      </c>
      <c r="J184" s="125" t="str">
        <f>+SurveyDataEntrySheet!V205</f>
        <v/>
      </c>
      <c r="K184" s="125">
        <f>+SurveyDataEntrySheet!W205</f>
        <v>0</v>
      </c>
    </row>
    <row r="185" spans="1:11" x14ac:dyDescent="0.25">
      <c r="A185" s="221">
        <f>+SurveyDataEntrySheet!$B$4</f>
        <v>0</v>
      </c>
      <c r="B185" s="125" t="str">
        <f>+SurveyDataEntrySheet!Q206</f>
        <v/>
      </c>
      <c r="C185" s="125" t="str">
        <f>+SurveyDataEntrySheet!S206</f>
        <v/>
      </c>
      <c r="D185" s="222"/>
      <c r="E185" s="125"/>
      <c r="F185" s="223"/>
      <c r="G185" s="125"/>
      <c r="H185" s="13" t="str">
        <f>+SurveyDataEntrySheet!R206</f>
        <v/>
      </c>
      <c r="I185" s="13" t="str">
        <f>+SurveyDataEntrySheet!T206</f>
        <v/>
      </c>
      <c r="J185" s="125" t="str">
        <f>+SurveyDataEntrySheet!V206</f>
        <v/>
      </c>
      <c r="K185" s="125">
        <f>+SurveyDataEntrySheet!W206</f>
        <v>0</v>
      </c>
    </row>
    <row r="186" spans="1:11" x14ac:dyDescent="0.25">
      <c r="A186" s="221">
        <f>+SurveyDataEntrySheet!$B$4</f>
        <v>0</v>
      </c>
      <c r="B186" s="125" t="str">
        <f>+SurveyDataEntrySheet!Q207</f>
        <v/>
      </c>
      <c r="C186" s="125" t="str">
        <f>+SurveyDataEntrySheet!S207</f>
        <v/>
      </c>
      <c r="D186" s="222"/>
      <c r="E186" s="125"/>
      <c r="F186" s="223"/>
      <c r="G186" s="125"/>
      <c r="H186" s="13" t="str">
        <f>+SurveyDataEntrySheet!R207</f>
        <v/>
      </c>
      <c r="I186" s="13" t="str">
        <f>+SurveyDataEntrySheet!T207</f>
        <v/>
      </c>
      <c r="J186" s="125" t="str">
        <f>+SurveyDataEntrySheet!V207</f>
        <v/>
      </c>
      <c r="K186" s="125">
        <f>+SurveyDataEntrySheet!W207</f>
        <v>0</v>
      </c>
    </row>
    <row r="187" spans="1:11" x14ac:dyDescent="0.25">
      <c r="A187" s="221">
        <f>+SurveyDataEntrySheet!$B$4</f>
        <v>0</v>
      </c>
      <c r="B187" s="125" t="str">
        <f>+SurveyDataEntrySheet!Q208</f>
        <v/>
      </c>
      <c r="C187" s="125" t="str">
        <f>+SurveyDataEntrySheet!S208</f>
        <v/>
      </c>
      <c r="D187" s="222"/>
      <c r="E187" s="125"/>
      <c r="F187" s="223"/>
      <c r="G187" s="125"/>
      <c r="H187" s="13" t="str">
        <f>+SurveyDataEntrySheet!R208</f>
        <v/>
      </c>
      <c r="I187" s="13" t="str">
        <f>+SurveyDataEntrySheet!T208</f>
        <v/>
      </c>
      <c r="J187" s="125" t="str">
        <f>+SurveyDataEntrySheet!V208</f>
        <v/>
      </c>
      <c r="K187" s="125">
        <f>+SurveyDataEntrySheet!W208</f>
        <v>0</v>
      </c>
    </row>
    <row r="188" spans="1:11" x14ac:dyDescent="0.25">
      <c r="A188" s="221">
        <f>+SurveyDataEntrySheet!$B$4</f>
        <v>0</v>
      </c>
      <c r="B188" s="125" t="str">
        <f>+SurveyDataEntrySheet!Q209</f>
        <v/>
      </c>
      <c r="C188" s="125" t="str">
        <f>+SurveyDataEntrySheet!S209</f>
        <v/>
      </c>
      <c r="D188" s="222"/>
      <c r="E188" s="125"/>
      <c r="F188" s="223"/>
      <c r="G188" s="125"/>
      <c r="H188" s="13" t="str">
        <f>+SurveyDataEntrySheet!R209</f>
        <v/>
      </c>
      <c r="I188" s="13" t="str">
        <f>+SurveyDataEntrySheet!T209</f>
        <v/>
      </c>
      <c r="J188" s="125" t="str">
        <f>+SurveyDataEntrySheet!V209</f>
        <v/>
      </c>
      <c r="K188" s="125">
        <f>+SurveyDataEntrySheet!W209</f>
        <v>0</v>
      </c>
    </row>
    <row r="189" spans="1:11" x14ac:dyDescent="0.25">
      <c r="A189" s="221">
        <f>+SurveyDataEntrySheet!$B$4</f>
        <v>0</v>
      </c>
      <c r="B189" s="125" t="str">
        <f>+SurveyDataEntrySheet!Q210</f>
        <v/>
      </c>
      <c r="C189" s="125" t="str">
        <f>+SurveyDataEntrySheet!S210</f>
        <v/>
      </c>
      <c r="D189" s="222"/>
      <c r="E189" s="125"/>
      <c r="F189" s="223"/>
      <c r="G189" s="125"/>
      <c r="H189" s="13" t="str">
        <f>+SurveyDataEntrySheet!R210</f>
        <v/>
      </c>
      <c r="I189" s="13" t="str">
        <f>+SurveyDataEntrySheet!T210</f>
        <v/>
      </c>
      <c r="J189" s="125" t="str">
        <f>+SurveyDataEntrySheet!V210</f>
        <v/>
      </c>
      <c r="K189" s="125">
        <f>+SurveyDataEntrySheet!W210</f>
        <v>0</v>
      </c>
    </row>
    <row r="190" spans="1:11" x14ac:dyDescent="0.25">
      <c r="A190" s="221">
        <f>+SurveyDataEntrySheet!$B$4</f>
        <v>0</v>
      </c>
      <c r="B190" s="125" t="str">
        <f>+SurveyDataEntrySheet!Q211</f>
        <v/>
      </c>
      <c r="C190" s="125" t="str">
        <f>+SurveyDataEntrySheet!S211</f>
        <v/>
      </c>
      <c r="D190" s="222"/>
      <c r="E190" s="125"/>
      <c r="F190" s="223"/>
      <c r="G190" s="125"/>
      <c r="H190" s="13" t="str">
        <f>+SurveyDataEntrySheet!R211</f>
        <v/>
      </c>
      <c r="I190" s="13" t="str">
        <f>+SurveyDataEntrySheet!T211</f>
        <v/>
      </c>
      <c r="J190" s="125" t="str">
        <f>+SurveyDataEntrySheet!V211</f>
        <v/>
      </c>
      <c r="K190" s="125">
        <f>+SurveyDataEntrySheet!W211</f>
        <v>0</v>
      </c>
    </row>
    <row r="191" spans="1:11" x14ac:dyDescent="0.25">
      <c r="A191" s="221">
        <f>+SurveyDataEntrySheet!$B$4</f>
        <v>0</v>
      </c>
      <c r="B191" s="125" t="str">
        <f>+SurveyDataEntrySheet!Q212</f>
        <v/>
      </c>
      <c r="C191" s="125" t="str">
        <f>+SurveyDataEntrySheet!S212</f>
        <v/>
      </c>
      <c r="D191" s="222"/>
      <c r="E191" s="125"/>
      <c r="F191" s="223"/>
      <c r="G191" s="125"/>
      <c r="H191" s="13" t="str">
        <f>+SurveyDataEntrySheet!R212</f>
        <v/>
      </c>
      <c r="I191" s="13" t="str">
        <f>+SurveyDataEntrySheet!T212</f>
        <v/>
      </c>
      <c r="J191" s="125" t="str">
        <f>+SurveyDataEntrySheet!V212</f>
        <v/>
      </c>
      <c r="K191" s="125">
        <f>+SurveyDataEntrySheet!W212</f>
        <v>0</v>
      </c>
    </row>
    <row r="192" spans="1:11" x14ac:dyDescent="0.25">
      <c r="A192" s="221">
        <f>+SurveyDataEntrySheet!$B$4</f>
        <v>0</v>
      </c>
      <c r="B192" s="125" t="str">
        <f>+SurveyDataEntrySheet!Q213</f>
        <v/>
      </c>
      <c r="C192" s="125" t="str">
        <f>+SurveyDataEntrySheet!S213</f>
        <v/>
      </c>
      <c r="D192" s="222"/>
      <c r="E192" s="125"/>
      <c r="F192" s="223"/>
      <c r="G192" s="125"/>
      <c r="H192" s="13" t="str">
        <f>+SurveyDataEntrySheet!R213</f>
        <v/>
      </c>
      <c r="I192" s="13" t="str">
        <f>+SurveyDataEntrySheet!T213</f>
        <v/>
      </c>
      <c r="J192" s="125" t="str">
        <f>+SurveyDataEntrySheet!V213</f>
        <v/>
      </c>
      <c r="K192" s="125">
        <f>+SurveyDataEntrySheet!W213</f>
        <v>0</v>
      </c>
    </row>
    <row r="193" spans="1:11" x14ac:dyDescent="0.25">
      <c r="A193" s="221">
        <f>+SurveyDataEntrySheet!$B$4</f>
        <v>0</v>
      </c>
      <c r="B193" s="125" t="str">
        <f>+SurveyDataEntrySheet!Q214</f>
        <v/>
      </c>
      <c r="C193" s="125" t="str">
        <f>+SurveyDataEntrySheet!S214</f>
        <v/>
      </c>
      <c r="D193" s="222"/>
      <c r="E193" s="125"/>
      <c r="F193" s="223"/>
      <c r="G193" s="125"/>
      <c r="H193" s="13" t="str">
        <f>+SurveyDataEntrySheet!R214</f>
        <v/>
      </c>
      <c r="I193" s="13" t="str">
        <f>+SurveyDataEntrySheet!T214</f>
        <v/>
      </c>
      <c r="J193" s="125" t="str">
        <f>+SurveyDataEntrySheet!V214</f>
        <v/>
      </c>
      <c r="K193" s="125">
        <f>+SurveyDataEntrySheet!W214</f>
        <v>0</v>
      </c>
    </row>
    <row r="194" spans="1:11" x14ac:dyDescent="0.25">
      <c r="A194" s="221">
        <f>+SurveyDataEntrySheet!$B$4</f>
        <v>0</v>
      </c>
      <c r="B194" s="125" t="str">
        <f>+SurveyDataEntrySheet!Q215</f>
        <v/>
      </c>
      <c r="C194" s="125" t="str">
        <f>+SurveyDataEntrySheet!S215</f>
        <v/>
      </c>
      <c r="D194" s="222"/>
      <c r="E194" s="125"/>
      <c r="F194" s="223"/>
      <c r="G194" s="125"/>
      <c r="H194" s="13" t="str">
        <f>+SurveyDataEntrySheet!R215</f>
        <v/>
      </c>
      <c r="I194" s="13" t="str">
        <f>+SurveyDataEntrySheet!T215</f>
        <v/>
      </c>
      <c r="J194" s="125" t="str">
        <f>+SurveyDataEntrySheet!V215</f>
        <v/>
      </c>
      <c r="K194" s="125">
        <f>+SurveyDataEntrySheet!W215</f>
        <v>0</v>
      </c>
    </row>
    <row r="195" spans="1:11" x14ac:dyDescent="0.25">
      <c r="A195" s="221">
        <f>+SurveyDataEntrySheet!$B$4</f>
        <v>0</v>
      </c>
      <c r="B195" s="125" t="str">
        <f>+SurveyDataEntrySheet!Q216</f>
        <v/>
      </c>
      <c r="C195" s="125" t="str">
        <f>+SurveyDataEntrySheet!S216</f>
        <v/>
      </c>
      <c r="D195" s="222"/>
      <c r="E195" s="125"/>
      <c r="F195" s="223"/>
      <c r="G195" s="125"/>
      <c r="H195" s="13" t="str">
        <f>+SurveyDataEntrySheet!R216</f>
        <v/>
      </c>
      <c r="I195" s="13" t="str">
        <f>+SurveyDataEntrySheet!T216</f>
        <v/>
      </c>
      <c r="J195" s="125" t="str">
        <f>+SurveyDataEntrySheet!V216</f>
        <v/>
      </c>
      <c r="K195" s="125">
        <f>+SurveyDataEntrySheet!W216</f>
        <v>0</v>
      </c>
    </row>
    <row r="196" spans="1:11" x14ac:dyDescent="0.25">
      <c r="A196" s="221">
        <f>+SurveyDataEntrySheet!$B$4</f>
        <v>0</v>
      </c>
      <c r="B196" s="125" t="str">
        <f>+SurveyDataEntrySheet!Q217</f>
        <v/>
      </c>
      <c r="C196" s="125" t="str">
        <f>+SurveyDataEntrySheet!S217</f>
        <v/>
      </c>
      <c r="D196" s="222"/>
      <c r="E196" s="125"/>
      <c r="F196" s="223"/>
      <c r="G196" s="125"/>
      <c r="H196" s="13" t="str">
        <f>+SurveyDataEntrySheet!R217</f>
        <v/>
      </c>
      <c r="I196" s="13" t="str">
        <f>+SurveyDataEntrySheet!T217</f>
        <v/>
      </c>
      <c r="J196" s="125" t="str">
        <f>+SurveyDataEntrySheet!V217</f>
        <v/>
      </c>
      <c r="K196" s="125">
        <f>+SurveyDataEntrySheet!W217</f>
        <v>0</v>
      </c>
    </row>
    <row r="197" spans="1:11" x14ac:dyDescent="0.25">
      <c r="A197" s="221">
        <f>+SurveyDataEntrySheet!$B$4</f>
        <v>0</v>
      </c>
      <c r="B197" s="125" t="str">
        <f>+SurveyDataEntrySheet!Q218</f>
        <v/>
      </c>
      <c r="C197" s="125" t="str">
        <f>+SurveyDataEntrySheet!S218</f>
        <v/>
      </c>
      <c r="D197" s="222"/>
      <c r="E197" s="125"/>
      <c r="F197" s="223"/>
      <c r="G197" s="125"/>
      <c r="H197" s="13" t="str">
        <f>+SurveyDataEntrySheet!R218</f>
        <v/>
      </c>
      <c r="I197" s="13" t="str">
        <f>+SurveyDataEntrySheet!T218</f>
        <v/>
      </c>
      <c r="J197" s="125" t="str">
        <f>+SurveyDataEntrySheet!V218</f>
        <v/>
      </c>
      <c r="K197" s="125">
        <f>+SurveyDataEntrySheet!W218</f>
        <v>0</v>
      </c>
    </row>
    <row r="198" spans="1:11" x14ac:dyDescent="0.25">
      <c r="A198" s="221">
        <f>+SurveyDataEntrySheet!$B$4</f>
        <v>0</v>
      </c>
      <c r="B198" s="125" t="str">
        <f>+SurveyDataEntrySheet!Q219</f>
        <v/>
      </c>
      <c r="C198" s="125" t="str">
        <f>+SurveyDataEntrySheet!S219</f>
        <v/>
      </c>
      <c r="D198" s="222"/>
      <c r="E198" s="125"/>
      <c r="F198" s="223"/>
      <c r="G198" s="125"/>
      <c r="H198" s="13" t="str">
        <f>+SurveyDataEntrySheet!R219</f>
        <v/>
      </c>
      <c r="I198" s="13" t="str">
        <f>+SurveyDataEntrySheet!T219</f>
        <v/>
      </c>
      <c r="J198" s="125" t="str">
        <f>+SurveyDataEntrySheet!V219</f>
        <v/>
      </c>
      <c r="K198" s="125">
        <f>+SurveyDataEntrySheet!W219</f>
        <v>0</v>
      </c>
    </row>
    <row r="199" spans="1:11" x14ac:dyDescent="0.25">
      <c r="A199" s="221">
        <f>+SurveyDataEntrySheet!$B$4</f>
        <v>0</v>
      </c>
      <c r="B199" s="125" t="str">
        <f>+SurveyDataEntrySheet!Q220</f>
        <v/>
      </c>
      <c r="C199" s="125" t="str">
        <f>+SurveyDataEntrySheet!S220</f>
        <v/>
      </c>
      <c r="D199" s="222"/>
      <c r="E199" s="125"/>
      <c r="F199" s="223"/>
      <c r="G199" s="125"/>
      <c r="H199" s="13" t="str">
        <f>+SurveyDataEntrySheet!R220</f>
        <v/>
      </c>
      <c r="I199" s="13" t="str">
        <f>+SurveyDataEntrySheet!T220</f>
        <v/>
      </c>
      <c r="J199" s="125" t="str">
        <f>+SurveyDataEntrySheet!V220</f>
        <v/>
      </c>
      <c r="K199" s="125">
        <f>+SurveyDataEntrySheet!W220</f>
        <v>0</v>
      </c>
    </row>
    <row r="200" spans="1:11" x14ac:dyDescent="0.25">
      <c r="A200" s="221">
        <f>+SurveyDataEntrySheet!$B$4</f>
        <v>0</v>
      </c>
      <c r="B200" s="125" t="str">
        <f>+SurveyDataEntrySheet!Q221</f>
        <v/>
      </c>
      <c r="C200" s="125" t="str">
        <f>+SurveyDataEntrySheet!S221</f>
        <v/>
      </c>
      <c r="D200" s="222"/>
      <c r="E200" s="125"/>
      <c r="F200" s="223"/>
      <c r="G200" s="125"/>
      <c r="H200" s="13" t="str">
        <f>+SurveyDataEntrySheet!R221</f>
        <v/>
      </c>
      <c r="I200" s="13" t="str">
        <f>+SurveyDataEntrySheet!T221</f>
        <v/>
      </c>
      <c r="J200" s="125" t="str">
        <f>+SurveyDataEntrySheet!V221</f>
        <v/>
      </c>
      <c r="K200" s="125">
        <f>+SurveyDataEntrySheet!W221</f>
        <v>0</v>
      </c>
    </row>
    <row r="201" spans="1:11" x14ac:dyDescent="0.25">
      <c r="A201" s="221">
        <f>+SurveyDataEntrySheet!$B$4</f>
        <v>0</v>
      </c>
      <c r="B201" s="125" t="str">
        <f>+SurveyDataEntrySheet!Q222</f>
        <v/>
      </c>
      <c r="C201" s="125" t="str">
        <f>+SurveyDataEntrySheet!S222</f>
        <v/>
      </c>
      <c r="D201" s="222"/>
      <c r="E201" s="125"/>
      <c r="F201" s="223"/>
      <c r="G201" s="125"/>
      <c r="H201" s="13" t="str">
        <f>+SurveyDataEntrySheet!R222</f>
        <v/>
      </c>
      <c r="I201" s="13" t="str">
        <f>+SurveyDataEntrySheet!T222</f>
        <v/>
      </c>
      <c r="J201" s="125" t="str">
        <f>+SurveyDataEntrySheet!V222</f>
        <v/>
      </c>
      <c r="K201" s="125">
        <f>+SurveyDataEntrySheet!W222</f>
        <v>0</v>
      </c>
    </row>
    <row r="202" spans="1:11" x14ac:dyDescent="0.25">
      <c r="A202" s="221">
        <f>+SurveyDataEntrySheet!$B$4</f>
        <v>0</v>
      </c>
      <c r="B202" s="125" t="str">
        <f>+SurveyDataEntrySheet!Q223</f>
        <v/>
      </c>
      <c r="C202" s="125" t="str">
        <f>+SurveyDataEntrySheet!S223</f>
        <v/>
      </c>
      <c r="D202" s="222"/>
      <c r="E202" s="125"/>
      <c r="F202" s="223"/>
      <c r="G202" s="125"/>
      <c r="H202" s="13" t="str">
        <f>+SurveyDataEntrySheet!R223</f>
        <v/>
      </c>
      <c r="I202" s="13" t="str">
        <f>+SurveyDataEntrySheet!T223</f>
        <v/>
      </c>
      <c r="J202" s="125" t="str">
        <f>+SurveyDataEntrySheet!V223</f>
        <v/>
      </c>
      <c r="K202" s="125">
        <f>+SurveyDataEntrySheet!W223</f>
        <v>0</v>
      </c>
    </row>
    <row r="203" spans="1:11" x14ac:dyDescent="0.25">
      <c r="A203" s="221">
        <f>+SurveyDataEntrySheet!$B$4</f>
        <v>0</v>
      </c>
      <c r="B203" s="125" t="str">
        <f>+SurveyDataEntrySheet!Q224</f>
        <v/>
      </c>
      <c r="C203" s="125" t="str">
        <f>+SurveyDataEntrySheet!S224</f>
        <v/>
      </c>
      <c r="D203" s="222"/>
      <c r="E203" s="125"/>
      <c r="F203" s="223"/>
      <c r="G203" s="125"/>
      <c r="H203" s="13" t="str">
        <f>+SurveyDataEntrySheet!R224</f>
        <v/>
      </c>
      <c r="I203" s="13" t="str">
        <f>+SurveyDataEntrySheet!T224</f>
        <v/>
      </c>
      <c r="J203" s="125" t="str">
        <f>+SurveyDataEntrySheet!V224</f>
        <v/>
      </c>
      <c r="K203" s="125">
        <f>+SurveyDataEntrySheet!W224</f>
        <v>0</v>
      </c>
    </row>
    <row r="204" spans="1:11" x14ac:dyDescent="0.25">
      <c r="A204" s="221">
        <f>+SurveyDataEntrySheet!$B$4</f>
        <v>0</v>
      </c>
      <c r="B204" s="125" t="str">
        <f>+SurveyDataEntrySheet!Q225</f>
        <v/>
      </c>
      <c r="C204" s="125" t="str">
        <f>+SurveyDataEntrySheet!S225</f>
        <v/>
      </c>
      <c r="D204" s="222"/>
      <c r="E204" s="125"/>
      <c r="F204" s="223"/>
      <c r="G204" s="125"/>
      <c r="H204" s="13" t="str">
        <f>+SurveyDataEntrySheet!R225</f>
        <v/>
      </c>
      <c r="I204" s="13" t="str">
        <f>+SurveyDataEntrySheet!T225</f>
        <v/>
      </c>
      <c r="J204" s="125" t="str">
        <f>+SurveyDataEntrySheet!V225</f>
        <v/>
      </c>
      <c r="K204" s="125">
        <f>+SurveyDataEntrySheet!W225</f>
        <v>0</v>
      </c>
    </row>
    <row r="205" spans="1:11" x14ac:dyDescent="0.25">
      <c r="A205" s="221">
        <f>+SurveyDataEntrySheet!$B$4</f>
        <v>0</v>
      </c>
      <c r="B205" s="125" t="str">
        <f>+SurveyDataEntrySheet!Q226</f>
        <v/>
      </c>
      <c r="C205" s="125" t="str">
        <f>+SurveyDataEntrySheet!S226</f>
        <v/>
      </c>
      <c r="D205" s="222"/>
      <c r="E205" s="125"/>
      <c r="F205" s="223"/>
      <c r="G205" s="125"/>
      <c r="H205" s="13" t="str">
        <f>+SurveyDataEntrySheet!R226</f>
        <v/>
      </c>
      <c r="I205" s="13" t="str">
        <f>+SurveyDataEntrySheet!T226</f>
        <v/>
      </c>
      <c r="J205" s="125" t="str">
        <f>+SurveyDataEntrySheet!V226</f>
        <v/>
      </c>
      <c r="K205" s="125">
        <f>+SurveyDataEntrySheet!W226</f>
        <v>0</v>
      </c>
    </row>
    <row r="206" spans="1:11" x14ac:dyDescent="0.25">
      <c r="A206" s="221">
        <f>+SurveyDataEntrySheet!$B$4</f>
        <v>0</v>
      </c>
      <c r="B206" s="125" t="str">
        <f>+SurveyDataEntrySheet!Q227</f>
        <v/>
      </c>
      <c r="C206" s="125" t="str">
        <f>+SurveyDataEntrySheet!S227</f>
        <v/>
      </c>
      <c r="D206" s="222"/>
      <c r="E206" s="125"/>
      <c r="F206" s="223"/>
      <c r="G206" s="125"/>
      <c r="H206" s="13" t="str">
        <f>+SurveyDataEntrySheet!R227</f>
        <v/>
      </c>
      <c r="I206" s="13" t="str">
        <f>+SurveyDataEntrySheet!T227</f>
        <v/>
      </c>
      <c r="J206" s="125" t="str">
        <f>+SurveyDataEntrySheet!V227</f>
        <v/>
      </c>
      <c r="K206" s="125">
        <f>+SurveyDataEntrySheet!W227</f>
        <v>0</v>
      </c>
    </row>
    <row r="207" spans="1:11" x14ac:dyDescent="0.25">
      <c r="A207" s="221">
        <f>+SurveyDataEntrySheet!$B$4</f>
        <v>0</v>
      </c>
      <c r="B207" s="125" t="str">
        <f>+SurveyDataEntrySheet!Q228</f>
        <v/>
      </c>
      <c r="C207" s="125" t="str">
        <f>+SurveyDataEntrySheet!S228</f>
        <v/>
      </c>
      <c r="D207" s="222"/>
      <c r="E207" s="125"/>
      <c r="F207" s="223"/>
      <c r="G207" s="125"/>
      <c r="H207" s="13" t="str">
        <f>+SurveyDataEntrySheet!R228</f>
        <v/>
      </c>
      <c r="I207" s="13" t="str">
        <f>+SurveyDataEntrySheet!T228</f>
        <v/>
      </c>
      <c r="J207" s="125" t="str">
        <f>+SurveyDataEntrySheet!V228</f>
        <v/>
      </c>
      <c r="K207" s="125">
        <f>+SurveyDataEntrySheet!W228</f>
        <v>0</v>
      </c>
    </row>
    <row r="208" spans="1:11" x14ac:dyDescent="0.25">
      <c r="A208" s="221">
        <f>+SurveyDataEntrySheet!$B$4</f>
        <v>0</v>
      </c>
      <c r="B208" s="125" t="str">
        <f>+SurveyDataEntrySheet!Q229</f>
        <v/>
      </c>
      <c r="C208" s="125" t="str">
        <f>+SurveyDataEntrySheet!S229</f>
        <v/>
      </c>
      <c r="D208" s="222"/>
      <c r="E208" s="125"/>
      <c r="F208" s="223"/>
      <c r="G208" s="125"/>
      <c r="H208" s="13" t="str">
        <f>+SurveyDataEntrySheet!R229</f>
        <v/>
      </c>
      <c r="I208" s="13" t="str">
        <f>+SurveyDataEntrySheet!T229</f>
        <v/>
      </c>
      <c r="J208" s="125" t="str">
        <f>+SurveyDataEntrySheet!V229</f>
        <v/>
      </c>
      <c r="K208" s="125">
        <f>+SurveyDataEntrySheet!W229</f>
        <v>0</v>
      </c>
    </row>
    <row r="209" spans="1:11" x14ac:dyDescent="0.25">
      <c r="A209" s="221">
        <f>+SurveyDataEntrySheet!$B$4</f>
        <v>0</v>
      </c>
      <c r="B209" s="125" t="str">
        <f>+SurveyDataEntrySheet!Q230</f>
        <v/>
      </c>
      <c r="C209" s="125" t="str">
        <f>+SurveyDataEntrySheet!S230</f>
        <v/>
      </c>
      <c r="D209" s="222"/>
      <c r="E209" s="125"/>
      <c r="F209" s="223"/>
      <c r="G209" s="125"/>
      <c r="H209" s="13" t="str">
        <f>+SurveyDataEntrySheet!R230</f>
        <v/>
      </c>
      <c r="I209" s="13" t="str">
        <f>+SurveyDataEntrySheet!T230</f>
        <v/>
      </c>
      <c r="J209" s="125" t="str">
        <f>+SurveyDataEntrySheet!V230</f>
        <v/>
      </c>
      <c r="K209" s="125">
        <f>+SurveyDataEntrySheet!W230</f>
        <v>0</v>
      </c>
    </row>
    <row r="210" spans="1:11" x14ac:dyDescent="0.25">
      <c r="A210" s="221">
        <f>+SurveyDataEntrySheet!$B$4</f>
        <v>0</v>
      </c>
      <c r="B210" s="125" t="str">
        <f>+SurveyDataEntrySheet!Q231</f>
        <v/>
      </c>
      <c r="C210" s="125" t="str">
        <f>+SurveyDataEntrySheet!S231</f>
        <v/>
      </c>
      <c r="D210" s="222"/>
      <c r="E210" s="125"/>
      <c r="F210" s="223"/>
      <c r="G210" s="125"/>
      <c r="H210" s="13" t="str">
        <f>+SurveyDataEntrySheet!R231</f>
        <v/>
      </c>
      <c r="I210" s="13" t="str">
        <f>+SurveyDataEntrySheet!T231</f>
        <v/>
      </c>
      <c r="J210" s="125" t="str">
        <f>+SurveyDataEntrySheet!V231</f>
        <v/>
      </c>
      <c r="K210" s="125">
        <f>+SurveyDataEntrySheet!W231</f>
        <v>0</v>
      </c>
    </row>
    <row r="211" spans="1:11" x14ac:dyDescent="0.25">
      <c r="A211" s="221">
        <f>+SurveyDataEntrySheet!$B$4</f>
        <v>0</v>
      </c>
      <c r="B211" s="125" t="str">
        <f>+SurveyDataEntrySheet!Q232</f>
        <v/>
      </c>
      <c r="C211" s="125" t="str">
        <f>+SurveyDataEntrySheet!S232</f>
        <v/>
      </c>
      <c r="D211" s="222"/>
      <c r="E211" s="125"/>
      <c r="F211" s="223"/>
      <c r="G211" s="125"/>
      <c r="H211" s="13" t="str">
        <f>+SurveyDataEntrySheet!R232</f>
        <v/>
      </c>
      <c r="I211" s="13" t="str">
        <f>+SurveyDataEntrySheet!T232</f>
        <v/>
      </c>
      <c r="J211" s="125" t="str">
        <f>+SurveyDataEntrySheet!V232</f>
        <v/>
      </c>
      <c r="K211" s="125">
        <f>+SurveyDataEntrySheet!W232</f>
        <v>0</v>
      </c>
    </row>
    <row r="212" spans="1:11" x14ac:dyDescent="0.25">
      <c r="A212" s="221">
        <f>+SurveyDataEntrySheet!$B$4</f>
        <v>0</v>
      </c>
      <c r="B212" s="125" t="str">
        <f>+SurveyDataEntrySheet!Q233</f>
        <v/>
      </c>
      <c r="C212" s="125" t="str">
        <f>+SurveyDataEntrySheet!S233</f>
        <v/>
      </c>
      <c r="D212" s="222"/>
      <c r="E212" s="125"/>
      <c r="F212" s="223"/>
      <c r="G212" s="125"/>
      <c r="H212" s="13" t="str">
        <f>+SurveyDataEntrySheet!R233</f>
        <v/>
      </c>
      <c r="I212" s="13" t="str">
        <f>+SurveyDataEntrySheet!T233</f>
        <v/>
      </c>
      <c r="J212" s="125" t="str">
        <f>+SurveyDataEntrySheet!V233</f>
        <v/>
      </c>
      <c r="K212" s="125">
        <f>+SurveyDataEntrySheet!W233</f>
        <v>0</v>
      </c>
    </row>
    <row r="213" spans="1:11" x14ac:dyDescent="0.25">
      <c r="A213" s="221">
        <f>+SurveyDataEntrySheet!$B$4</f>
        <v>0</v>
      </c>
      <c r="B213" s="125" t="str">
        <f>+SurveyDataEntrySheet!Q234</f>
        <v/>
      </c>
      <c r="C213" s="125" t="str">
        <f>+SurveyDataEntrySheet!S234</f>
        <v/>
      </c>
      <c r="D213" s="222"/>
      <c r="E213" s="125"/>
      <c r="F213" s="223"/>
      <c r="G213" s="125"/>
      <c r="H213" s="13" t="str">
        <f>+SurveyDataEntrySheet!R234</f>
        <v/>
      </c>
      <c r="I213" s="13" t="str">
        <f>+SurveyDataEntrySheet!T234</f>
        <v/>
      </c>
      <c r="J213" s="125" t="str">
        <f>+SurveyDataEntrySheet!V234</f>
        <v/>
      </c>
      <c r="K213" s="125">
        <f>+SurveyDataEntrySheet!W234</f>
        <v>0</v>
      </c>
    </row>
    <row r="214" spans="1:11" x14ac:dyDescent="0.25">
      <c r="A214" s="221">
        <f>+SurveyDataEntrySheet!$B$4</f>
        <v>0</v>
      </c>
      <c r="B214" s="125" t="str">
        <f>+SurveyDataEntrySheet!Q235</f>
        <v/>
      </c>
      <c r="C214" s="125" t="str">
        <f>+SurveyDataEntrySheet!S235</f>
        <v/>
      </c>
      <c r="D214" s="222"/>
      <c r="E214" s="125"/>
      <c r="F214" s="223"/>
      <c r="G214" s="125"/>
      <c r="H214" s="13" t="str">
        <f>+SurveyDataEntrySheet!R235</f>
        <v/>
      </c>
      <c r="I214" s="13" t="str">
        <f>+SurveyDataEntrySheet!T235</f>
        <v/>
      </c>
      <c r="J214" s="125" t="str">
        <f>+SurveyDataEntrySheet!V235</f>
        <v/>
      </c>
      <c r="K214" s="125">
        <f>+SurveyDataEntrySheet!W235</f>
        <v>0</v>
      </c>
    </row>
    <row r="215" spans="1:11" x14ac:dyDescent="0.25">
      <c r="A215" s="221">
        <f>+SurveyDataEntrySheet!$B$4</f>
        <v>0</v>
      </c>
      <c r="B215" s="125" t="str">
        <f>+SurveyDataEntrySheet!Q236</f>
        <v/>
      </c>
      <c r="C215" s="125" t="str">
        <f>+SurveyDataEntrySheet!S236</f>
        <v/>
      </c>
      <c r="D215" s="222"/>
      <c r="E215" s="125"/>
      <c r="F215" s="223"/>
      <c r="G215" s="125"/>
      <c r="H215" s="13" t="str">
        <f>+SurveyDataEntrySheet!R236</f>
        <v/>
      </c>
      <c r="I215" s="13" t="str">
        <f>+SurveyDataEntrySheet!T236</f>
        <v/>
      </c>
      <c r="J215" s="125" t="str">
        <f>+SurveyDataEntrySheet!V236</f>
        <v/>
      </c>
      <c r="K215" s="125">
        <f>+SurveyDataEntrySheet!W236</f>
        <v>0</v>
      </c>
    </row>
    <row r="216" spans="1:11" x14ac:dyDescent="0.25">
      <c r="A216" s="221">
        <f>+SurveyDataEntrySheet!$B$4</f>
        <v>0</v>
      </c>
      <c r="B216" s="125" t="str">
        <f>+SurveyDataEntrySheet!Q237</f>
        <v/>
      </c>
      <c r="C216" s="125" t="str">
        <f>+SurveyDataEntrySheet!S237</f>
        <v/>
      </c>
      <c r="D216" s="222"/>
      <c r="E216" s="125"/>
      <c r="F216" s="223"/>
      <c r="G216" s="125"/>
      <c r="H216" s="13" t="str">
        <f>+SurveyDataEntrySheet!R237</f>
        <v/>
      </c>
      <c r="I216" s="13" t="str">
        <f>+SurveyDataEntrySheet!T237</f>
        <v/>
      </c>
      <c r="J216" s="125" t="str">
        <f>+SurveyDataEntrySheet!V237</f>
        <v/>
      </c>
      <c r="K216" s="125">
        <f>+SurveyDataEntrySheet!W237</f>
        <v>0</v>
      </c>
    </row>
    <row r="217" spans="1:11" x14ac:dyDescent="0.25">
      <c r="A217" s="221">
        <f>+SurveyDataEntrySheet!$B$4</f>
        <v>0</v>
      </c>
      <c r="B217" s="125" t="str">
        <f>+SurveyDataEntrySheet!Q238</f>
        <v/>
      </c>
      <c r="C217" s="125" t="str">
        <f>+SurveyDataEntrySheet!S238</f>
        <v/>
      </c>
      <c r="D217" s="222"/>
      <c r="E217" s="125"/>
      <c r="F217" s="223"/>
      <c r="G217" s="125"/>
      <c r="H217" s="13" t="str">
        <f>+SurveyDataEntrySheet!R238</f>
        <v/>
      </c>
      <c r="I217" s="13" t="str">
        <f>+SurveyDataEntrySheet!T238</f>
        <v/>
      </c>
      <c r="J217" s="125" t="str">
        <f>+SurveyDataEntrySheet!V238</f>
        <v/>
      </c>
      <c r="K217" s="125">
        <f>+SurveyDataEntrySheet!W238</f>
        <v>0</v>
      </c>
    </row>
    <row r="218" spans="1:11" x14ac:dyDescent="0.25">
      <c r="A218" s="221">
        <f>+SurveyDataEntrySheet!$B$4</f>
        <v>0</v>
      </c>
      <c r="B218" s="125" t="str">
        <f>+SurveyDataEntrySheet!Q239</f>
        <v/>
      </c>
      <c r="C218" s="125" t="str">
        <f>+SurveyDataEntrySheet!S239</f>
        <v/>
      </c>
      <c r="D218" s="222"/>
      <c r="E218" s="125"/>
      <c r="F218" s="223"/>
      <c r="G218" s="125"/>
      <c r="H218" s="13" t="str">
        <f>+SurveyDataEntrySheet!R239</f>
        <v/>
      </c>
      <c r="I218" s="13" t="str">
        <f>+SurveyDataEntrySheet!T239</f>
        <v/>
      </c>
      <c r="J218" s="125" t="str">
        <f>+SurveyDataEntrySheet!V239</f>
        <v/>
      </c>
      <c r="K218" s="125">
        <f>+SurveyDataEntrySheet!W239</f>
        <v>0</v>
      </c>
    </row>
    <row r="219" spans="1:11" x14ac:dyDescent="0.25">
      <c r="A219" s="221">
        <f>+SurveyDataEntrySheet!$B$4</f>
        <v>0</v>
      </c>
      <c r="B219" s="125" t="str">
        <f>+SurveyDataEntrySheet!Q240</f>
        <v/>
      </c>
      <c r="C219" s="125" t="str">
        <f>+SurveyDataEntrySheet!S240</f>
        <v/>
      </c>
      <c r="D219" s="222"/>
      <c r="E219" s="125"/>
      <c r="F219" s="223"/>
      <c r="G219" s="125"/>
      <c r="H219" s="13" t="str">
        <f>+SurveyDataEntrySheet!R240</f>
        <v/>
      </c>
      <c r="I219" s="13" t="str">
        <f>+SurveyDataEntrySheet!T240</f>
        <v/>
      </c>
      <c r="J219" s="125" t="str">
        <f>+SurveyDataEntrySheet!V240</f>
        <v/>
      </c>
      <c r="K219" s="125">
        <f>+SurveyDataEntrySheet!W240</f>
        <v>0</v>
      </c>
    </row>
    <row r="220" spans="1:11" x14ac:dyDescent="0.25">
      <c r="A220" s="221">
        <f>+SurveyDataEntrySheet!$B$4</f>
        <v>0</v>
      </c>
      <c r="B220" s="125" t="str">
        <f>+SurveyDataEntrySheet!Q241</f>
        <v/>
      </c>
      <c r="C220" s="125" t="str">
        <f>+SurveyDataEntrySheet!S241</f>
        <v/>
      </c>
      <c r="D220" s="222"/>
      <c r="E220" s="125"/>
      <c r="F220" s="223"/>
      <c r="G220" s="125"/>
      <c r="H220" s="13" t="str">
        <f>+SurveyDataEntrySheet!R241</f>
        <v/>
      </c>
      <c r="I220" s="13" t="str">
        <f>+SurveyDataEntrySheet!T241</f>
        <v/>
      </c>
      <c r="J220" s="125" t="str">
        <f>+SurveyDataEntrySheet!V241</f>
        <v/>
      </c>
      <c r="K220" s="125">
        <f>+SurveyDataEntrySheet!W241</f>
        <v>0</v>
      </c>
    </row>
    <row r="221" spans="1:11" x14ac:dyDescent="0.25">
      <c r="A221" s="221">
        <f>+SurveyDataEntrySheet!$B$4</f>
        <v>0</v>
      </c>
      <c r="B221" s="125" t="str">
        <f>+SurveyDataEntrySheet!Q242</f>
        <v/>
      </c>
      <c r="C221" s="125" t="str">
        <f>+SurveyDataEntrySheet!S242</f>
        <v/>
      </c>
      <c r="D221" s="222"/>
      <c r="E221" s="125"/>
      <c r="F221" s="223"/>
      <c r="G221" s="125"/>
      <c r="H221" s="13" t="str">
        <f>+SurveyDataEntrySheet!R242</f>
        <v/>
      </c>
      <c r="I221" s="13" t="str">
        <f>+SurveyDataEntrySheet!T242</f>
        <v/>
      </c>
      <c r="J221" s="125" t="str">
        <f>+SurveyDataEntrySheet!V242</f>
        <v/>
      </c>
      <c r="K221" s="125">
        <f>+SurveyDataEntrySheet!W242</f>
        <v>0</v>
      </c>
    </row>
    <row r="222" spans="1:11" x14ac:dyDescent="0.25">
      <c r="A222" s="221">
        <f>+SurveyDataEntrySheet!$B$4</f>
        <v>0</v>
      </c>
      <c r="B222" s="125" t="str">
        <f>+SurveyDataEntrySheet!Q243</f>
        <v/>
      </c>
      <c r="C222" s="125" t="str">
        <f>+SurveyDataEntrySheet!S243</f>
        <v/>
      </c>
      <c r="D222" s="222"/>
      <c r="E222" s="125"/>
      <c r="F222" s="223"/>
      <c r="G222" s="125"/>
      <c r="H222" s="13" t="str">
        <f>+SurveyDataEntrySheet!R243</f>
        <v/>
      </c>
      <c r="I222" s="13" t="str">
        <f>+SurveyDataEntrySheet!T243</f>
        <v/>
      </c>
      <c r="J222" s="125" t="str">
        <f>+SurveyDataEntrySheet!V243</f>
        <v/>
      </c>
      <c r="K222" s="125">
        <f>+SurveyDataEntrySheet!W243</f>
        <v>0</v>
      </c>
    </row>
    <row r="223" spans="1:11" x14ac:dyDescent="0.25">
      <c r="A223" s="221">
        <f>+SurveyDataEntrySheet!$B$4</f>
        <v>0</v>
      </c>
      <c r="B223" s="125" t="str">
        <f>+SurveyDataEntrySheet!Q244</f>
        <v/>
      </c>
      <c r="C223" s="125" t="str">
        <f>+SurveyDataEntrySheet!S244</f>
        <v/>
      </c>
      <c r="D223" s="222"/>
      <c r="E223" s="125"/>
      <c r="F223" s="223"/>
      <c r="G223" s="125"/>
      <c r="H223" s="13" t="str">
        <f>+SurveyDataEntrySheet!R244</f>
        <v/>
      </c>
      <c r="I223" s="13" t="str">
        <f>+SurveyDataEntrySheet!T244</f>
        <v/>
      </c>
      <c r="J223" s="125" t="str">
        <f>+SurveyDataEntrySheet!V244</f>
        <v/>
      </c>
      <c r="K223" s="125">
        <f>+SurveyDataEntrySheet!W244</f>
        <v>0</v>
      </c>
    </row>
    <row r="224" spans="1:11" x14ac:dyDescent="0.25">
      <c r="A224" s="221">
        <f>+SurveyDataEntrySheet!$B$4</f>
        <v>0</v>
      </c>
      <c r="B224" s="125" t="str">
        <f>+SurveyDataEntrySheet!Q245</f>
        <v/>
      </c>
      <c r="C224" s="125" t="str">
        <f>+SurveyDataEntrySheet!S245</f>
        <v/>
      </c>
      <c r="D224" s="222"/>
      <c r="E224" s="125"/>
      <c r="F224" s="223"/>
      <c r="G224" s="125"/>
      <c r="H224" s="13" t="str">
        <f>+SurveyDataEntrySheet!R245</f>
        <v/>
      </c>
      <c r="I224" s="13" t="str">
        <f>+SurveyDataEntrySheet!T245</f>
        <v/>
      </c>
      <c r="J224" s="125" t="str">
        <f>+SurveyDataEntrySheet!V245</f>
        <v/>
      </c>
      <c r="K224" s="125">
        <f>+SurveyDataEntrySheet!W245</f>
        <v>0</v>
      </c>
    </row>
    <row r="225" spans="1:11" x14ac:dyDescent="0.25">
      <c r="A225" s="221">
        <f>+SurveyDataEntrySheet!$B$4</f>
        <v>0</v>
      </c>
      <c r="B225" s="125" t="str">
        <f>+SurveyDataEntrySheet!Q246</f>
        <v/>
      </c>
      <c r="C225" s="125" t="str">
        <f>+SurveyDataEntrySheet!S246</f>
        <v/>
      </c>
      <c r="D225" s="222"/>
      <c r="E225" s="125"/>
      <c r="F225" s="223"/>
      <c r="G225" s="125"/>
      <c r="H225" s="13" t="str">
        <f>+SurveyDataEntrySheet!R246</f>
        <v/>
      </c>
      <c r="I225" s="13" t="str">
        <f>+SurveyDataEntrySheet!T246</f>
        <v/>
      </c>
      <c r="J225" s="125" t="str">
        <f>+SurveyDataEntrySheet!V246</f>
        <v/>
      </c>
      <c r="K225" s="125">
        <f>+SurveyDataEntrySheet!W246</f>
        <v>0</v>
      </c>
    </row>
    <row r="226" spans="1:11" x14ac:dyDescent="0.25">
      <c r="A226" s="221">
        <f>+SurveyDataEntrySheet!$B$4</f>
        <v>0</v>
      </c>
      <c r="B226" s="125" t="str">
        <f>+SurveyDataEntrySheet!Q247</f>
        <v/>
      </c>
      <c r="C226" s="125" t="str">
        <f>+SurveyDataEntrySheet!S247</f>
        <v/>
      </c>
      <c r="D226" s="222"/>
      <c r="E226" s="125"/>
      <c r="F226" s="223"/>
      <c r="G226" s="125"/>
      <c r="H226" s="13" t="str">
        <f>+SurveyDataEntrySheet!R247</f>
        <v/>
      </c>
      <c r="I226" s="13" t="str">
        <f>+SurveyDataEntrySheet!T247</f>
        <v/>
      </c>
      <c r="J226" s="125" t="str">
        <f>+SurveyDataEntrySheet!V247</f>
        <v/>
      </c>
      <c r="K226" s="125">
        <f>+SurveyDataEntrySheet!W247</f>
        <v>0</v>
      </c>
    </row>
    <row r="227" spans="1:11" x14ac:dyDescent="0.25">
      <c r="A227" s="221">
        <f>+SurveyDataEntrySheet!$B$4</f>
        <v>0</v>
      </c>
      <c r="B227" s="125" t="str">
        <f>+SurveyDataEntrySheet!Q248</f>
        <v/>
      </c>
      <c r="C227" s="125" t="str">
        <f>+SurveyDataEntrySheet!S248</f>
        <v/>
      </c>
      <c r="D227" s="222"/>
      <c r="E227" s="125"/>
      <c r="F227" s="223"/>
      <c r="G227" s="125"/>
      <c r="H227" s="13" t="str">
        <f>+SurveyDataEntrySheet!R248</f>
        <v/>
      </c>
      <c r="I227" s="13" t="str">
        <f>+SurveyDataEntrySheet!T248</f>
        <v/>
      </c>
      <c r="J227" s="125" t="str">
        <f>+SurveyDataEntrySheet!V248</f>
        <v/>
      </c>
      <c r="K227" s="125">
        <f>+SurveyDataEntrySheet!W248</f>
        <v>0</v>
      </c>
    </row>
    <row r="228" spans="1:11" x14ac:dyDescent="0.25">
      <c r="A228" s="221">
        <f>+SurveyDataEntrySheet!$B$4</f>
        <v>0</v>
      </c>
      <c r="B228" s="125" t="str">
        <f>+SurveyDataEntrySheet!Q249</f>
        <v/>
      </c>
      <c r="C228" s="125" t="str">
        <f>+SurveyDataEntrySheet!S249</f>
        <v/>
      </c>
      <c r="D228" s="222"/>
      <c r="E228" s="125"/>
      <c r="F228" s="223"/>
      <c r="G228" s="125"/>
      <c r="H228" s="13" t="str">
        <f>+SurveyDataEntrySheet!R249</f>
        <v/>
      </c>
      <c r="I228" s="13" t="str">
        <f>+SurveyDataEntrySheet!T249</f>
        <v/>
      </c>
      <c r="J228" s="125" t="str">
        <f>+SurveyDataEntrySheet!V249</f>
        <v/>
      </c>
      <c r="K228" s="125">
        <f>+SurveyDataEntrySheet!W249</f>
        <v>0</v>
      </c>
    </row>
    <row r="229" spans="1:11" ht="15.75" thickBot="1" x14ac:dyDescent="0.3">
      <c r="A229" s="224">
        <f>+SurveyDataEntrySheet!$B$4</f>
        <v>0</v>
      </c>
      <c r="B229" s="225" t="str">
        <f>+SurveyDataEntrySheet!Q250</f>
        <v/>
      </c>
      <c r="C229" s="225" t="str">
        <f>+SurveyDataEntrySheet!S250</f>
        <v/>
      </c>
      <c r="D229" s="226"/>
      <c r="E229" s="225"/>
      <c r="F229" s="227"/>
      <c r="G229" s="125"/>
      <c r="H229" s="13" t="str">
        <f>+SurveyDataEntrySheet!R250</f>
        <v/>
      </c>
      <c r="I229" s="13" t="str">
        <f>+SurveyDataEntrySheet!T250</f>
        <v/>
      </c>
      <c r="J229" s="125" t="str">
        <f>+SurveyDataEntrySheet!V250</f>
        <v/>
      </c>
      <c r="K229" s="125">
        <f>+SurveyDataEntrySheet!W250</f>
        <v>0</v>
      </c>
    </row>
    <row r="230" spans="1:11" x14ac:dyDescent="0.25">
      <c r="A230" s="124"/>
      <c r="B230" s="124"/>
      <c r="C230" s="124"/>
      <c r="D230" s="124"/>
      <c r="E230" s="124"/>
      <c r="F230" s="124"/>
    </row>
    <row r="231" spans="1:11" x14ac:dyDescent="0.25">
      <c r="A231" s="124"/>
      <c r="B231" s="124"/>
      <c r="C231" s="124"/>
      <c r="D231" s="124"/>
      <c r="E231" s="124"/>
      <c r="F231" s="124"/>
    </row>
    <row r="232" spans="1:11" x14ac:dyDescent="0.25">
      <c r="A232" s="124"/>
      <c r="B232" s="124"/>
      <c r="C232" s="124"/>
      <c r="D232" s="124"/>
      <c r="E232" s="124"/>
      <c r="F232" s="124"/>
    </row>
    <row r="233" spans="1:11" x14ac:dyDescent="0.25">
      <c r="A233" s="124"/>
      <c r="B233" s="124"/>
      <c r="C233" s="124"/>
      <c r="D233" s="124"/>
      <c r="E233" s="124"/>
      <c r="F233" s="124"/>
    </row>
    <row r="234" spans="1:11" x14ac:dyDescent="0.25">
      <c r="A234" s="124"/>
      <c r="B234" s="124"/>
      <c r="C234" s="124"/>
      <c r="D234" s="124"/>
      <c r="E234" s="124"/>
      <c r="F234" s="124"/>
    </row>
    <row r="235" spans="1:11" x14ac:dyDescent="0.25">
      <c r="A235" s="124"/>
      <c r="B235" s="124"/>
      <c r="C235" s="124"/>
      <c r="D235" s="124"/>
      <c r="E235" s="124"/>
      <c r="F235" s="124"/>
    </row>
    <row r="236" spans="1:11" x14ac:dyDescent="0.25">
      <c r="A236" s="124"/>
      <c r="B236" s="124"/>
      <c r="C236" s="124"/>
      <c r="D236" s="124"/>
      <c r="E236" s="124"/>
      <c r="F236" s="124"/>
    </row>
    <row r="237" spans="1:11" x14ac:dyDescent="0.25">
      <c r="A237" s="124"/>
      <c r="B237" s="124"/>
      <c r="C237" s="124"/>
      <c r="D237" s="124"/>
      <c r="E237" s="124"/>
      <c r="F237" s="124"/>
    </row>
    <row r="238" spans="1:11" x14ac:dyDescent="0.25">
      <c r="A238" s="124"/>
      <c r="B238" s="124"/>
      <c r="C238" s="124"/>
      <c r="D238" s="124"/>
      <c r="E238" s="124"/>
      <c r="F238" s="124"/>
    </row>
    <row r="239" spans="1:11" x14ac:dyDescent="0.25">
      <c r="A239" s="124"/>
      <c r="B239" s="124"/>
      <c r="C239" s="124"/>
      <c r="D239" s="124"/>
      <c r="E239" s="124"/>
      <c r="F239" s="124"/>
    </row>
    <row r="240" spans="1:11" x14ac:dyDescent="0.25">
      <c r="A240" s="124"/>
      <c r="B240" s="124"/>
      <c r="C240" s="124"/>
      <c r="D240" s="124"/>
      <c r="E240" s="124"/>
      <c r="F240" s="124"/>
    </row>
    <row r="241" spans="1:6" x14ac:dyDescent="0.25">
      <c r="A241" s="124"/>
      <c r="B241" s="124"/>
      <c r="C241" s="124"/>
      <c r="D241" s="124"/>
      <c r="E241" s="124"/>
      <c r="F241" s="124"/>
    </row>
    <row r="242" spans="1:6" x14ac:dyDescent="0.25">
      <c r="A242" s="124"/>
      <c r="B242" s="124"/>
      <c r="C242" s="124"/>
      <c r="D242" s="124"/>
      <c r="E242" s="124"/>
      <c r="F242" s="124"/>
    </row>
    <row r="243" spans="1:6" x14ac:dyDescent="0.25">
      <c r="A243" s="124"/>
      <c r="B243" s="124"/>
      <c r="C243" s="124"/>
      <c r="D243" s="124"/>
      <c r="E243" s="124"/>
      <c r="F243" s="124"/>
    </row>
    <row r="244" spans="1:6" x14ac:dyDescent="0.25">
      <c r="A244" s="124"/>
      <c r="B244" s="124"/>
      <c r="C244" s="124"/>
      <c r="D244" s="124"/>
      <c r="E244" s="124"/>
      <c r="F244" s="124"/>
    </row>
    <row r="245" spans="1:6" x14ac:dyDescent="0.25">
      <c r="A245" s="124"/>
      <c r="B245" s="124"/>
      <c r="C245" s="124"/>
      <c r="D245" s="124"/>
      <c r="E245" s="124"/>
      <c r="F245" s="124"/>
    </row>
    <row r="246" spans="1:6" x14ac:dyDescent="0.25">
      <c r="A246" s="124"/>
      <c r="B246" s="124"/>
      <c r="C246" s="124"/>
      <c r="D246" s="124"/>
      <c r="E246" s="124"/>
      <c r="F246" s="124"/>
    </row>
    <row r="247" spans="1:6" x14ac:dyDescent="0.25">
      <c r="A247" s="124"/>
      <c r="B247" s="124"/>
      <c r="C247" s="124"/>
      <c r="D247" s="124"/>
      <c r="E247" s="124"/>
      <c r="F247" s="124"/>
    </row>
    <row r="248" spans="1:6" x14ac:dyDescent="0.25">
      <c r="A248" s="124"/>
      <c r="B248" s="124"/>
      <c r="C248" s="124"/>
      <c r="D248" s="124"/>
      <c r="E248" s="124"/>
      <c r="F248" s="124"/>
    </row>
    <row r="249" spans="1:6" x14ac:dyDescent="0.25">
      <c r="A249" s="124"/>
      <c r="B249" s="124"/>
      <c r="C249" s="124"/>
      <c r="D249" s="124"/>
      <c r="E249" s="124"/>
      <c r="F249" s="124"/>
    </row>
    <row r="250" spans="1:6" x14ac:dyDescent="0.25">
      <c r="A250" s="124"/>
      <c r="B250" s="124"/>
      <c r="C250" s="124"/>
      <c r="D250" s="124"/>
      <c r="E250" s="124"/>
      <c r="F250" s="124"/>
    </row>
    <row r="251" spans="1:6" x14ac:dyDescent="0.25">
      <c r="A251" s="124"/>
      <c r="B251" s="124"/>
      <c r="C251" s="124"/>
      <c r="D251" s="124"/>
      <c r="E251" s="124"/>
      <c r="F251" s="124"/>
    </row>
    <row r="252" spans="1:6" x14ac:dyDescent="0.25">
      <c r="A252" s="124"/>
      <c r="B252" s="124"/>
      <c r="C252" s="124"/>
      <c r="D252" s="124"/>
      <c r="E252" s="124"/>
      <c r="F252" s="124"/>
    </row>
    <row r="253" spans="1:6" x14ac:dyDescent="0.25">
      <c r="A253" s="124"/>
      <c r="B253" s="124"/>
      <c r="C253" s="124"/>
      <c r="D253" s="124"/>
      <c r="E253" s="124"/>
      <c r="F253" s="124"/>
    </row>
    <row r="254" spans="1:6" x14ac:dyDescent="0.25">
      <c r="A254" s="124"/>
      <c r="B254" s="124"/>
      <c r="C254" s="124"/>
      <c r="D254" s="124"/>
      <c r="E254" s="124"/>
      <c r="F254" s="124"/>
    </row>
    <row r="255" spans="1:6" x14ac:dyDescent="0.25">
      <c r="A255" s="124"/>
      <c r="B255" s="124"/>
      <c r="C255" s="124"/>
      <c r="D255" s="124"/>
      <c r="E255" s="124"/>
      <c r="F255" s="124"/>
    </row>
    <row r="256" spans="1:6" x14ac:dyDescent="0.25">
      <c r="A256" s="124"/>
      <c r="B256" s="124"/>
      <c r="C256" s="124"/>
      <c r="D256" s="124"/>
      <c r="E256" s="124"/>
      <c r="F256" s="124"/>
    </row>
    <row r="257" spans="1:6" x14ac:dyDescent="0.25">
      <c r="A257" s="124"/>
      <c r="B257" s="124"/>
      <c r="C257" s="124"/>
      <c r="D257" s="124"/>
      <c r="E257" s="124"/>
      <c r="F257" s="124"/>
    </row>
    <row r="258" spans="1:6" x14ac:dyDescent="0.25">
      <c r="A258" s="124"/>
      <c r="B258" s="124"/>
      <c r="C258" s="124"/>
      <c r="D258" s="124"/>
      <c r="E258" s="124"/>
      <c r="F258" s="124"/>
    </row>
    <row r="259" spans="1:6" x14ac:dyDescent="0.25">
      <c r="A259" s="124"/>
      <c r="B259" s="124"/>
      <c r="C259" s="124"/>
      <c r="D259" s="124"/>
      <c r="E259" s="124"/>
      <c r="F259" s="124"/>
    </row>
    <row r="260" spans="1:6" x14ac:dyDescent="0.25">
      <c r="A260" s="124"/>
      <c r="B260" s="124"/>
      <c r="C260" s="124"/>
      <c r="D260" s="124"/>
      <c r="E260" s="124"/>
      <c r="F260" s="124"/>
    </row>
    <row r="261" spans="1:6" x14ac:dyDescent="0.25">
      <c r="A261" s="124"/>
      <c r="B261" s="124"/>
      <c r="C261" s="124"/>
      <c r="D261" s="124"/>
      <c r="E261" s="124"/>
      <c r="F261" s="124"/>
    </row>
    <row r="262" spans="1:6" x14ac:dyDescent="0.25">
      <c r="A262" s="124"/>
      <c r="B262" s="124"/>
      <c r="C262" s="124"/>
      <c r="D262" s="124"/>
      <c r="E262" s="124"/>
      <c r="F262" s="124"/>
    </row>
    <row r="263" spans="1:6" x14ac:dyDescent="0.25">
      <c r="A263" s="124"/>
      <c r="B263" s="124"/>
      <c r="C263" s="124"/>
      <c r="D263" s="124"/>
      <c r="E263" s="124"/>
      <c r="F263" s="124"/>
    </row>
    <row r="264" spans="1:6" x14ac:dyDescent="0.25">
      <c r="A264" s="124"/>
      <c r="B264" s="124"/>
      <c r="C264" s="124"/>
      <c r="D264" s="124"/>
      <c r="E264" s="124"/>
      <c r="F264" s="124"/>
    </row>
    <row r="265" spans="1:6" x14ac:dyDescent="0.25">
      <c r="A265" s="124"/>
      <c r="B265" s="124"/>
      <c r="C265" s="124"/>
      <c r="D265" s="124"/>
      <c r="E265" s="124"/>
      <c r="F265" s="124"/>
    </row>
    <row r="266" spans="1:6" x14ac:dyDescent="0.25">
      <c r="A266" s="124"/>
      <c r="B266" s="124"/>
      <c r="C266" s="124"/>
      <c r="D266" s="124"/>
      <c r="E266" s="124"/>
      <c r="F266" s="124"/>
    </row>
    <row r="267" spans="1:6" x14ac:dyDescent="0.25">
      <c r="A267" s="124"/>
      <c r="B267" s="124"/>
      <c r="C267" s="124"/>
      <c r="D267" s="124"/>
      <c r="E267" s="124"/>
      <c r="F267" s="124"/>
    </row>
    <row r="268" spans="1:6" x14ac:dyDescent="0.25">
      <c r="A268" s="124"/>
      <c r="B268" s="124"/>
      <c r="C268" s="124"/>
      <c r="D268" s="124"/>
      <c r="E268" s="124"/>
      <c r="F268" s="124"/>
    </row>
    <row r="269" spans="1:6" x14ac:dyDescent="0.25">
      <c r="A269" s="124"/>
      <c r="B269" s="124"/>
      <c r="C269" s="124"/>
      <c r="D269" s="124"/>
      <c r="E269" s="124"/>
      <c r="F269" s="124"/>
    </row>
    <row r="270" spans="1:6" x14ac:dyDescent="0.25">
      <c r="A270" s="124"/>
      <c r="B270" s="124"/>
      <c r="C270" s="124"/>
      <c r="D270" s="124"/>
      <c r="E270" s="124"/>
      <c r="F270" s="124"/>
    </row>
    <row r="271" spans="1:6" x14ac:dyDescent="0.25">
      <c r="A271" s="124"/>
      <c r="B271" s="124"/>
      <c r="C271" s="124"/>
      <c r="D271" s="124"/>
      <c r="E271" s="124"/>
      <c r="F271" s="124"/>
    </row>
    <row r="272" spans="1:6" x14ac:dyDescent="0.25">
      <c r="A272" s="124"/>
      <c r="B272" s="124"/>
      <c r="C272" s="124"/>
      <c r="D272" s="124"/>
      <c r="E272" s="124"/>
      <c r="F272" s="124"/>
    </row>
    <row r="273" spans="1:6" x14ac:dyDescent="0.25">
      <c r="A273" s="124"/>
      <c r="B273" s="124"/>
      <c r="C273" s="124"/>
      <c r="D273" s="124"/>
      <c r="E273" s="124"/>
      <c r="F273" s="124"/>
    </row>
    <row r="274" spans="1:6" x14ac:dyDescent="0.25">
      <c r="A274" s="124"/>
      <c r="B274" s="124"/>
      <c r="C274" s="124"/>
      <c r="D274" s="124"/>
      <c r="E274" s="124"/>
      <c r="F274" s="124"/>
    </row>
    <row r="275" spans="1:6" x14ac:dyDescent="0.25">
      <c r="A275" s="124"/>
      <c r="B275" s="124"/>
      <c r="C275" s="124"/>
      <c r="D275" s="124"/>
      <c r="E275" s="124"/>
      <c r="F275" s="124"/>
    </row>
    <row r="276" spans="1:6" x14ac:dyDescent="0.25">
      <c r="A276" s="124"/>
      <c r="B276" s="124"/>
      <c r="C276" s="124"/>
      <c r="D276" s="124"/>
      <c r="E276" s="124"/>
      <c r="F276" s="124"/>
    </row>
    <row r="277" spans="1:6" x14ac:dyDescent="0.25">
      <c r="A277" s="124"/>
      <c r="B277" s="124"/>
      <c r="C277" s="124"/>
      <c r="D277" s="124"/>
      <c r="E277" s="124"/>
      <c r="F277" s="124"/>
    </row>
    <row r="278" spans="1:6" x14ac:dyDescent="0.25">
      <c r="A278" s="124"/>
      <c r="B278" s="124"/>
      <c r="C278" s="124"/>
      <c r="D278" s="124"/>
      <c r="E278" s="124"/>
      <c r="F278" s="124"/>
    </row>
    <row r="279" spans="1:6" x14ac:dyDescent="0.25">
      <c r="A279" s="124"/>
      <c r="B279" s="124"/>
      <c r="C279" s="124"/>
      <c r="D279" s="124"/>
      <c r="E279" s="124"/>
      <c r="F279" s="124"/>
    </row>
    <row r="280" spans="1:6" x14ac:dyDescent="0.25">
      <c r="A280" s="124"/>
      <c r="B280" s="124"/>
      <c r="C280" s="124"/>
      <c r="D280" s="124"/>
      <c r="E280" s="124"/>
      <c r="F280" s="124"/>
    </row>
    <row r="281" spans="1:6" x14ac:dyDescent="0.25">
      <c r="A281" s="124"/>
      <c r="B281" s="124"/>
      <c r="C281" s="124"/>
      <c r="D281" s="124"/>
      <c r="E281" s="124"/>
      <c r="F281" s="124"/>
    </row>
    <row r="282" spans="1:6" x14ac:dyDescent="0.25">
      <c r="A282" s="124"/>
      <c r="B282" s="124"/>
      <c r="C282" s="124"/>
      <c r="D282" s="124"/>
      <c r="E282" s="124"/>
      <c r="F282" s="124"/>
    </row>
    <row r="283" spans="1:6" x14ac:dyDescent="0.25">
      <c r="A283" s="124"/>
      <c r="B283" s="124"/>
      <c r="C283" s="124"/>
      <c r="D283" s="124"/>
      <c r="E283" s="124"/>
      <c r="F283" s="124"/>
    </row>
    <row r="284" spans="1:6" x14ac:dyDescent="0.25">
      <c r="A284" s="124"/>
      <c r="B284" s="124"/>
      <c r="C284" s="124"/>
      <c r="D284" s="124"/>
      <c r="E284" s="124"/>
      <c r="F284" s="124"/>
    </row>
    <row r="285" spans="1:6" x14ac:dyDescent="0.25">
      <c r="A285" s="124"/>
      <c r="B285" s="124"/>
      <c r="C285" s="124"/>
      <c r="D285" s="124"/>
      <c r="E285" s="124"/>
      <c r="F285" s="124"/>
    </row>
    <row r="286" spans="1:6" x14ac:dyDescent="0.25">
      <c r="A286" s="124"/>
      <c r="B286" s="124"/>
      <c r="C286" s="124"/>
      <c r="D286" s="124"/>
      <c r="E286" s="124"/>
      <c r="F286" s="124"/>
    </row>
    <row r="287" spans="1:6" x14ac:dyDescent="0.25">
      <c r="A287" s="124"/>
      <c r="B287" s="124"/>
      <c r="C287" s="124"/>
      <c r="D287" s="124"/>
      <c r="E287" s="124"/>
      <c r="F287" s="124"/>
    </row>
    <row r="288" spans="1:6" x14ac:dyDescent="0.25">
      <c r="A288" s="124"/>
      <c r="B288" s="124"/>
      <c r="C288" s="124"/>
      <c r="D288" s="124"/>
      <c r="E288" s="124"/>
      <c r="F288" s="124"/>
    </row>
    <row r="289" spans="1:6" x14ac:dyDescent="0.25">
      <c r="A289" s="124"/>
      <c r="B289" s="124"/>
      <c r="C289" s="124"/>
      <c r="D289" s="124"/>
      <c r="E289" s="124"/>
      <c r="F289" s="124"/>
    </row>
    <row r="290" spans="1:6" x14ac:dyDescent="0.25">
      <c r="A290" s="124"/>
      <c r="B290" s="124"/>
      <c r="C290" s="124"/>
      <c r="D290" s="124"/>
      <c r="E290" s="124"/>
      <c r="F290" s="124"/>
    </row>
    <row r="291" spans="1:6" x14ac:dyDescent="0.25">
      <c r="A291" s="124"/>
      <c r="B291" s="124"/>
      <c r="C291" s="124"/>
      <c r="D291" s="124"/>
      <c r="E291" s="124"/>
      <c r="F291" s="124"/>
    </row>
    <row r="292" spans="1:6" x14ac:dyDescent="0.25">
      <c r="A292" s="124"/>
      <c r="B292" s="124"/>
      <c r="C292" s="124"/>
      <c r="D292" s="124"/>
      <c r="E292" s="124"/>
      <c r="F292" s="124"/>
    </row>
    <row r="293" spans="1:6" x14ac:dyDescent="0.25">
      <c r="A293" s="124"/>
      <c r="B293" s="124"/>
      <c r="C293" s="124"/>
      <c r="D293" s="124"/>
      <c r="E293" s="124"/>
      <c r="F293" s="124"/>
    </row>
    <row r="294" spans="1:6" x14ac:dyDescent="0.25">
      <c r="A294" s="124"/>
      <c r="B294" s="124"/>
      <c r="C294" s="124"/>
      <c r="D294" s="124"/>
      <c r="E294" s="124"/>
      <c r="F294" s="124"/>
    </row>
    <row r="295" spans="1:6" x14ac:dyDescent="0.25">
      <c r="A295" s="124"/>
      <c r="B295" s="124"/>
      <c r="C295" s="124"/>
      <c r="D295" s="124"/>
      <c r="E295" s="124"/>
      <c r="F295" s="124"/>
    </row>
    <row r="296" spans="1:6" x14ac:dyDescent="0.25">
      <c r="A296" s="124"/>
      <c r="B296" s="124"/>
      <c r="C296" s="124"/>
      <c r="D296" s="124"/>
      <c r="E296" s="124"/>
      <c r="F296" s="124"/>
    </row>
    <row r="297" spans="1:6" x14ac:dyDescent="0.25">
      <c r="A297" s="124"/>
      <c r="B297" s="124"/>
      <c r="C297" s="124"/>
      <c r="D297" s="124"/>
      <c r="E297" s="124"/>
      <c r="F297" s="124"/>
    </row>
    <row r="298" spans="1:6" x14ac:dyDescent="0.25">
      <c r="A298" s="124"/>
      <c r="B298" s="124"/>
      <c r="C298" s="124"/>
      <c r="D298" s="124"/>
      <c r="E298" s="124"/>
      <c r="F298" s="124"/>
    </row>
    <row r="299" spans="1:6" x14ac:dyDescent="0.25">
      <c r="A299" s="124"/>
      <c r="B299" s="124"/>
      <c r="C299" s="124"/>
      <c r="D299" s="124"/>
      <c r="E299" s="124"/>
      <c r="F299" s="124"/>
    </row>
    <row r="300" spans="1:6" x14ac:dyDescent="0.25">
      <c r="A300" s="124"/>
      <c r="B300" s="124"/>
      <c r="C300" s="124"/>
      <c r="D300" s="124"/>
      <c r="E300" s="124"/>
      <c r="F300" s="124"/>
    </row>
    <row r="301" spans="1:6" x14ac:dyDescent="0.25">
      <c r="A301" s="124"/>
      <c r="B301" s="124"/>
      <c r="C301" s="124"/>
      <c r="D301" s="124"/>
      <c r="E301" s="124"/>
      <c r="F301" s="124"/>
    </row>
    <row r="302" spans="1:6" x14ac:dyDescent="0.25">
      <c r="A302" s="124"/>
      <c r="B302" s="124"/>
      <c r="C302" s="124"/>
      <c r="D302" s="124"/>
      <c r="E302" s="124"/>
      <c r="F302" s="124"/>
    </row>
    <row r="303" spans="1:6" x14ac:dyDescent="0.25">
      <c r="A303" s="124"/>
      <c r="B303" s="124"/>
      <c r="C303" s="124"/>
      <c r="D303" s="124"/>
      <c r="E303" s="124"/>
      <c r="F303" s="124"/>
    </row>
    <row r="304" spans="1:6" x14ac:dyDescent="0.25">
      <c r="A304" s="124"/>
      <c r="B304" s="124"/>
      <c r="C304" s="124"/>
      <c r="D304" s="124"/>
      <c r="E304" s="124"/>
      <c r="F304" s="124"/>
    </row>
    <row r="305" spans="1:6" x14ac:dyDescent="0.25">
      <c r="A305" s="124"/>
      <c r="B305" s="124"/>
      <c r="C305" s="124"/>
      <c r="D305" s="124"/>
      <c r="E305" s="124"/>
      <c r="F305" s="124"/>
    </row>
    <row r="306" spans="1:6" x14ac:dyDescent="0.25">
      <c r="A306" s="124"/>
      <c r="B306" s="124"/>
      <c r="C306" s="124"/>
      <c r="D306" s="124"/>
      <c r="E306" s="124"/>
      <c r="F306" s="124"/>
    </row>
    <row r="307" spans="1:6" x14ac:dyDescent="0.25">
      <c r="A307" s="124"/>
      <c r="B307" s="124"/>
      <c r="C307" s="124"/>
      <c r="D307" s="124"/>
      <c r="E307" s="124"/>
      <c r="F307" s="124"/>
    </row>
    <row r="308" spans="1:6" x14ac:dyDescent="0.25">
      <c r="A308" s="124"/>
      <c r="B308" s="124"/>
      <c r="C308" s="124"/>
      <c r="D308" s="124"/>
      <c r="E308" s="124"/>
      <c r="F308" s="124"/>
    </row>
    <row r="309" spans="1:6" x14ac:dyDescent="0.25">
      <c r="A309" s="124"/>
      <c r="B309" s="124"/>
      <c r="C309" s="124"/>
      <c r="D309" s="124"/>
      <c r="E309" s="124"/>
      <c r="F309" s="124"/>
    </row>
    <row r="310" spans="1:6" x14ac:dyDescent="0.25">
      <c r="A310" s="124"/>
      <c r="B310" s="124"/>
      <c r="C310" s="124"/>
      <c r="D310" s="124"/>
      <c r="E310" s="124"/>
      <c r="F310" s="124"/>
    </row>
    <row r="311" spans="1:6" x14ac:dyDescent="0.25">
      <c r="A311" s="124"/>
      <c r="B311" s="124"/>
      <c r="C311" s="124"/>
      <c r="D311" s="124"/>
      <c r="E311" s="124"/>
      <c r="F311" s="124"/>
    </row>
    <row r="312" spans="1:6" x14ac:dyDescent="0.25">
      <c r="A312" s="124"/>
      <c r="B312" s="124"/>
      <c r="C312" s="124"/>
      <c r="D312" s="124"/>
      <c r="E312" s="124"/>
      <c r="F312" s="124"/>
    </row>
    <row r="313" spans="1:6" x14ac:dyDescent="0.25">
      <c r="A313" s="124"/>
      <c r="B313" s="124"/>
      <c r="C313" s="124"/>
      <c r="D313" s="124"/>
      <c r="E313" s="124"/>
      <c r="F313" s="124"/>
    </row>
    <row r="314" spans="1:6" x14ac:dyDescent="0.25">
      <c r="A314" s="124"/>
      <c r="B314" s="124"/>
      <c r="C314" s="124"/>
      <c r="D314" s="124"/>
      <c r="E314" s="124"/>
      <c r="F314" s="124"/>
    </row>
    <row r="315" spans="1:6" x14ac:dyDescent="0.25">
      <c r="A315" s="124"/>
      <c r="B315" s="124"/>
      <c r="C315" s="124"/>
      <c r="D315" s="124"/>
      <c r="E315" s="124"/>
      <c r="F315" s="124"/>
    </row>
    <row r="316" spans="1:6" x14ac:dyDescent="0.25">
      <c r="A316" s="124"/>
      <c r="B316" s="124"/>
      <c r="C316" s="124"/>
      <c r="D316" s="124"/>
      <c r="E316" s="124"/>
      <c r="F316" s="124"/>
    </row>
    <row r="317" spans="1:6" x14ac:dyDescent="0.25">
      <c r="A317" s="124"/>
      <c r="B317" s="124"/>
      <c r="C317" s="124"/>
      <c r="D317" s="124"/>
      <c r="E317" s="124"/>
      <c r="F317" s="124"/>
    </row>
    <row r="318" spans="1:6" x14ac:dyDescent="0.25">
      <c r="A318" s="124"/>
      <c r="B318" s="124"/>
      <c r="C318" s="124"/>
      <c r="D318" s="124"/>
      <c r="E318" s="124"/>
      <c r="F318" s="124"/>
    </row>
    <row r="319" spans="1:6" x14ac:dyDescent="0.25">
      <c r="A319" s="124"/>
      <c r="B319" s="124"/>
      <c r="C319" s="124"/>
      <c r="D319" s="124"/>
      <c r="E319" s="124"/>
      <c r="F319" s="124"/>
    </row>
    <row r="320" spans="1:6" x14ac:dyDescent="0.25">
      <c r="A320" s="124"/>
      <c r="B320" s="124"/>
      <c r="C320" s="124"/>
      <c r="D320" s="124"/>
      <c r="E320" s="124"/>
      <c r="F320" s="124"/>
    </row>
    <row r="321" spans="1:6" x14ac:dyDescent="0.25">
      <c r="A321" s="124"/>
      <c r="B321" s="124"/>
      <c r="C321" s="124"/>
      <c r="D321" s="124"/>
      <c r="E321" s="124"/>
      <c r="F321" s="124"/>
    </row>
    <row r="322" spans="1:6" x14ac:dyDescent="0.25">
      <c r="A322" s="124"/>
      <c r="B322" s="124"/>
      <c r="C322" s="124"/>
      <c r="D322" s="124"/>
      <c r="E322" s="124"/>
      <c r="F322" s="124"/>
    </row>
    <row r="323" spans="1:6" x14ac:dyDescent="0.25">
      <c r="A323" s="124"/>
      <c r="B323" s="124"/>
      <c r="C323" s="124"/>
      <c r="D323" s="124"/>
      <c r="E323" s="124"/>
      <c r="F323" s="124"/>
    </row>
    <row r="324" spans="1:6" x14ac:dyDescent="0.25">
      <c r="A324" s="124"/>
      <c r="B324" s="124"/>
      <c r="C324" s="124"/>
      <c r="D324" s="124"/>
      <c r="E324" s="124"/>
      <c r="F324" s="124"/>
    </row>
    <row r="325" spans="1:6" x14ac:dyDescent="0.25">
      <c r="A325" s="124"/>
      <c r="B325" s="124"/>
      <c r="C325" s="124"/>
      <c r="D325" s="124"/>
      <c r="E325" s="124"/>
      <c r="F325" s="124"/>
    </row>
    <row r="326" spans="1:6" x14ac:dyDescent="0.25">
      <c r="A326" s="124"/>
      <c r="B326" s="124"/>
      <c r="C326" s="124"/>
      <c r="D326" s="124"/>
      <c r="E326" s="124"/>
      <c r="F326" s="124"/>
    </row>
    <row r="327" spans="1:6" x14ac:dyDescent="0.25">
      <c r="A327" s="124"/>
      <c r="B327" s="124"/>
      <c r="C327" s="124"/>
      <c r="D327" s="124"/>
      <c r="E327" s="124"/>
      <c r="F327" s="124"/>
    </row>
    <row r="328" spans="1:6" x14ac:dyDescent="0.25">
      <c r="A328" s="124"/>
      <c r="B328" s="124"/>
      <c r="C328" s="124"/>
      <c r="D328" s="124"/>
      <c r="E328" s="124"/>
      <c r="F328" s="124"/>
    </row>
    <row r="329" spans="1:6" x14ac:dyDescent="0.25">
      <c r="A329" s="124"/>
      <c r="B329" s="124"/>
      <c r="C329" s="124"/>
      <c r="D329" s="124"/>
      <c r="E329" s="124"/>
      <c r="F329" s="124"/>
    </row>
    <row r="330" spans="1:6" x14ac:dyDescent="0.25">
      <c r="A330" s="124"/>
      <c r="B330" s="124"/>
      <c r="C330" s="124"/>
      <c r="D330" s="124"/>
      <c r="E330" s="124"/>
      <c r="F330" s="124"/>
    </row>
    <row r="331" spans="1:6" x14ac:dyDescent="0.25">
      <c r="A331" s="124"/>
      <c r="B331" s="124"/>
      <c r="C331" s="124"/>
      <c r="D331" s="124"/>
      <c r="E331" s="124"/>
      <c r="F331" s="124"/>
    </row>
    <row r="332" spans="1:6" x14ac:dyDescent="0.25">
      <c r="A332" s="124"/>
      <c r="B332" s="124"/>
      <c r="C332" s="124"/>
      <c r="D332" s="124"/>
      <c r="E332" s="124"/>
      <c r="F332" s="124"/>
    </row>
    <row r="333" spans="1:6" x14ac:dyDescent="0.25">
      <c r="A333" s="124"/>
      <c r="B333" s="124"/>
      <c r="C333" s="124"/>
      <c r="D333" s="124"/>
      <c r="E333" s="124"/>
      <c r="F333" s="124"/>
    </row>
    <row r="334" spans="1:6" x14ac:dyDescent="0.25">
      <c r="A334" s="124"/>
      <c r="B334" s="124"/>
      <c r="C334" s="124"/>
      <c r="D334" s="124"/>
      <c r="E334" s="124"/>
      <c r="F334" s="124"/>
    </row>
    <row r="335" spans="1:6" x14ac:dyDescent="0.25">
      <c r="A335" s="124"/>
      <c r="B335" s="124"/>
      <c r="C335" s="124"/>
      <c r="D335" s="124"/>
      <c r="E335" s="124"/>
      <c r="F335" s="124"/>
    </row>
    <row r="336" spans="1:6" x14ac:dyDescent="0.25">
      <c r="A336" s="124"/>
      <c r="B336" s="124"/>
      <c r="C336" s="124"/>
      <c r="D336" s="124"/>
      <c r="E336" s="124"/>
      <c r="F336" s="124"/>
    </row>
    <row r="337" spans="1:6" x14ac:dyDescent="0.25">
      <c r="A337" s="124"/>
      <c r="B337" s="124"/>
      <c r="C337" s="124"/>
      <c r="D337" s="124"/>
      <c r="E337" s="124"/>
      <c r="F337" s="124"/>
    </row>
    <row r="338" spans="1:6" x14ac:dyDescent="0.25">
      <c r="A338" s="124"/>
      <c r="B338" s="124"/>
      <c r="C338" s="124"/>
      <c r="D338" s="124"/>
      <c r="E338" s="124"/>
      <c r="F338" s="124"/>
    </row>
    <row r="339" spans="1:6" x14ac:dyDescent="0.25">
      <c r="A339" s="124"/>
      <c r="B339" s="124"/>
      <c r="C339" s="124"/>
      <c r="D339" s="124"/>
      <c r="E339" s="124"/>
      <c r="F339" s="124"/>
    </row>
    <row r="340" spans="1:6" x14ac:dyDescent="0.25">
      <c r="A340" s="124"/>
      <c r="B340" s="124"/>
      <c r="C340" s="124"/>
      <c r="D340" s="124"/>
      <c r="E340" s="124"/>
      <c r="F340" s="124"/>
    </row>
    <row r="341" spans="1:6" x14ac:dyDescent="0.25">
      <c r="A341" s="124"/>
      <c r="B341" s="124"/>
      <c r="C341" s="124"/>
      <c r="D341" s="124"/>
      <c r="E341" s="124"/>
      <c r="F341" s="124"/>
    </row>
    <row r="342" spans="1:6" x14ac:dyDescent="0.25">
      <c r="A342" s="124"/>
      <c r="B342" s="124"/>
      <c r="C342" s="124"/>
      <c r="D342" s="124"/>
      <c r="E342" s="124"/>
      <c r="F342" s="124"/>
    </row>
    <row r="343" spans="1:6" x14ac:dyDescent="0.25">
      <c r="A343" s="124"/>
      <c r="B343" s="124"/>
      <c r="C343" s="124"/>
      <c r="D343" s="124"/>
      <c r="E343" s="124"/>
      <c r="F343" s="124"/>
    </row>
    <row r="344" spans="1:6" x14ac:dyDescent="0.25">
      <c r="A344" s="124"/>
      <c r="B344" s="124"/>
      <c r="C344" s="124"/>
      <c r="D344" s="124"/>
      <c r="E344" s="124"/>
      <c r="F344" s="124"/>
    </row>
    <row r="345" spans="1:6" x14ac:dyDescent="0.25">
      <c r="A345" s="124"/>
      <c r="B345" s="124"/>
      <c r="C345" s="124"/>
      <c r="D345" s="124"/>
      <c r="E345" s="124"/>
      <c r="F345" s="124"/>
    </row>
    <row r="346" spans="1:6" x14ac:dyDescent="0.25">
      <c r="A346" s="124"/>
      <c r="B346" s="124"/>
      <c r="C346" s="124"/>
      <c r="D346" s="124"/>
      <c r="E346" s="124"/>
      <c r="F346" s="124"/>
    </row>
    <row r="347" spans="1:6" x14ac:dyDescent="0.25">
      <c r="A347" s="124"/>
      <c r="B347" s="124"/>
      <c r="C347" s="124"/>
      <c r="D347" s="124"/>
      <c r="E347" s="124"/>
      <c r="F347" s="124"/>
    </row>
    <row r="348" spans="1:6" x14ac:dyDescent="0.25">
      <c r="A348" s="124"/>
      <c r="B348" s="124"/>
      <c r="C348" s="124"/>
      <c r="D348" s="124"/>
      <c r="E348" s="124"/>
      <c r="F348" s="124"/>
    </row>
    <row r="349" spans="1:6" x14ac:dyDescent="0.25">
      <c r="A349" s="124"/>
      <c r="B349" s="124"/>
      <c r="C349" s="124"/>
      <c r="D349" s="124"/>
      <c r="E349" s="124"/>
      <c r="F349" s="124"/>
    </row>
    <row r="350" spans="1:6" x14ac:dyDescent="0.25">
      <c r="A350" s="124"/>
      <c r="B350" s="124"/>
      <c r="C350" s="124"/>
      <c r="D350" s="124"/>
      <c r="E350" s="124"/>
      <c r="F350" s="124"/>
    </row>
    <row r="351" spans="1:6" x14ac:dyDescent="0.25">
      <c r="A351" s="124"/>
      <c r="B351" s="124"/>
      <c r="C351" s="124"/>
      <c r="D351" s="124"/>
      <c r="E351" s="124"/>
      <c r="F351" s="124"/>
    </row>
    <row r="352" spans="1:6" x14ac:dyDescent="0.25">
      <c r="A352" s="124"/>
      <c r="B352" s="124"/>
      <c r="C352" s="124"/>
      <c r="D352" s="124"/>
      <c r="E352" s="124"/>
      <c r="F352" s="124"/>
    </row>
    <row r="353" spans="1:6" x14ac:dyDescent="0.25">
      <c r="A353" s="124"/>
      <c r="B353" s="124"/>
      <c r="C353" s="124"/>
      <c r="D353" s="124"/>
      <c r="E353" s="124"/>
      <c r="F353" s="124"/>
    </row>
    <row r="354" spans="1:6" x14ac:dyDescent="0.25">
      <c r="A354" s="124"/>
      <c r="B354" s="124"/>
      <c r="C354" s="124"/>
      <c r="D354" s="124"/>
      <c r="E354" s="124"/>
      <c r="F354" s="124"/>
    </row>
    <row r="355" spans="1:6" x14ac:dyDescent="0.25">
      <c r="A355" s="124"/>
      <c r="B355" s="124"/>
      <c r="C355" s="124"/>
      <c r="D355" s="124"/>
      <c r="E355" s="124"/>
      <c r="F355" s="124"/>
    </row>
    <row r="356" spans="1:6" x14ac:dyDescent="0.25">
      <c r="A356" s="124"/>
      <c r="B356" s="124"/>
      <c r="C356" s="124"/>
      <c r="D356" s="124"/>
      <c r="E356" s="124"/>
      <c r="F356" s="124"/>
    </row>
    <row r="357" spans="1:6" x14ac:dyDescent="0.25">
      <c r="A357" s="124"/>
      <c r="B357" s="124"/>
      <c r="C357" s="124"/>
      <c r="D357" s="124"/>
      <c r="E357" s="124"/>
      <c r="F357" s="124"/>
    </row>
    <row r="358" spans="1:6" x14ac:dyDescent="0.25">
      <c r="A358" s="124"/>
      <c r="B358" s="124"/>
      <c r="C358" s="124"/>
      <c r="D358" s="124"/>
      <c r="E358" s="124"/>
      <c r="F358" s="124"/>
    </row>
    <row r="359" spans="1:6" x14ac:dyDescent="0.25">
      <c r="A359" s="124"/>
      <c r="B359" s="124"/>
      <c r="C359" s="124"/>
      <c r="D359" s="124"/>
      <c r="E359" s="124"/>
      <c r="F359" s="124"/>
    </row>
    <row r="360" spans="1:6" x14ac:dyDescent="0.25">
      <c r="A360" s="124"/>
      <c r="B360" s="124"/>
      <c r="C360" s="124"/>
      <c r="D360" s="124"/>
      <c r="E360" s="124"/>
      <c r="F360" s="124"/>
    </row>
    <row r="361" spans="1:6" x14ac:dyDescent="0.25">
      <c r="A361" s="124"/>
      <c r="B361" s="124"/>
      <c r="C361" s="124"/>
      <c r="D361" s="124"/>
      <c r="E361" s="124"/>
      <c r="F361" s="124"/>
    </row>
    <row r="362" spans="1:6" x14ac:dyDescent="0.25">
      <c r="A362" s="124"/>
      <c r="B362" s="124"/>
      <c r="C362" s="124"/>
      <c r="D362" s="124"/>
      <c r="E362" s="124"/>
      <c r="F362" s="124"/>
    </row>
    <row r="363" spans="1:6" x14ac:dyDescent="0.25">
      <c r="A363" s="124"/>
      <c r="B363" s="124"/>
      <c r="C363" s="124"/>
      <c r="D363" s="124"/>
      <c r="E363" s="124"/>
      <c r="F363" s="124"/>
    </row>
    <row r="364" spans="1:6" x14ac:dyDescent="0.25">
      <c r="A364" s="124"/>
      <c r="B364" s="124"/>
      <c r="C364" s="124"/>
      <c r="D364" s="124"/>
      <c r="E364" s="124"/>
      <c r="F364" s="124"/>
    </row>
    <row r="365" spans="1:6" x14ac:dyDescent="0.25">
      <c r="A365" s="124"/>
      <c r="B365" s="124"/>
      <c r="C365" s="124"/>
      <c r="D365" s="124"/>
      <c r="E365" s="124"/>
      <c r="F365" s="124"/>
    </row>
    <row r="366" spans="1:6" x14ac:dyDescent="0.25">
      <c r="A366" s="124"/>
      <c r="B366" s="124"/>
      <c r="C366" s="124"/>
      <c r="D366" s="124"/>
      <c r="E366" s="124"/>
      <c r="F366" s="124"/>
    </row>
    <row r="367" spans="1:6" x14ac:dyDescent="0.25">
      <c r="A367" s="124"/>
      <c r="B367" s="124"/>
      <c r="C367" s="124"/>
      <c r="D367" s="124"/>
      <c r="E367" s="124"/>
      <c r="F367" s="124"/>
    </row>
    <row r="368" spans="1:6" x14ac:dyDescent="0.25">
      <c r="A368" s="124"/>
      <c r="B368" s="124"/>
      <c r="C368" s="124"/>
      <c r="D368" s="124"/>
      <c r="E368" s="124"/>
      <c r="F368" s="124"/>
    </row>
    <row r="369" spans="1:6" x14ac:dyDescent="0.25">
      <c r="A369" s="124"/>
      <c r="B369" s="124"/>
      <c r="C369" s="124"/>
      <c r="D369" s="124"/>
      <c r="E369" s="124"/>
      <c r="F369" s="124"/>
    </row>
    <row r="370" spans="1:6" x14ac:dyDescent="0.25">
      <c r="A370" s="124"/>
      <c r="B370" s="124"/>
      <c r="C370" s="124"/>
      <c r="D370" s="124"/>
      <c r="E370" s="124"/>
      <c r="F370" s="124"/>
    </row>
    <row r="371" spans="1:6" x14ac:dyDescent="0.25">
      <c r="A371" s="124"/>
      <c r="B371" s="124"/>
      <c r="C371" s="124"/>
      <c r="D371" s="124"/>
      <c r="E371" s="124"/>
      <c r="F371" s="124"/>
    </row>
    <row r="372" spans="1:6" x14ac:dyDescent="0.25">
      <c r="A372" s="124"/>
      <c r="B372" s="124"/>
      <c r="C372" s="124"/>
      <c r="D372" s="124"/>
      <c r="E372" s="124"/>
      <c r="F372" s="124"/>
    </row>
    <row r="373" spans="1:6" x14ac:dyDescent="0.25">
      <c r="A373" s="124"/>
      <c r="B373" s="124"/>
      <c r="C373" s="124"/>
      <c r="D373" s="124"/>
      <c r="E373" s="124"/>
      <c r="F373" s="124"/>
    </row>
    <row r="374" spans="1:6" x14ac:dyDescent="0.25">
      <c r="A374" s="124"/>
      <c r="B374" s="124"/>
      <c r="C374" s="124"/>
      <c r="D374" s="124"/>
      <c r="E374" s="124"/>
      <c r="F374" s="124"/>
    </row>
    <row r="375" spans="1:6" x14ac:dyDescent="0.25">
      <c r="A375" s="124"/>
      <c r="B375" s="124"/>
      <c r="C375" s="124"/>
      <c r="D375" s="124"/>
      <c r="E375" s="124"/>
      <c r="F375" s="124"/>
    </row>
    <row r="376" spans="1:6" x14ac:dyDescent="0.25">
      <c r="A376" s="124"/>
      <c r="B376" s="124"/>
      <c r="C376" s="124"/>
      <c r="D376" s="124"/>
      <c r="E376" s="124"/>
      <c r="F376" s="124"/>
    </row>
    <row r="377" spans="1:6" x14ac:dyDescent="0.25">
      <c r="A377" s="124"/>
      <c r="B377" s="124"/>
      <c r="C377" s="124"/>
      <c r="D377" s="124"/>
      <c r="E377" s="124"/>
      <c r="F377" s="124"/>
    </row>
    <row r="378" spans="1:6" x14ac:dyDescent="0.25">
      <c r="A378" s="124"/>
      <c r="B378" s="124"/>
      <c r="C378" s="124"/>
      <c r="D378" s="124"/>
      <c r="E378" s="124"/>
      <c r="F378" s="124"/>
    </row>
    <row r="379" spans="1:6" x14ac:dyDescent="0.25">
      <c r="A379" s="124"/>
      <c r="B379" s="124"/>
      <c r="C379" s="124"/>
      <c r="D379" s="124"/>
      <c r="E379" s="124"/>
      <c r="F379" s="124"/>
    </row>
    <row r="380" spans="1:6" x14ac:dyDescent="0.25">
      <c r="A380" s="124"/>
      <c r="B380" s="124"/>
      <c r="C380" s="124"/>
      <c r="D380" s="124"/>
      <c r="E380" s="124"/>
      <c r="F380" s="124"/>
    </row>
    <row r="381" spans="1:6" x14ac:dyDescent="0.25">
      <c r="A381" s="124"/>
      <c r="B381" s="124"/>
      <c r="C381" s="124"/>
      <c r="D381" s="124"/>
      <c r="E381" s="124"/>
      <c r="F381" s="124"/>
    </row>
    <row r="382" spans="1:6" x14ac:dyDescent="0.25">
      <c r="A382" s="124"/>
      <c r="B382" s="124"/>
      <c r="C382" s="124"/>
      <c r="D382" s="124"/>
      <c r="E382" s="124"/>
      <c r="F382" s="124"/>
    </row>
    <row r="383" spans="1:6" x14ac:dyDescent="0.25">
      <c r="A383" s="124"/>
      <c r="B383" s="124"/>
      <c r="C383" s="124"/>
      <c r="D383" s="124"/>
      <c r="E383" s="124"/>
      <c r="F383" s="124"/>
    </row>
    <row r="384" spans="1:6" x14ac:dyDescent="0.25">
      <c r="A384" s="124"/>
      <c r="B384" s="124"/>
      <c r="C384" s="124"/>
      <c r="D384" s="124"/>
      <c r="E384" s="124"/>
      <c r="F384" s="124"/>
    </row>
    <row r="385" spans="1:6" x14ac:dyDescent="0.25">
      <c r="A385" s="124"/>
      <c r="B385" s="124"/>
      <c r="C385" s="124"/>
      <c r="D385" s="124"/>
      <c r="E385" s="124"/>
      <c r="F385" s="124"/>
    </row>
    <row r="386" spans="1:6" x14ac:dyDescent="0.25">
      <c r="A386" s="124"/>
      <c r="B386" s="124"/>
      <c r="C386" s="124"/>
      <c r="D386" s="124"/>
      <c r="E386" s="124"/>
      <c r="F386" s="124"/>
    </row>
    <row r="387" spans="1:6" x14ac:dyDescent="0.25">
      <c r="A387" s="124"/>
      <c r="B387" s="124"/>
      <c r="C387" s="124"/>
      <c r="D387" s="124"/>
      <c r="E387" s="124"/>
      <c r="F387" s="124"/>
    </row>
    <row r="388" spans="1:6" x14ac:dyDescent="0.25">
      <c r="A388" s="124"/>
      <c r="B388" s="124"/>
      <c r="C388" s="124"/>
      <c r="D388" s="124"/>
      <c r="E388" s="124"/>
      <c r="F388" s="124"/>
    </row>
    <row r="389" spans="1:6" x14ac:dyDescent="0.25">
      <c r="A389" s="124"/>
      <c r="B389" s="124"/>
      <c r="C389" s="124"/>
      <c r="D389" s="124"/>
      <c r="E389" s="124"/>
      <c r="F389" s="124"/>
    </row>
    <row r="390" spans="1:6" x14ac:dyDescent="0.25">
      <c r="A390" s="124"/>
      <c r="B390" s="124"/>
      <c r="C390" s="124"/>
      <c r="D390" s="124"/>
      <c r="E390" s="124"/>
      <c r="F390" s="124"/>
    </row>
    <row r="391" spans="1:6" x14ac:dyDescent="0.25">
      <c r="A391" s="124"/>
      <c r="B391" s="124"/>
      <c r="C391" s="124"/>
      <c r="D391" s="124"/>
      <c r="E391" s="124"/>
      <c r="F391" s="124"/>
    </row>
    <row r="392" spans="1:6" x14ac:dyDescent="0.25">
      <c r="A392" s="124"/>
      <c r="B392" s="124"/>
      <c r="C392" s="124"/>
      <c r="D392" s="124"/>
      <c r="E392" s="124"/>
      <c r="F392" s="124"/>
    </row>
    <row r="393" spans="1:6" x14ac:dyDescent="0.25">
      <c r="A393" s="124"/>
      <c r="B393" s="124"/>
      <c r="C393" s="124"/>
      <c r="D393" s="124"/>
      <c r="E393" s="124"/>
      <c r="F393" s="124"/>
    </row>
    <row r="394" spans="1:6" x14ac:dyDescent="0.25">
      <c r="A394" s="124"/>
      <c r="B394" s="124"/>
      <c r="C394" s="124"/>
      <c r="D394" s="124"/>
      <c r="E394" s="124"/>
      <c r="F394" s="124"/>
    </row>
    <row r="395" spans="1:6" x14ac:dyDescent="0.25">
      <c r="A395" s="124"/>
      <c r="B395" s="124"/>
      <c r="C395" s="124"/>
      <c r="D395" s="124"/>
      <c r="E395" s="124"/>
      <c r="F395" s="124"/>
    </row>
    <row r="396" spans="1:6" x14ac:dyDescent="0.25">
      <c r="A396" s="124"/>
      <c r="B396" s="124"/>
      <c r="C396" s="124"/>
      <c r="D396" s="124"/>
      <c r="E396" s="124"/>
      <c r="F396" s="124"/>
    </row>
    <row r="397" spans="1:6" x14ac:dyDescent="0.25">
      <c r="A397" s="124"/>
      <c r="B397" s="124"/>
      <c r="C397" s="124"/>
      <c r="D397" s="124"/>
      <c r="E397" s="124"/>
      <c r="F397" s="124"/>
    </row>
    <row r="398" spans="1:6" x14ac:dyDescent="0.25">
      <c r="A398" s="124"/>
      <c r="B398" s="124"/>
      <c r="C398" s="124"/>
      <c r="D398" s="124"/>
      <c r="E398" s="124"/>
      <c r="F398" s="124"/>
    </row>
    <row r="399" spans="1:6" x14ac:dyDescent="0.25">
      <c r="A399" s="124"/>
      <c r="B399" s="124"/>
      <c r="C399" s="124"/>
      <c r="D399" s="124"/>
      <c r="E399" s="124"/>
      <c r="F399" s="124"/>
    </row>
    <row r="400" spans="1:6" x14ac:dyDescent="0.25">
      <c r="A400" s="124"/>
      <c r="B400" s="124"/>
      <c r="C400" s="124"/>
      <c r="D400" s="124"/>
      <c r="E400" s="124"/>
      <c r="F400" s="124"/>
    </row>
    <row r="401" spans="1:6" x14ac:dyDescent="0.25">
      <c r="A401" s="124"/>
      <c r="B401" s="124"/>
      <c r="C401" s="124"/>
      <c r="D401" s="124"/>
      <c r="E401" s="124"/>
      <c r="F401" s="124"/>
    </row>
    <row r="402" spans="1:6" x14ac:dyDescent="0.25">
      <c r="A402" s="124"/>
      <c r="B402" s="124"/>
      <c r="C402" s="124"/>
      <c r="D402" s="124"/>
      <c r="E402" s="124"/>
      <c r="F402" s="124"/>
    </row>
    <row r="403" spans="1:6" x14ac:dyDescent="0.25">
      <c r="A403" s="124"/>
      <c r="B403" s="124"/>
      <c r="C403" s="124"/>
      <c r="D403" s="124"/>
      <c r="E403" s="124"/>
      <c r="F403" s="124"/>
    </row>
    <row r="404" spans="1:6" x14ac:dyDescent="0.25">
      <c r="A404" s="124"/>
      <c r="B404" s="124"/>
      <c r="C404" s="124"/>
      <c r="D404" s="124"/>
      <c r="E404" s="124"/>
      <c r="F404" s="124"/>
    </row>
    <row r="405" spans="1:6" x14ac:dyDescent="0.25">
      <c r="A405" s="124"/>
      <c r="B405" s="124"/>
      <c r="C405" s="124"/>
      <c r="D405" s="124"/>
      <c r="E405" s="124"/>
      <c r="F405" s="124"/>
    </row>
    <row r="406" spans="1:6" x14ac:dyDescent="0.25">
      <c r="A406" s="124"/>
      <c r="B406" s="124"/>
      <c r="C406" s="124"/>
      <c r="D406" s="124"/>
      <c r="E406" s="124"/>
      <c r="F406" s="124"/>
    </row>
    <row r="407" spans="1:6" x14ac:dyDescent="0.25">
      <c r="A407" s="124"/>
      <c r="B407" s="124"/>
      <c r="C407" s="124"/>
      <c r="D407" s="124"/>
      <c r="E407" s="124"/>
      <c r="F407" s="124"/>
    </row>
    <row r="408" spans="1:6" x14ac:dyDescent="0.25">
      <c r="A408" s="124"/>
      <c r="B408" s="124"/>
      <c r="C408" s="124"/>
      <c r="D408" s="124"/>
      <c r="E408" s="124"/>
      <c r="F408" s="124"/>
    </row>
    <row r="409" spans="1:6" x14ac:dyDescent="0.25">
      <c r="A409" s="124"/>
      <c r="B409" s="124"/>
      <c r="C409" s="124"/>
      <c r="D409" s="124"/>
      <c r="E409" s="124"/>
      <c r="F409" s="124"/>
    </row>
    <row r="410" spans="1:6" x14ac:dyDescent="0.25">
      <c r="A410" s="124"/>
      <c r="B410" s="124"/>
      <c r="C410" s="124"/>
      <c r="D410" s="124"/>
      <c r="E410" s="124"/>
      <c r="F410" s="124"/>
    </row>
    <row r="411" spans="1:6" x14ac:dyDescent="0.25">
      <c r="A411" s="124"/>
      <c r="B411" s="124"/>
      <c r="C411" s="124"/>
      <c r="D411" s="124"/>
      <c r="E411" s="124"/>
      <c r="F411" s="124"/>
    </row>
    <row r="412" spans="1:6" x14ac:dyDescent="0.25">
      <c r="A412" s="124"/>
      <c r="B412" s="124"/>
      <c r="C412" s="124"/>
      <c r="D412" s="124"/>
      <c r="E412" s="124"/>
      <c r="F412" s="124"/>
    </row>
    <row r="413" spans="1:6" x14ac:dyDescent="0.25">
      <c r="A413" s="124"/>
      <c r="B413" s="124"/>
      <c r="C413" s="124"/>
      <c r="D413" s="124"/>
      <c r="E413" s="124"/>
      <c r="F413" s="124"/>
    </row>
    <row r="414" spans="1:6" x14ac:dyDescent="0.25">
      <c r="A414" s="124"/>
      <c r="B414" s="124"/>
      <c r="C414" s="124"/>
      <c r="D414" s="124"/>
      <c r="E414" s="124"/>
      <c r="F414" s="124"/>
    </row>
    <row r="415" spans="1:6" x14ac:dyDescent="0.25">
      <c r="A415" s="124"/>
      <c r="B415" s="124"/>
      <c r="C415" s="124"/>
      <c r="D415" s="124"/>
      <c r="E415" s="124"/>
      <c r="F415" s="124"/>
    </row>
    <row r="416" spans="1:6" x14ac:dyDescent="0.25">
      <c r="A416" s="124"/>
      <c r="B416" s="124"/>
      <c r="C416" s="124"/>
      <c r="D416" s="124"/>
      <c r="E416" s="124"/>
      <c r="F416" s="124"/>
    </row>
    <row r="417" spans="1:6" x14ac:dyDescent="0.25">
      <c r="A417" s="124"/>
      <c r="B417" s="124"/>
      <c r="C417" s="124"/>
      <c r="D417" s="124"/>
      <c r="E417" s="124"/>
      <c r="F417" s="124"/>
    </row>
    <row r="418" spans="1:6" x14ac:dyDescent="0.25">
      <c r="A418" s="124"/>
      <c r="B418" s="124"/>
      <c r="C418" s="124"/>
      <c r="D418" s="124"/>
      <c r="E418" s="124"/>
      <c r="F418" s="124"/>
    </row>
    <row r="419" spans="1:6" x14ac:dyDescent="0.25">
      <c r="A419" s="124"/>
      <c r="B419" s="124"/>
      <c r="C419" s="124"/>
      <c r="D419" s="124"/>
      <c r="E419" s="124"/>
      <c r="F419" s="124"/>
    </row>
    <row r="420" spans="1:6" x14ac:dyDescent="0.25">
      <c r="A420" s="124"/>
      <c r="B420" s="124"/>
      <c r="C420" s="124"/>
      <c r="D420" s="124"/>
      <c r="E420" s="124"/>
      <c r="F420" s="124"/>
    </row>
    <row r="421" spans="1:6" x14ac:dyDescent="0.25">
      <c r="A421" s="124"/>
      <c r="B421" s="124"/>
      <c r="C421" s="124"/>
      <c r="D421" s="124"/>
      <c r="E421" s="124"/>
      <c r="F421" s="124"/>
    </row>
    <row r="422" spans="1:6" x14ac:dyDescent="0.25">
      <c r="A422" s="124"/>
      <c r="B422" s="124"/>
      <c r="C422" s="124"/>
      <c r="D422" s="124"/>
      <c r="E422" s="124"/>
      <c r="F422" s="124"/>
    </row>
    <row r="423" spans="1:6" x14ac:dyDescent="0.25">
      <c r="A423" s="124"/>
      <c r="B423" s="124"/>
      <c r="C423" s="124"/>
      <c r="D423" s="124"/>
      <c r="E423" s="124"/>
      <c r="F423" s="124"/>
    </row>
    <row r="424" spans="1:6" x14ac:dyDescent="0.25">
      <c r="A424" s="124"/>
      <c r="B424" s="124"/>
      <c r="C424" s="124"/>
      <c r="D424" s="124"/>
      <c r="E424" s="124"/>
      <c r="F424" s="124"/>
    </row>
    <row r="425" spans="1:6" x14ac:dyDescent="0.25">
      <c r="A425" s="124"/>
      <c r="B425" s="124"/>
      <c r="C425" s="124"/>
      <c r="D425" s="124"/>
      <c r="E425" s="124"/>
      <c r="F425" s="124"/>
    </row>
    <row r="426" spans="1:6" x14ac:dyDescent="0.25">
      <c r="A426" s="124"/>
      <c r="B426" s="124"/>
      <c r="C426" s="124"/>
      <c r="D426" s="124"/>
      <c r="E426" s="124"/>
      <c r="F426" s="124"/>
    </row>
    <row r="427" spans="1:6" x14ac:dyDescent="0.25">
      <c r="A427" s="124"/>
      <c r="B427" s="124"/>
      <c r="C427" s="124"/>
      <c r="D427" s="124"/>
      <c r="E427" s="124"/>
      <c r="F427" s="124"/>
    </row>
    <row r="428" spans="1:6" x14ac:dyDescent="0.25">
      <c r="A428" s="124"/>
      <c r="B428" s="124"/>
      <c r="C428" s="124"/>
      <c r="D428" s="124"/>
      <c r="E428" s="124"/>
      <c r="F428" s="124"/>
    </row>
    <row r="429" spans="1:6" x14ac:dyDescent="0.25">
      <c r="A429" s="124"/>
      <c r="B429" s="124"/>
      <c r="C429" s="124"/>
      <c r="D429" s="124"/>
      <c r="E429" s="124"/>
      <c r="F429" s="124"/>
    </row>
    <row r="430" spans="1:6" x14ac:dyDescent="0.25">
      <c r="A430" s="124"/>
      <c r="B430" s="124"/>
      <c r="C430" s="124"/>
      <c r="D430" s="124"/>
      <c r="E430" s="124"/>
      <c r="F430" s="124"/>
    </row>
    <row r="431" spans="1:6" x14ac:dyDescent="0.25">
      <c r="A431" s="124"/>
      <c r="B431" s="124"/>
      <c r="C431" s="124"/>
      <c r="D431" s="124"/>
      <c r="E431" s="124"/>
      <c r="F431" s="124"/>
    </row>
    <row r="432" spans="1:6" x14ac:dyDescent="0.25">
      <c r="A432" s="124"/>
      <c r="B432" s="124"/>
      <c r="C432" s="124"/>
      <c r="D432" s="124"/>
      <c r="E432" s="124"/>
      <c r="F432" s="124"/>
    </row>
    <row r="433" spans="1:6" x14ac:dyDescent="0.25">
      <c r="A433" s="124"/>
      <c r="B433" s="124"/>
      <c r="C433" s="124"/>
      <c r="D433" s="124"/>
      <c r="E433" s="124"/>
      <c r="F433" s="124"/>
    </row>
    <row r="434" spans="1:6" x14ac:dyDescent="0.25">
      <c r="A434" s="124"/>
      <c r="B434" s="124"/>
      <c r="C434" s="124"/>
      <c r="D434" s="124"/>
      <c r="E434" s="124"/>
      <c r="F434" s="124"/>
    </row>
    <row r="435" spans="1:6" x14ac:dyDescent="0.25">
      <c r="A435" s="124"/>
      <c r="B435" s="124"/>
      <c r="C435" s="124"/>
      <c r="D435" s="124"/>
      <c r="E435" s="124"/>
      <c r="F435" s="124"/>
    </row>
    <row r="436" spans="1:6" x14ac:dyDescent="0.25">
      <c r="A436" s="124"/>
      <c r="B436" s="124"/>
      <c r="C436" s="124"/>
      <c r="D436" s="124"/>
      <c r="E436" s="124"/>
      <c r="F436" s="124"/>
    </row>
    <row r="437" spans="1:6" x14ac:dyDescent="0.25">
      <c r="A437" s="124"/>
      <c r="B437" s="124"/>
      <c r="C437" s="124"/>
      <c r="D437" s="124"/>
      <c r="E437" s="124"/>
      <c r="F437" s="124"/>
    </row>
    <row r="438" spans="1:6" x14ac:dyDescent="0.25">
      <c r="A438" s="124"/>
      <c r="B438" s="124"/>
      <c r="C438" s="124"/>
      <c r="D438" s="124"/>
      <c r="E438" s="124"/>
      <c r="F438" s="124"/>
    </row>
    <row r="439" spans="1:6" x14ac:dyDescent="0.25">
      <c r="A439" s="124"/>
      <c r="B439" s="124"/>
      <c r="C439" s="124"/>
      <c r="D439" s="124"/>
      <c r="E439" s="124"/>
      <c r="F439" s="124"/>
    </row>
    <row r="440" spans="1:6" x14ac:dyDescent="0.25">
      <c r="A440" s="124"/>
      <c r="B440" s="124"/>
      <c r="C440" s="124"/>
      <c r="D440" s="124"/>
      <c r="E440" s="124"/>
      <c r="F440" s="124"/>
    </row>
    <row r="441" spans="1:6" x14ac:dyDescent="0.25">
      <c r="A441" s="124"/>
      <c r="B441" s="124"/>
      <c r="C441" s="124"/>
      <c r="D441" s="124"/>
      <c r="E441" s="124"/>
      <c r="F441" s="124"/>
    </row>
    <row r="442" spans="1:6" x14ac:dyDescent="0.25">
      <c r="A442" s="124"/>
      <c r="B442" s="124"/>
      <c r="C442" s="124"/>
      <c r="D442" s="124"/>
      <c r="E442" s="124"/>
      <c r="F442" s="124"/>
    </row>
    <row r="443" spans="1:6" x14ac:dyDescent="0.25">
      <c r="A443" s="124"/>
      <c r="B443" s="124"/>
      <c r="C443" s="124"/>
      <c r="D443" s="124"/>
      <c r="E443" s="124"/>
      <c r="F443" s="124"/>
    </row>
    <row r="444" spans="1:6" x14ac:dyDescent="0.25">
      <c r="A444" s="124"/>
      <c r="B444" s="124"/>
      <c r="C444" s="124"/>
      <c r="D444" s="124"/>
      <c r="E444" s="124"/>
      <c r="F444" s="124"/>
    </row>
    <row r="445" spans="1:6" x14ac:dyDescent="0.25">
      <c r="A445" s="124"/>
      <c r="B445" s="124"/>
      <c r="C445" s="124"/>
      <c r="D445" s="124"/>
      <c r="E445" s="124"/>
      <c r="F445" s="124"/>
    </row>
    <row r="446" spans="1:6" x14ac:dyDescent="0.25">
      <c r="A446" s="124"/>
      <c r="B446" s="124"/>
      <c r="C446" s="124"/>
      <c r="D446" s="124"/>
      <c r="E446" s="124"/>
      <c r="F446" s="124"/>
    </row>
    <row r="447" spans="1:6" x14ac:dyDescent="0.25">
      <c r="A447" s="124"/>
      <c r="B447" s="124"/>
      <c r="C447" s="124"/>
      <c r="D447" s="124"/>
      <c r="E447" s="124"/>
      <c r="F447" s="124"/>
    </row>
    <row r="448" spans="1:6" x14ac:dyDescent="0.25">
      <c r="A448" s="124"/>
      <c r="B448" s="124"/>
      <c r="C448" s="124"/>
      <c r="D448" s="124"/>
      <c r="E448" s="124"/>
      <c r="F448" s="124"/>
    </row>
    <row r="449" spans="1:6" x14ac:dyDescent="0.25">
      <c r="A449" s="124"/>
      <c r="B449" s="124"/>
      <c r="C449" s="124"/>
      <c r="D449" s="124"/>
      <c r="E449" s="124"/>
      <c r="F449" s="124"/>
    </row>
    <row r="450" spans="1:6" x14ac:dyDescent="0.25">
      <c r="A450" s="124"/>
      <c r="B450" s="124"/>
      <c r="C450" s="124"/>
      <c r="D450" s="124"/>
      <c r="E450" s="124"/>
      <c r="F450" s="124"/>
    </row>
    <row r="451" spans="1:6" x14ac:dyDescent="0.25">
      <c r="A451" s="124"/>
      <c r="B451" s="124"/>
      <c r="C451" s="124"/>
      <c r="D451" s="124"/>
      <c r="E451" s="124"/>
      <c r="F451" s="124"/>
    </row>
    <row r="452" spans="1:6" x14ac:dyDescent="0.25">
      <c r="A452" s="124"/>
      <c r="B452" s="124"/>
      <c r="C452" s="124"/>
      <c r="D452" s="124"/>
      <c r="E452" s="124"/>
      <c r="F452" s="124"/>
    </row>
    <row r="453" spans="1:6" x14ac:dyDescent="0.25">
      <c r="A453" s="124"/>
      <c r="B453" s="124"/>
      <c r="C453" s="124"/>
      <c r="D453" s="124"/>
      <c r="E453" s="124"/>
      <c r="F453" s="124"/>
    </row>
    <row r="454" spans="1:6" x14ac:dyDescent="0.25">
      <c r="A454" s="124"/>
      <c r="B454" s="124"/>
      <c r="C454" s="124"/>
      <c r="D454" s="124"/>
      <c r="E454" s="124"/>
      <c r="F454" s="124"/>
    </row>
    <row r="455" spans="1:6" x14ac:dyDescent="0.25">
      <c r="A455" s="124"/>
      <c r="B455" s="124"/>
      <c r="C455" s="124"/>
      <c r="D455" s="124"/>
      <c r="E455" s="124"/>
      <c r="F455" s="124"/>
    </row>
    <row r="456" spans="1:6" x14ac:dyDescent="0.25">
      <c r="A456" s="124"/>
      <c r="B456" s="124"/>
      <c r="C456" s="124"/>
      <c r="D456" s="124"/>
      <c r="E456" s="124"/>
      <c r="F456" s="124"/>
    </row>
    <row r="457" spans="1:6" x14ac:dyDescent="0.25">
      <c r="A457" s="124"/>
      <c r="B457" s="124"/>
      <c r="C457" s="124"/>
      <c r="D457" s="124"/>
      <c r="E457" s="124"/>
      <c r="F457" s="124"/>
    </row>
    <row r="458" spans="1:6" x14ac:dyDescent="0.25">
      <c r="A458" s="124"/>
      <c r="B458" s="124"/>
      <c r="C458" s="124"/>
      <c r="D458" s="124"/>
      <c r="E458" s="124"/>
      <c r="F458" s="124"/>
    </row>
  </sheetData>
  <sheetProtection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55"/>
  <sheetViews>
    <sheetView topLeftCell="H1" workbookViewId="0">
      <selection activeCell="BF4" sqref="BF4"/>
    </sheetView>
  </sheetViews>
  <sheetFormatPr defaultRowHeight="15" x14ac:dyDescent="0.25"/>
  <cols>
    <col min="1" max="1" width="14" bestFit="1" customWidth="1"/>
    <col min="2" max="2" width="13.28515625" bestFit="1" customWidth="1"/>
    <col min="3" max="3" width="14.5703125" bestFit="1" customWidth="1"/>
    <col min="4" max="9" width="14.5703125" customWidth="1"/>
    <col min="10" max="10" width="20.5703125" bestFit="1" customWidth="1"/>
    <col min="11" max="11" width="22.42578125" bestFit="1" customWidth="1"/>
    <col min="12" max="12" width="22.42578125" customWidth="1"/>
    <col min="13" max="13" width="13.28515625" bestFit="1" customWidth="1"/>
    <col min="14" max="14" width="15.5703125" bestFit="1" customWidth="1"/>
    <col min="16" max="16" width="11.28515625" bestFit="1" customWidth="1"/>
    <col min="17" max="17" width="5.5703125" bestFit="1" customWidth="1"/>
    <col min="18" max="18" width="11.28515625" bestFit="1" customWidth="1"/>
    <col min="19" max="19" width="11.85546875" bestFit="1" customWidth="1"/>
    <col min="21" max="21" width="11" bestFit="1" customWidth="1"/>
    <col min="22" max="22" width="14.140625" bestFit="1" customWidth="1"/>
    <col min="23" max="24" width="13.42578125" bestFit="1" customWidth="1"/>
    <col min="25" max="25" width="9.85546875" bestFit="1" customWidth="1"/>
    <col min="26" max="27" width="16" bestFit="1" customWidth="1"/>
    <col min="28" max="28" width="10.42578125" bestFit="1" customWidth="1"/>
    <col min="29" max="29" width="5.5703125" bestFit="1" customWidth="1"/>
    <col min="30" max="30" width="11" bestFit="1" customWidth="1"/>
    <col min="31" max="31" width="5.5703125" bestFit="1" customWidth="1"/>
    <col min="32" max="32" width="12.5703125" bestFit="1" customWidth="1"/>
    <col min="33" max="33" width="5.5703125" bestFit="1" customWidth="1"/>
    <col min="34" max="34" width="14.7109375" bestFit="1" customWidth="1"/>
    <col min="35" max="35" width="17.7109375" bestFit="1" customWidth="1"/>
    <col min="36" max="36" width="17.7109375" customWidth="1"/>
    <col min="37" max="37" width="70.42578125" bestFit="1" customWidth="1"/>
    <col min="38" max="38" width="6.28515625" bestFit="1" customWidth="1"/>
    <col min="39" max="39" width="17" bestFit="1" customWidth="1"/>
    <col min="42" max="42" width="16.140625" bestFit="1" customWidth="1"/>
    <col min="43" max="43" width="30.7109375" bestFit="1" customWidth="1"/>
    <col min="45" max="45" width="14.140625" bestFit="1" customWidth="1"/>
    <col min="46" max="48" width="14.140625" customWidth="1"/>
    <col min="49" max="49" width="13.85546875" bestFit="1" customWidth="1"/>
    <col min="50" max="50" width="12.42578125" bestFit="1" customWidth="1"/>
    <col min="51" max="51" width="16.28515625" bestFit="1" customWidth="1"/>
    <col min="52" max="52" width="11.28515625" customWidth="1"/>
    <col min="53" max="53" width="14" bestFit="1" customWidth="1"/>
    <col min="54" max="54" width="28.140625" bestFit="1" customWidth="1"/>
    <col min="55" max="55" width="12.42578125" bestFit="1" customWidth="1"/>
    <col min="56" max="56" width="23.85546875" bestFit="1" customWidth="1"/>
    <col min="57" max="57" width="13.28515625" bestFit="1" customWidth="1"/>
    <col min="58" max="58" width="14.7109375" bestFit="1" customWidth="1"/>
  </cols>
  <sheetData>
    <row r="1" spans="1:58" ht="15.75" thickBo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1"/>
      <c r="AR1" s="1"/>
      <c r="AS1" s="1"/>
      <c r="AT1" s="280" t="s">
        <v>1967</v>
      </c>
      <c r="AU1" s="280"/>
      <c r="AV1" s="1" t="s">
        <v>109</v>
      </c>
      <c r="AW1" s="1"/>
      <c r="AX1" s="1"/>
      <c r="AY1" s="1"/>
      <c r="AZ1" s="1"/>
      <c r="BA1" s="1"/>
      <c r="BB1" s="1"/>
      <c r="BC1" s="1"/>
      <c r="BD1" s="1"/>
      <c r="BE1" s="1"/>
    </row>
    <row r="2" spans="1:58" ht="15.75" thickBot="1" x14ac:dyDescent="0.3">
      <c r="A2" s="167" t="s">
        <v>114</v>
      </c>
      <c r="B2" s="167" t="s">
        <v>118</v>
      </c>
      <c r="C2" s="167" t="s">
        <v>84</v>
      </c>
      <c r="D2" s="167" t="s">
        <v>2058</v>
      </c>
      <c r="E2" s="167" t="s">
        <v>111</v>
      </c>
      <c r="F2" s="167" t="s">
        <v>159</v>
      </c>
      <c r="G2" s="167" t="s">
        <v>162</v>
      </c>
      <c r="H2" s="167" t="s">
        <v>167</v>
      </c>
      <c r="I2" s="167" t="s">
        <v>1945</v>
      </c>
      <c r="J2" s="167" t="s">
        <v>125</v>
      </c>
      <c r="K2" s="167" t="s">
        <v>139</v>
      </c>
      <c r="L2" s="167" t="s">
        <v>2049</v>
      </c>
      <c r="M2" s="167" t="s">
        <v>173</v>
      </c>
      <c r="N2" s="346" t="s">
        <v>176</v>
      </c>
      <c r="O2" s="347"/>
      <c r="P2" s="346" t="s">
        <v>184</v>
      </c>
      <c r="Q2" s="347"/>
      <c r="R2" s="346" t="s">
        <v>212</v>
      </c>
      <c r="S2" s="347"/>
      <c r="T2" s="167" t="s">
        <v>213</v>
      </c>
      <c r="U2" s="167" t="s">
        <v>90</v>
      </c>
      <c r="V2" s="167" t="s">
        <v>222</v>
      </c>
      <c r="W2" s="167" t="s">
        <v>226</v>
      </c>
      <c r="X2" s="346" t="s">
        <v>230</v>
      </c>
      <c r="Y2" s="347"/>
      <c r="Z2" s="346" t="s">
        <v>241</v>
      </c>
      <c r="AA2" s="347"/>
      <c r="AB2" s="346" t="s">
        <v>278</v>
      </c>
      <c r="AC2" s="347"/>
      <c r="AD2" s="346" t="s">
        <v>284</v>
      </c>
      <c r="AE2" s="347"/>
      <c r="AF2" s="346" t="s">
        <v>285</v>
      </c>
      <c r="AG2" s="347"/>
      <c r="AH2" s="1" t="s">
        <v>1497</v>
      </c>
      <c r="AI2" s="171" t="s">
        <v>1438</v>
      </c>
      <c r="AJ2" s="171" t="s">
        <v>1678</v>
      </c>
      <c r="AK2" s="346" t="s">
        <v>1450</v>
      </c>
      <c r="AL2" s="347"/>
      <c r="AM2" s="348" t="s">
        <v>318</v>
      </c>
      <c r="AN2" s="349"/>
      <c r="AO2" s="167" t="s">
        <v>328</v>
      </c>
      <c r="AP2" s="167" t="s">
        <v>1501</v>
      </c>
      <c r="AQ2" s="346" t="s">
        <v>330</v>
      </c>
      <c r="AR2" s="347"/>
      <c r="AS2" s="167" t="s">
        <v>1485</v>
      </c>
      <c r="AT2" s="172" t="s">
        <v>240</v>
      </c>
      <c r="AU2" s="173" t="s">
        <v>183</v>
      </c>
      <c r="AV2" s="167" t="s">
        <v>1981</v>
      </c>
      <c r="AW2" s="167" t="s">
        <v>1669</v>
      </c>
      <c r="AX2" s="167" t="s">
        <v>1871</v>
      </c>
      <c r="AY2" s="348" t="s">
        <v>1877</v>
      </c>
      <c r="AZ2" s="349"/>
      <c r="BA2" s="167" t="s">
        <v>1872</v>
      </c>
      <c r="BB2" s="167" t="s">
        <v>1890</v>
      </c>
      <c r="BC2" s="167" t="s">
        <v>1897</v>
      </c>
      <c r="BD2" s="167" t="s">
        <v>1902</v>
      </c>
      <c r="BE2" s="167" t="s">
        <v>173</v>
      </c>
      <c r="BF2" s="167" t="s">
        <v>2111</v>
      </c>
    </row>
    <row r="3" spans="1:58" x14ac:dyDescent="0.25">
      <c r="A3" t="s">
        <v>115</v>
      </c>
      <c r="B3" t="s">
        <v>119</v>
      </c>
      <c r="C3" t="s">
        <v>2042</v>
      </c>
      <c r="D3" t="s">
        <v>144</v>
      </c>
      <c r="E3" t="s">
        <v>158</v>
      </c>
      <c r="F3" t="s">
        <v>160</v>
      </c>
      <c r="G3" t="s">
        <v>163</v>
      </c>
      <c r="H3" s="13" t="s">
        <v>168</v>
      </c>
      <c r="I3" s="13" t="s">
        <v>232</v>
      </c>
      <c r="J3" t="s">
        <v>126</v>
      </c>
      <c r="K3" t="s">
        <v>130</v>
      </c>
      <c r="L3" t="s">
        <v>2050</v>
      </c>
      <c r="M3" t="s">
        <v>174</v>
      </c>
      <c r="N3" s="168" t="s">
        <v>182</v>
      </c>
      <c r="O3" s="169" t="s">
        <v>183</v>
      </c>
      <c r="P3" s="168" t="s">
        <v>182</v>
      </c>
      <c r="Q3" s="170" t="s">
        <v>183</v>
      </c>
      <c r="R3" s="168" t="s">
        <v>211</v>
      </c>
      <c r="S3" s="170" t="s">
        <v>183</v>
      </c>
      <c r="T3" t="s">
        <v>215</v>
      </c>
      <c r="U3" t="s">
        <v>216</v>
      </c>
      <c r="V3" t="s">
        <v>223</v>
      </c>
      <c r="W3" t="s">
        <v>227</v>
      </c>
      <c r="X3" s="168" t="s">
        <v>240</v>
      </c>
      <c r="Y3" s="169" t="s">
        <v>183</v>
      </c>
      <c r="Z3" s="168" t="s">
        <v>240</v>
      </c>
      <c r="AA3" s="170" t="s">
        <v>183</v>
      </c>
      <c r="AB3" s="168" t="s">
        <v>240</v>
      </c>
      <c r="AC3" s="169" t="s">
        <v>183</v>
      </c>
      <c r="AD3" s="168" t="s">
        <v>277</v>
      </c>
      <c r="AE3" s="170" t="s">
        <v>183</v>
      </c>
      <c r="AF3" s="168" t="s">
        <v>240</v>
      </c>
      <c r="AG3" s="170" t="s">
        <v>183</v>
      </c>
      <c r="AH3" t="s">
        <v>1498</v>
      </c>
      <c r="AI3" s="10" t="s">
        <v>2108</v>
      </c>
      <c r="AJ3" s="167" t="s">
        <v>1674</v>
      </c>
      <c r="AK3" s="168" t="s">
        <v>240</v>
      </c>
      <c r="AL3" s="170" t="s">
        <v>183</v>
      </c>
      <c r="AM3" s="169" t="s">
        <v>240</v>
      </c>
      <c r="AN3" s="170" t="s">
        <v>183</v>
      </c>
      <c r="AO3" t="s">
        <v>218</v>
      </c>
      <c r="AP3" t="s">
        <v>1502</v>
      </c>
      <c r="AQ3" s="2" t="s">
        <v>240</v>
      </c>
      <c r="AR3" s="9" t="s">
        <v>183</v>
      </c>
      <c r="AS3" t="s">
        <v>1486</v>
      </c>
      <c r="AT3" s="2" t="s">
        <v>1968</v>
      </c>
      <c r="AU3" s="60" t="s">
        <v>1970</v>
      </c>
      <c r="AV3" s="13" t="s">
        <v>1982</v>
      </c>
      <c r="AW3" t="s">
        <v>1672</v>
      </c>
      <c r="AX3" t="s">
        <v>1873</v>
      </c>
      <c r="AY3" s="2" t="s">
        <v>240</v>
      </c>
      <c r="AZ3" s="9" t="s">
        <v>183</v>
      </c>
      <c r="BA3" t="s">
        <v>1883</v>
      </c>
      <c r="BB3" t="s">
        <v>1891</v>
      </c>
      <c r="BC3" t="s">
        <v>1898</v>
      </c>
      <c r="BD3" t="s">
        <v>1672</v>
      </c>
      <c r="BE3" t="s">
        <v>175</v>
      </c>
      <c r="BF3" t="s">
        <v>2113</v>
      </c>
    </row>
    <row r="4" spans="1:58" ht="15.75" thickBot="1" x14ac:dyDescent="0.3">
      <c r="A4" t="s">
        <v>116</v>
      </c>
      <c r="B4" t="s">
        <v>120</v>
      </c>
      <c r="C4" t="s">
        <v>2043</v>
      </c>
      <c r="D4" t="s">
        <v>145</v>
      </c>
      <c r="E4" t="s">
        <v>154</v>
      </c>
      <c r="F4" t="s">
        <v>161</v>
      </c>
      <c r="G4" t="s">
        <v>165</v>
      </c>
      <c r="H4" s="13" t="s">
        <v>170</v>
      </c>
      <c r="I4" s="13" t="s">
        <v>1946</v>
      </c>
      <c r="J4" t="s">
        <v>127</v>
      </c>
      <c r="K4" t="s">
        <v>131</v>
      </c>
      <c r="L4" t="s">
        <v>2051</v>
      </c>
      <c r="M4" t="s">
        <v>175</v>
      </c>
      <c r="N4" s="4" t="s">
        <v>1959</v>
      </c>
      <c r="O4" s="17" t="s">
        <v>177</v>
      </c>
      <c r="P4" s="4" t="s">
        <v>1959</v>
      </c>
      <c r="Q4" s="15" t="s">
        <v>177</v>
      </c>
      <c r="R4" s="19" t="s">
        <v>204</v>
      </c>
      <c r="S4" s="5" t="s">
        <v>197</v>
      </c>
      <c r="T4" t="s">
        <v>214</v>
      </c>
      <c r="U4" t="s">
        <v>217</v>
      </c>
      <c r="V4" t="s">
        <v>224</v>
      </c>
      <c r="W4" t="s">
        <v>228</v>
      </c>
      <c r="X4" s="4" t="s">
        <v>235</v>
      </c>
      <c r="Y4" t="s">
        <v>231</v>
      </c>
      <c r="Z4" s="4" t="s">
        <v>243</v>
      </c>
      <c r="AA4" s="5" t="s">
        <v>189</v>
      </c>
      <c r="AB4" s="4" t="s">
        <v>279</v>
      </c>
      <c r="AC4" t="s">
        <v>282</v>
      </c>
      <c r="AD4" s="4" t="s">
        <v>288</v>
      </c>
      <c r="AE4" s="5" t="s">
        <v>286</v>
      </c>
      <c r="AF4" s="4" t="s">
        <v>304</v>
      </c>
      <c r="AG4" s="5" t="s">
        <v>301</v>
      </c>
      <c r="AH4" t="s">
        <v>1499</v>
      </c>
      <c r="AI4" s="10" t="s">
        <v>1411</v>
      </c>
      <c r="AJ4" t="s">
        <v>1412</v>
      </c>
      <c r="AK4" s="4" t="s">
        <v>1472</v>
      </c>
      <c r="AL4" s="5" t="s">
        <v>1451</v>
      </c>
      <c r="AM4" t="s">
        <v>324</v>
      </c>
      <c r="AN4" s="5">
        <v>50</v>
      </c>
      <c r="AO4" t="s">
        <v>329</v>
      </c>
      <c r="AP4" t="s">
        <v>1503</v>
      </c>
      <c r="AQ4" s="4" t="s">
        <v>331</v>
      </c>
      <c r="AR4" s="5" t="s">
        <v>353</v>
      </c>
      <c r="AS4" t="s">
        <v>1487</v>
      </c>
      <c r="AT4" s="6" t="s">
        <v>1969</v>
      </c>
      <c r="AU4" s="61" t="s">
        <v>1971</v>
      </c>
      <c r="AV4" s="13"/>
      <c r="AW4" t="s">
        <v>1670</v>
      </c>
      <c r="AX4" t="s">
        <v>1874</v>
      </c>
      <c r="AY4" s="4" t="s">
        <v>1881</v>
      </c>
      <c r="AZ4" s="5" t="s">
        <v>1878</v>
      </c>
      <c r="BA4" t="s">
        <v>1884</v>
      </c>
      <c r="BB4" t="s">
        <v>1892</v>
      </c>
      <c r="BC4" t="s">
        <v>1899</v>
      </c>
      <c r="BD4" t="s">
        <v>1670</v>
      </c>
      <c r="BE4" t="s">
        <v>1903</v>
      </c>
      <c r="BF4" t="s">
        <v>2114</v>
      </c>
    </row>
    <row r="5" spans="1:58" x14ac:dyDescent="0.25">
      <c r="A5" t="s">
        <v>117</v>
      </c>
      <c r="B5" t="s">
        <v>121</v>
      </c>
      <c r="C5" t="s">
        <v>2044</v>
      </c>
      <c r="D5" t="s">
        <v>140</v>
      </c>
      <c r="E5" t="s">
        <v>147</v>
      </c>
      <c r="G5" t="s">
        <v>149</v>
      </c>
      <c r="H5" s="13" t="s">
        <v>171</v>
      </c>
      <c r="I5" s="13" t="s">
        <v>1947</v>
      </c>
      <c r="J5" t="s">
        <v>128</v>
      </c>
      <c r="K5" t="s">
        <v>132</v>
      </c>
      <c r="L5" t="s">
        <v>2052</v>
      </c>
      <c r="N5" s="4" t="s">
        <v>1958</v>
      </c>
      <c r="O5" s="17">
        <v>1</v>
      </c>
      <c r="P5" s="4" t="s">
        <v>1958</v>
      </c>
      <c r="Q5" s="15">
        <v>0</v>
      </c>
      <c r="R5" s="20" t="s">
        <v>205</v>
      </c>
      <c r="S5" s="5" t="s">
        <v>198</v>
      </c>
      <c r="U5" t="s">
        <v>218</v>
      </c>
      <c r="V5" t="s">
        <v>225</v>
      </c>
      <c r="X5" s="4" t="s">
        <v>236</v>
      </c>
      <c r="Y5" t="s">
        <v>232</v>
      </c>
      <c r="Z5" s="4" t="s">
        <v>244</v>
      </c>
      <c r="AA5" s="5" t="s">
        <v>242</v>
      </c>
      <c r="AB5" s="4" t="s">
        <v>280</v>
      </c>
      <c r="AC5" t="s">
        <v>283</v>
      </c>
      <c r="AD5" s="4" t="s">
        <v>289</v>
      </c>
      <c r="AE5" s="5" t="s">
        <v>287</v>
      </c>
      <c r="AF5" s="4" t="s">
        <v>302</v>
      </c>
      <c r="AG5" s="5" t="s">
        <v>299</v>
      </c>
      <c r="AI5" s="10" t="s">
        <v>1412</v>
      </c>
      <c r="AJ5" t="s">
        <v>1413</v>
      </c>
      <c r="AK5" s="4" t="s">
        <v>1473</v>
      </c>
      <c r="AL5" s="5" t="s">
        <v>1452</v>
      </c>
      <c r="AM5" t="s">
        <v>326</v>
      </c>
      <c r="AN5" s="5">
        <v>60</v>
      </c>
      <c r="AO5" t="s">
        <v>220</v>
      </c>
      <c r="AQ5" s="4" t="s">
        <v>332</v>
      </c>
      <c r="AR5" s="5" t="s">
        <v>354</v>
      </c>
      <c r="AS5" t="s">
        <v>1488</v>
      </c>
      <c r="AW5" t="s">
        <v>1671</v>
      </c>
      <c r="AX5" t="s">
        <v>1875</v>
      </c>
      <c r="AY5" s="4" t="s">
        <v>1882</v>
      </c>
      <c r="AZ5" s="5" t="s">
        <v>1880</v>
      </c>
      <c r="BA5" t="s">
        <v>1885</v>
      </c>
      <c r="BB5" t="s">
        <v>1893</v>
      </c>
      <c r="BC5" t="s">
        <v>1900</v>
      </c>
      <c r="BD5" t="s">
        <v>1671</v>
      </c>
      <c r="BF5" t="s">
        <v>2115</v>
      </c>
    </row>
    <row r="6" spans="1:58" ht="15.75" thickBot="1" x14ac:dyDescent="0.3">
      <c r="B6" t="s">
        <v>122</v>
      </c>
      <c r="C6" t="s">
        <v>146</v>
      </c>
      <c r="D6" t="s">
        <v>143</v>
      </c>
      <c r="E6" t="s">
        <v>152</v>
      </c>
      <c r="G6" t="s">
        <v>164</v>
      </c>
      <c r="H6" s="13" t="s">
        <v>169</v>
      </c>
      <c r="I6" s="13" t="s">
        <v>1948</v>
      </c>
      <c r="J6" t="s">
        <v>129</v>
      </c>
      <c r="K6" t="s">
        <v>133</v>
      </c>
      <c r="N6" s="4" t="s">
        <v>1957</v>
      </c>
      <c r="O6" s="17">
        <v>2</v>
      </c>
      <c r="P6" s="4" t="s">
        <v>1960</v>
      </c>
      <c r="Q6" s="15">
        <v>1</v>
      </c>
      <c r="R6" s="20" t="s">
        <v>206</v>
      </c>
      <c r="S6" s="5" t="s">
        <v>199</v>
      </c>
      <c r="U6" t="s">
        <v>219</v>
      </c>
      <c r="X6" s="4" t="s">
        <v>237</v>
      </c>
      <c r="Y6" t="s">
        <v>201</v>
      </c>
      <c r="Z6" s="4" t="s">
        <v>250</v>
      </c>
      <c r="AA6" s="5" t="s">
        <v>245</v>
      </c>
      <c r="AB6" s="6" t="s">
        <v>281</v>
      </c>
      <c r="AC6" s="7" t="s">
        <v>262</v>
      </c>
      <c r="AD6" s="4" t="s">
        <v>290</v>
      </c>
      <c r="AE6" s="5" t="s">
        <v>295</v>
      </c>
      <c r="AF6" s="6" t="s">
        <v>303</v>
      </c>
      <c r="AG6" s="8" t="s">
        <v>300</v>
      </c>
      <c r="AI6" s="10" t="s">
        <v>1413</v>
      </c>
      <c r="AJ6" t="s">
        <v>1414</v>
      </c>
      <c r="AK6" s="4" t="s">
        <v>1477</v>
      </c>
      <c r="AL6" s="5" t="s">
        <v>1453</v>
      </c>
      <c r="AM6" t="s">
        <v>323</v>
      </c>
      <c r="AN6" s="5">
        <v>42</v>
      </c>
      <c r="AQ6" s="4" t="s">
        <v>364</v>
      </c>
      <c r="AR6" s="5" t="s">
        <v>247</v>
      </c>
      <c r="AS6" t="s">
        <v>1489</v>
      </c>
      <c r="AX6" t="s">
        <v>1876</v>
      </c>
      <c r="AY6" s="4" t="s">
        <v>1889</v>
      </c>
      <c r="AZ6" s="5"/>
      <c r="BA6" t="s">
        <v>1886</v>
      </c>
      <c r="BB6" t="s">
        <v>1894</v>
      </c>
      <c r="BC6" t="s">
        <v>1901</v>
      </c>
      <c r="BF6" t="s">
        <v>2110</v>
      </c>
    </row>
    <row r="7" spans="1:58" ht="15.75" thickBot="1" x14ac:dyDescent="0.3">
      <c r="B7" t="s">
        <v>123</v>
      </c>
      <c r="D7" t="s">
        <v>66</v>
      </c>
      <c r="E7" t="s">
        <v>150</v>
      </c>
      <c r="G7" t="s">
        <v>166</v>
      </c>
      <c r="H7" s="13" t="s">
        <v>172</v>
      </c>
      <c r="I7" s="13" t="s">
        <v>1949</v>
      </c>
      <c r="K7" t="s">
        <v>134</v>
      </c>
      <c r="N7" s="4" t="s">
        <v>178</v>
      </c>
      <c r="O7" s="17">
        <v>3</v>
      </c>
      <c r="P7" s="4" t="s">
        <v>185</v>
      </c>
      <c r="Q7" s="15">
        <v>2</v>
      </c>
      <c r="R7" s="20" t="s">
        <v>207</v>
      </c>
      <c r="S7" s="5" t="s">
        <v>200</v>
      </c>
      <c r="U7" t="s">
        <v>220</v>
      </c>
      <c r="X7" s="4" t="s">
        <v>238</v>
      </c>
      <c r="Y7" t="s">
        <v>233</v>
      </c>
      <c r="Z7" s="4" t="s">
        <v>251</v>
      </c>
      <c r="AA7" s="5" t="s">
        <v>246</v>
      </c>
      <c r="AD7" s="4" t="s">
        <v>291</v>
      </c>
      <c r="AE7" s="5" t="s">
        <v>257</v>
      </c>
      <c r="AI7" s="10" t="s">
        <v>1414</v>
      </c>
      <c r="AJ7" t="s">
        <v>1415</v>
      </c>
      <c r="AK7" s="4" t="s">
        <v>1481</v>
      </c>
      <c r="AL7" s="5" t="s">
        <v>1454</v>
      </c>
      <c r="AM7" t="s">
        <v>325</v>
      </c>
      <c r="AN7" s="5">
        <v>51</v>
      </c>
      <c r="AQ7" s="4" t="s">
        <v>335</v>
      </c>
      <c r="AR7" s="5" t="s">
        <v>360</v>
      </c>
      <c r="AS7" t="s">
        <v>1490</v>
      </c>
      <c r="AX7" t="s">
        <v>1672</v>
      </c>
      <c r="AY7" s="6" t="s">
        <v>87</v>
      </c>
      <c r="AZ7" s="8" t="s">
        <v>1879</v>
      </c>
      <c r="BA7" t="s">
        <v>1887</v>
      </c>
      <c r="BB7" t="s">
        <v>2015</v>
      </c>
    </row>
    <row r="8" spans="1:58" ht="15.75" thickBot="1" x14ac:dyDescent="0.3">
      <c r="B8" t="s">
        <v>124</v>
      </c>
      <c r="D8" t="s">
        <v>141</v>
      </c>
      <c r="E8" t="s">
        <v>149</v>
      </c>
      <c r="K8" t="s">
        <v>135</v>
      </c>
      <c r="N8" s="4" t="s">
        <v>179</v>
      </c>
      <c r="O8" s="17">
        <v>4</v>
      </c>
      <c r="P8" s="4" t="s">
        <v>186</v>
      </c>
      <c r="Q8" s="15">
        <v>3</v>
      </c>
      <c r="R8" s="20" t="s">
        <v>208</v>
      </c>
      <c r="S8" s="5" t="s">
        <v>201</v>
      </c>
      <c r="U8" t="s">
        <v>221</v>
      </c>
      <c r="X8" s="6" t="s">
        <v>239</v>
      </c>
      <c r="Y8" s="7" t="s">
        <v>234</v>
      </c>
      <c r="Z8" s="4" t="s">
        <v>248</v>
      </c>
      <c r="AA8" s="5" t="s">
        <v>247</v>
      </c>
      <c r="AD8" s="4" t="s">
        <v>294</v>
      </c>
      <c r="AE8" s="5" t="s">
        <v>298</v>
      </c>
      <c r="AI8" s="10" t="s">
        <v>2107</v>
      </c>
      <c r="AK8" s="4" t="s">
        <v>1480</v>
      </c>
      <c r="AL8" s="5" t="s">
        <v>1455</v>
      </c>
      <c r="AM8" t="s">
        <v>321</v>
      </c>
      <c r="AN8" s="5">
        <v>30</v>
      </c>
      <c r="AQ8" s="4" t="s">
        <v>339</v>
      </c>
      <c r="AR8" s="5" t="s">
        <v>363</v>
      </c>
      <c r="AS8" t="s">
        <v>1491</v>
      </c>
      <c r="BA8" t="s">
        <v>146</v>
      </c>
      <c r="BB8" t="s">
        <v>1895</v>
      </c>
    </row>
    <row r="9" spans="1:58" x14ac:dyDescent="0.25">
      <c r="D9" t="s">
        <v>124</v>
      </c>
      <c r="E9" t="s">
        <v>151</v>
      </c>
      <c r="K9" t="s">
        <v>136</v>
      </c>
      <c r="N9" s="4" t="s">
        <v>180</v>
      </c>
      <c r="O9" s="17">
        <v>5</v>
      </c>
      <c r="P9" s="4" t="s">
        <v>187</v>
      </c>
      <c r="Q9" s="15">
        <v>4</v>
      </c>
      <c r="R9" s="20" t="s">
        <v>209</v>
      </c>
      <c r="S9" s="5" t="s">
        <v>202</v>
      </c>
      <c r="Z9" s="4" t="s">
        <v>252</v>
      </c>
      <c r="AA9" s="5" t="s">
        <v>249</v>
      </c>
      <c r="AD9" s="4" t="s">
        <v>292</v>
      </c>
      <c r="AE9" s="5" t="s">
        <v>296</v>
      </c>
      <c r="AI9" s="10" t="s">
        <v>2109</v>
      </c>
      <c r="AJ9" t="s">
        <v>1675</v>
      </c>
      <c r="AK9" s="4" t="s">
        <v>1479</v>
      </c>
      <c r="AL9" s="5" t="s">
        <v>1456</v>
      </c>
      <c r="AM9" t="s">
        <v>320</v>
      </c>
      <c r="AN9" s="5">
        <v>19</v>
      </c>
      <c r="AQ9" s="4" t="s">
        <v>375</v>
      </c>
      <c r="AR9" s="5" t="s">
        <v>358</v>
      </c>
      <c r="AS9" t="s">
        <v>1492</v>
      </c>
      <c r="BB9" t="s">
        <v>1896</v>
      </c>
    </row>
    <row r="10" spans="1:58" ht="15.75" thickBot="1" x14ac:dyDescent="0.3">
      <c r="D10" t="s">
        <v>142</v>
      </c>
      <c r="E10" t="s">
        <v>156</v>
      </c>
      <c r="K10" t="s">
        <v>137</v>
      </c>
      <c r="N10" s="6" t="s">
        <v>181</v>
      </c>
      <c r="O10" s="18">
        <v>6</v>
      </c>
      <c r="P10" s="4" t="s">
        <v>188</v>
      </c>
      <c r="Q10" s="15">
        <v>5</v>
      </c>
      <c r="R10" s="21" t="s">
        <v>210</v>
      </c>
      <c r="S10" s="8" t="s">
        <v>203</v>
      </c>
      <c r="Z10" s="4" t="s">
        <v>266</v>
      </c>
      <c r="AA10" s="5" t="s">
        <v>254</v>
      </c>
      <c r="AD10" s="6" t="s">
        <v>293</v>
      </c>
      <c r="AE10" s="8" t="s">
        <v>297</v>
      </c>
      <c r="AI10" s="10" t="s">
        <v>1415</v>
      </c>
      <c r="AJ10" t="s">
        <v>1418</v>
      </c>
      <c r="AK10" s="4" t="s">
        <v>1474</v>
      </c>
      <c r="AL10" s="5" t="s">
        <v>1457</v>
      </c>
      <c r="AM10" t="s">
        <v>327</v>
      </c>
      <c r="AN10" s="5">
        <v>70</v>
      </c>
      <c r="AQ10" s="4" t="s">
        <v>334</v>
      </c>
      <c r="AR10" s="5" t="s">
        <v>359</v>
      </c>
      <c r="AS10" t="s">
        <v>1493</v>
      </c>
    </row>
    <row r="11" spans="1:58" x14ac:dyDescent="0.25">
      <c r="D11" t="s">
        <v>2045</v>
      </c>
      <c r="E11" t="s">
        <v>157</v>
      </c>
      <c r="K11" t="s">
        <v>138</v>
      </c>
      <c r="P11" s="4" t="s">
        <v>191</v>
      </c>
      <c r="Q11" s="15">
        <v>6</v>
      </c>
      <c r="Z11" s="4" t="s">
        <v>267</v>
      </c>
      <c r="AA11" s="5" t="s">
        <v>255</v>
      </c>
      <c r="AI11" s="10" t="s">
        <v>1416</v>
      </c>
      <c r="AJ11" t="s">
        <v>1419</v>
      </c>
      <c r="AK11" s="4" t="s">
        <v>1475</v>
      </c>
      <c r="AL11" s="5" t="s">
        <v>1458</v>
      </c>
      <c r="AM11" t="s">
        <v>319</v>
      </c>
      <c r="AN11" s="5">
        <v>10</v>
      </c>
      <c r="AQ11" s="4" t="s">
        <v>337</v>
      </c>
      <c r="AR11" s="5" t="s">
        <v>362</v>
      </c>
      <c r="AS11" t="s">
        <v>146</v>
      </c>
    </row>
    <row r="12" spans="1:58" x14ac:dyDescent="0.25">
      <c r="D12" t="s">
        <v>146</v>
      </c>
      <c r="E12" t="s">
        <v>153</v>
      </c>
      <c r="P12" s="4" t="s">
        <v>192</v>
      </c>
      <c r="Q12" s="15">
        <v>7</v>
      </c>
      <c r="Z12" s="4" t="s">
        <v>265</v>
      </c>
      <c r="AA12" s="5" t="s">
        <v>253</v>
      </c>
      <c r="AI12" s="10" t="s">
        <v>1417</v>
      </c>
      <c r="AK12" s="4" t="s">
        <v>1476</v>
      </c>
      <c r="AL12" s="5" t="s">
        <v>1459</v>
      </c>
      <c r="AM12" t="s">
        <v>210</v>
      </c>
      <c r="AN12" s="5">
        <v>90</v>
      </c>
      <c r="AQ12" s="4" t="s">
        <v>338</v>
      </c>
      <c r="AR12" s="5" t="s">
        <v>361</v>
      </c>
    </row>
    <row r="13" spans="1:58" ht="15.75" thickBot="1" x14ac:dyDescent="0.3">
      <c r="E13" t="s">
        <v>148</v>
      </c>
      <c r="P13" s="4" t="s">
        <v>193</v>
      </c>
      <c r="Q13" s="15">
        <v>8</v>
      </c>
      <c r="Z13" s="4" t="s">
        <v>268</v>
      </c>
      <c r="AA13" s="5" t="s">
        <v>256</v>
      </c>
      <c r="AI13" s="10" t="s">
        <v>1418</v>
      </c>
      <c r="AJ13" t="s">
        <v>1421</v>
      </c>
      <c r="AK13" s="4" t="s">
        <v>1478</v>
      </c>
      <c r="AL13" s="5" t="s">
        <v>1460</v>
      </c>
      <c r="AM13" s="7" t="s">
        <v>322</v>
      </c>
      <c r="AN13" s="8">
        <v>41</v>
      </c>
      <c r="AQ13" s="4" t="s">
        <v>352</v>
      </c>
      <c r="AR13" s="5" t="s">
        <v>374</v>
      </c>
    </row>
    <row r="14" spans="1:58" x14ac:dyDescent="0.25">
      <c r="E14" t="s">
        <v>155</v>
      </c>
      <c r="P14" s="4" t="s">
        <v>194</v>
      </c>
      <c r="Q14" s="15">
        <v>9</v>
      </c>
      <c r="Z14" s="4" t="s">
        <v>269</v>
      </c>
      <c r="AA14" s="5" t="s">
        <v>257</v>
      </c>
      <c r="AI14" s="10" t="s">
        <v>1419</v>
      </c>
      <c r="AJ14" t="s">
        <v>1422</v>
      </c>
      <c r="AK14" s="4" t="s">
        <v>1439</v>
      </c>
      <c r="AL14" s="5" t="s">
        <v>1461</v>
      </c>
      <c r="AQ14" s="4" t="s">
        <v>340</v>
      </c>
      <c r="AR14" s="5" t="s">
        <v>365</v>
      </c>
    </row>
    <row r="15" spans="1:58" x14ac:dyDescent="0.25">
      <c r="P15" s="4" t="s">
        <v>195</v>
      </c>
      <c r="Q15" s="15" t="s">
        <v>189</v>
      </c>
      <c r="Z15" s="4" t="s">
        <v>271</v>
      </c>
      <c r="AA15" s="5" t="s">
        <v>259</v>
      </c>
      <c r="AI15" s="10" t="s">
        <v>1420</v>
      </c>
      <c r="AJ15" t="s">
        <v>1423</v>
      </c>
      <c r="AK15" s="4" t="s">
        <v>1440</v>
      </c>
      <c r="AL15" s="5" t="s">
        <v>1462</v>
      </c>
      <c r="AQ15" s="4" t="s">
        <v>333</v>
      </c>
      <c r="AR15" s="5" t="s">
        <v>355</v>
      </c>
    </row>
    <row r="16" spans="1:58" ht="15.75" thickBot="1" x14ac:dyDescent="0.3">
      <c r="P16" s="6" t="s">
        <v>196</v>
      </c>
      <c r="Q16" s="16" t="s">
        <v>190</v>
      </c>
      <c r="Z16" s="4" t="s">
        <v>272</v>
      </c>
      <c r="AA16" s="5" t="s">
        <v>260</v>
      </c>
      <c r="AI16" s="10" t="s">
        <v>1421</v>
      </c>
      <c r="AJ16" t="s">
        <v>1424</v>
      </c>
      <c r="AK16" s="4" t="s">
        <v>1441</v>
      </c>
      <c r="AL16" s="5" t="s">
        <v>1463</v>
      </c>
      <c r="AQ16" s="4" t="s">
        <v>341</v>
      </c>
      <c r="AR16" s="5" t="s">
        <v>366</v>
      </c>
    </row>
    <row r="17" spans="26:44" x14ac:dyDescent="0.25">
      <c r="Z17" s="4" t="s">
        <v>270</v>
      </c>
      <c r="AA17" s="5" t="s">
        <v>258</v>
      </c>
      <c r="AI17" s="10" t="s">
        <v>1422</v>
      </c>
      <c r="AJ17" t="s">
        <v>1425</v>
      </c>
      <c r="AK17" s="4" t="s">
        <v>1442</v>
      </c>
      <c r="AL17" s="5" t="s">
        <v>1464</v>
      </c>
      <c r="AQ17" s="4" t="s">
        <v>343</v>
      </c>
      <c r="AR17" s="5" t="s">
        <v>369</v>
      </c>
    </row>
    <row r="18" spans="26:44" x14ac:dyDescent="0.25">
      <c r="Z18" s="4" t="s">
        <v>273</v>
      </c>
      <c r="AA18" s="5" t="s">
        <v>261</v>
      </c>
      <c r="AI18" s="10" t="s">
        <v>1423</v>
      </c>
      <c r="AJ18" t="s">
        <v>1426</v>
      </c>
      <c r="AK18" s="4" t="s">
        <v>1443</v>
      </c>
      <c r="AL18" s="5" t="s">
        <v>1465</v>
      </c>
      <c r="AQ18" s="4" t="s">
        <v>344</v>
      </c>
      <c r="AR18" s="5" t="s">
        <v>356</v>
      </c>
    </row>
    <row r="19" spans="26:44" x14ac:dyDescent="0.25">
      <c r="Z19" s="4" t="s">
        <v>274</v>
      </c>
      <c r="AA19" s="5" t="s">
        <v>262</v>
      </c>
      <c r="AI19" s="10" t="s">
        <v>1424</v>
      </c>
      <c r="AJ19" t="s">
        <v>1427</v>
      </c>
      <c r="AK19" s="4" t="s">
        <v>1447</v>
      </c>
      <c r="AL19" s="5" t="s">
        <v>1469</v>
      </c>
      <c r="AQ19" s="4" t="s">
        <v>345</v>
      </c>
      <c r="AR19" s="5" t="s">
        <v>372</v>
      </c>
    </row>
    <row r="20" spans="26:44" x14ac:dyDescent="0.25">
      <c r="Z20" s="4" t="s">
        <v>275</v>
      </c>
      <c r="AA20" s="5" t="s">
        <v>263</v>
      </c>
      <c r="AI20" s="10" t="s">
        <v>1425</v>
      </c>
      <c r="AJ20" t="s">
        <v>1428</v>
      </c>
      <c r="AK20" s="4" t="s">
        <v>1448</v>
      </c>
      <c r="AL20" s="5" t="s">
        <v>1470</v>
      </c>
      <c r="AQ20" s="4" t="s">
        <v>141</v>
      </c>
      <c r="AR20" s="5" t="s">
        <v>367</v>
      </c>
    </row>
    <row r="21" spans="26:44" ht="15.75" thickBot="1" x14ac:dyDescent="0.3">
      <c r="Z21" s="6" t="s">
        <v>276</v>
      </c>
      <c r="AA21" s="8" t="s">
        <v>264</v>
      </c>
      <c r="AI21" s="10" t="s">
        <v>1426</v>
      </c>
      <c r="AK21" s="4" t="s">
        <v>1444</v>
      </c>
      <c r="AL21" s="5" t="s">
        <v>1466</v>
      </c>
      <c r="AQ21" s="4" t="s">
        <v>347</v>
      </c>
      <c r="AR21" s="5" t="s">
        <v>357</v>
      </c>
    </row>
    <row r="22" spans="26:44" x14ac:dyDescent="0.25">
      <c r="AI22" s="10" t="s">
        <v>1427</v>
      </c>
      <c r="AJ22" t="s">
        <v>1430</v>
      </c>
      <c r="AK22" s="4" t="s">
        <v>1449</v>
      </c>
      <c r="AL22" s="5" t="s">
        <v>1471</v>
      </c>
      <c r="AQ22" s="4" t="s">
        <v>349</v>
      </c>
      <c r="AR22" s="5" t="s">
        <v>368</v>
      </c>
    </row>
    <row r="23" spans="26:44" x14ac:dyDescent="0.25">
      <c r="AI23" s="10" t="s">
        <v>1428</v>
      </c>
      <c r="AJ23" t="s">
        <v>1676</v>
      </c>
      <c r="AK23" s="4" t="s">
        <v>1445</v>
      </c>
      <c r="AL23" s="5" t="s">
        <v>1467</v>
      </c>
      <c r="AQ23" s="4" t="s">
        <v>346</v>
      </c>
      <c r="AR23" s="5" t="s">
        <v>371</v>
      </c>
    </row>
    <row r="24" spans="26:44" ht="15.75" thickBot="1" x14ac:dyDescent="0.3">
      <c r="AI24" s="10" t="s">
        <v>1429</v>
      </c>
      <c r="AJ24" t="s">
        <v>1677</v>
      </c>
      <c r="AK24" s="6" t="s">
        <v>1446</v>
      </c>
      <c r="AL24" s="8" t="s">
        <v>1468</v>
      </c>
      <c r="AQ24" s="4" t="s">
        <v>348</v>
      </c>
      <c r="AR24" s="5" t="s">
        <v>370</v>
      </c>
    </row>
    <row r="25" spans="26:44" x14ac:dyDescent="0.25">
      <c r="AI25" s="10" t="s">
        <v>1430</v>
      </c>
      <c r="AJ25" t="s">
        <v>1432</v>
      </c>
      <c r="AK25" s="10"/>
      <c r="AL25" s="10"/>
      <c r="AQ25" s="4" t="s">
        <v>336</v>
      </c>
      <c r="AR25" s="5" t="s">
        <v>232</v>
      </c>
    </row>
    <row r="26" spans="26:44" x14ac:dyDescent="0.25">
      <c r="AI26" s="10" t="s">
        <v>2106</v>
      </c>
      <c r="AJ26" t="s">
        <v>1433</v>
      </c>
      <c r="AK26" s="10"/>
      <c r="AL26" s="10"/>
      <c r="AQ26" s="4" t="s">
        <v>350</v>
      </c>
      <c r="AR26" s="5" t="s">
        <v>233</v>
      </c>
    </row>
    <row r="27" spans="26:44" x14ac:dyDescent="0.25">
      <c r="AI27" s="10" t="s">
        <v>1431</v>
      </c>
      <c r="AJ27" t="s">
        <v>1434</v>
      </c>
      <c r="AK27" s="10"/>
      <c r="AL27" s="10"/>
      <c r="AQ27" s="4" t="s">
        <v>351</v>
      </c>
      <c r="AR27" s="5" t="s">
        <v>373</v>
      </c>
    </row>
    <row r="28" spans="26:44" ht="15.75" thickBot="1" x14ac:dyDescent="0.3">
      <c r="AI28" s="10" t="s">
        <v>1432</v>
      </c>
      <c r="AJ28" t="s">
        <v>1435</v>
      </c>
      <c r="AK28" s="10"/>
      <c r="AL28" s="10"/>
      <c r="AQ28" s="6" t="s">
        <v>342</v>
      </c>
      <c r="AR28" s="8" t="s">
        <v>256</v>
      </c>
    </row>
    <row r="29" spans="26:44" x14ac:dyDescent="0.25">
      <c r="AI29" s="10" t="s">
        <v>1433</v>
      </c>
      <c r="AJ29" t="s">
        <v>1436</v>
      </c>
      <c r="AK29" s="10"/>
      <c r="AL29" s="10"/>
    </row>
    <row r="30" spans="26:44" x14ac:dyDescent="0.25">
      <c r="AI30" s="10" t="s">
        <v>1434</v>
      </c>
      <c r="AJ30" t="s">
        <v>1437</v>
      </c>
    </row>
    <row r="31" spans="26:44" x14ac:dyDescent="0.25">
      <c r="AI31" s="10" t="s">
        <v>1435</v>
      </c>
      <c r="AL31" s="24"/>
      <c r="AM31" s="24"/>
    </row>
    <row r="32" spans="26:44" x14ac:dyDescent="0.25">
      <c r="AI32" s="10" t="s">
        <v>1436</v>
      </c>
      <c r="AL32" s="24"/>
      <c r="AM32" s="24"/>
    </row>
    <row r="33" spans="35:39" x14ac:dyDescent="0.25">
      <c r="AI33" s="10" t="s">
        <v>1437</v>
      </c>
      <c r="AL33" s="24"/>
      <c r="AM33" s="24"/>
    </row>
    <row r="34" spans="35:39" x14ac:dyDescent="0.25">
      <c r="AL34" s="24"/>
      <c r="AM34" s="24"/>
    </row>
    <row r="35" spans="35:39" x14ac:dyDescent="0.25">
      <c r="AL35" s="24"/>
      <c r="AM35" s="24"/>
    </row>
    <row r="36" spans="35:39" x14ac:dyDescent="0.25">
      <c r="AL36" s="24"/>
      <c r="AM36" s="24"/>
    </row>
    <row r="37" spans="35:39" x14ac:dyDescent="0.25">
      <c r="AL37" s="24"/>
      <c r="AM37" s="24"/>
    </row>
    <row r="38" spans="35:39" x14ac:dyDescent="0.25">
      <c r="AL38" s="24"/>
      <c r="AM38" s="24"/>
    </row>
    <row r="39" spans="35:39" x14ac:dyDescent="0.25">
      <c r="AL39" s="24"/>
      <c r="AM39" s="24"/>
    </row>
    <row r="40" spans="35:39" x14ac:dyDescent="0.25">
      <c r="AL40" s="24"/>
      <c r="AM40" s="24"/>
    </row>
    <row r="41" spans="35:39" x14ac:dyDescent="0.25">
      <c r="AL41" s="24"/>
      <c r="AM41" s="24"/>
    </row>
    <row r="42" spans="35:39" x14ac:dyDescent="0.25">
      <c r="AL42" s="24"/>
      <c r="AM42" s="24"/>
    </row>
    <row r="43" spans="35:39" x14ac:dyDescent="0.25">
      <c r="AL43" s="24"/>
      <c r="AM43" s="24"/>
    </row>
    <row r="44" spans="35:39" x14ac:dyDescent="0.25">
      <c r="AL44" s="24"/>
      <c r="AM44" s="24"/>
    </row>
    <row r="45" spans="35:39" x14ac:dyDescent="0.25">
      <c r="AL45" s="24"/>
      <c r="AM45" s="24"/>
    </row>
    <row r="46" spans="35:39" x14ac:dyDescent="0.25">
      <c r="AL46" s="24"/>
      <c r="AM46" s="24"/>
    </row>
    <row r="47" spans="35:39" x14ac:dyDescent="0.25">
      <c r="AL47" s="24"/>
      <c r="AM47" s="24"/>
    </row>
    <row r="48" spans="35:39" x14ac:dyDescent="0.25">
      <c r="AL48" s="24"/>
      <c r="AM48" s="24"/>
    </row>
    <row r="49" spans="38:39" x14ac:dyDescent="0.25">
      <c r="AL49" s="24"/>
      <c r="AM49" s="24"/>
    </row>
    <row r="50" spans="38:39" x14ac:dyDescent="0.25">
      <c r="AL50" s="24"/>
      <c r="AM50" s="24"/>
    </row>
    <row r="51" spans="38:39" x14ac:dyDescent="0.25">
      <c r="AL51" s="24"/>
      <c r="AM51" s="24"/>
    </row>
    <row r="52" spans="38:39" x14ac:dyDescent="0.25">
      <c r="AL52" s="24"/>
      <c r="AM52" s="24"/>
    </row>
    <row r="53" spans="38:39" x14ac:dyDescent="0.25">
      <c r="AL53" s="24"/>
      <c r="AM53" s="24"/>
    </row>
    <row r="54" spans="38:39" x14ac:dyDescent="0.25">
      <c r="AL54" s="24"/>
      <c r="AM54" s="24"/>
    </row>
    <row r="55" spans="38:39" x14ac:dyDescent="0.25">
      <c r="AL55" s="24"/>
      <c r="AM55" s="24"/>
    </row>
  </sheetData>
  <sheetProtection sheet="1" objects="1" scenarios="1"/>
  <sortState xmlns:xlrd2="http://schemas.microsoft.com/office/spreadsheetml/2017/richdata2" ref="AI3:AI33">
    <sortCondition ref="AI3"/>
  </sortState>
  <mergeCells count="13">
    <mergeCell ref="AY2:AZ2"/>
    <mergeCell ref="AD2:AE2"/>
    <mergeCell ref="AF2:AG2"/>
    <mergeCell ref="AM2:AN2"/>
    <mergeCell ref="AQ2:AR2"/>
    <mergeCell ref="AB2:AC2"/>
    <mergeCell ref="AK2:AL2"/>
    <mergeCell ref="AT1:AU1"/>
    <mergeCell ref="N2:O2"/>
    <mergeCell ref="P2:Q2"/>
    <mergeCell ref="R2:S2"/>
    <mergeCell ref="X2:Y2"/>
    <mergeCell ref="Z2:AA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27"/>
  <sheetViews>
    <sheetView workbookViewId="0">
      <pane xSplit="3" ySplit="2" topLeftCell="D3" activePane="bottomRight" state="frozen"/>
      <selection pane="topRight" activeCell="D1" sqref="D1"/>
      <selection pane="bottomLeft" activeCell="A3" sqref="A3"/>
      <selection pane="bottomRight" activeCell="D91" sqref="D91"/>
    </sheetView>
  </sheetViews>
  <sheetFormatPr defaultRowHeight="15" x14ac:dyDescent="0.25"/>
  <cols>
    <col min="1" max="1" width="16.140625" customWidth="1"/>
    <col min="2" max="2" width="10.42578125" bestFit="1" customWidth="1"/>
    <col min="3" max="3" width="10.28515625" bestFit="1" customWidth="1"/>
    <col min="4" max="4" width="38.42578125" bestFit="1" customWidth="1"/>
    <col min="5" max="5" width="55" bestFit="1" customWidth="1"/>
    <col min="6" max="6" width="38.140625" bestFit="1" customWidth="1"/>
    <col min="7" max="7" width="28" bestFit="1" customWidth="1"/>
    <col min="8" max="8" width="18.42578125" bestFit="1" customWidth="1"/>
    <col min="9" max="9" width="26.28515625" bestFit="1" customWidth="1"/>
    <col min="10" max="10" width="13.28515625" bestFit="1" customWidth="1"/>
    <col min="11" max="11" width="25.7109375" bestFit="1" customWidth="1"/>
    <col min="12" max="12" width="13.7109375" bestFit="1" customWidth="1"/>
    <col min="13" max="13" width="15.85546875" bestFit="1" customWidth="1"/>
    <col min="14" max="14" width="10.85546875" bestFit="1" customWidth="1"/>
    <col min="15" max="15" width="18.5703125" bestFit="1" customWidth="1"/>
  </cols>
  <sheetData>
    <row r="1" spans="1:15" x14ac:dyDescent="0.25">
      <c r="A1" t="s">
        <v>4329</v>
      </c>
    </row>
    <row r="2" spans="1:15" x14ac:dyDescent="0.25">
      <c r="A2" s="167" t="s">
        <v>4247</v>
      </c>
      <c r="B2" s="167" t="s">
        <v>4246</v>
      </c>
      <c r="C2" s="167" t="s">
        <v>85</v>
      </c>
      <c r="D2" s="167" t="s">
        <v>2116</v>
      </c>
      <c r="E2" s="167" t="s">
        <v>2117</v>
      </c>
      <c r="F2" s="167" t="s">
        <v>2118</v>
      </c>
      <c r="G2" s="167" t="s">
        <v>2119</v>
      </c>
      <c r="H2" s="167" t="s">
        <v>2120</v>
      </c>
      <c r="I2" s="167" t="s">
        <v>2121</v>
      </c>
      <c r="J2" s="167" t="s">
        <v>4232</v>
      </c>
      <c r="K2" s="167" t="s">
        <v>2122</v>
      </c>
      <c r="L2" s="167" t="s">
        <v>4243</v>
      </c>
      <c r="M2" s="167" t="s">
        <v>4204</v>
      </c>
      <c r="N2" s="167" t="s">
        <v>2123</v>
      </c>
      <c r="O2" s="167" t="s">
        <v>2124</v>
      </c>
    </row>
    <row r="3" spans="1:15" x14ac:dyDescent="0.25">
      <c r="A3" t="s">
        <v>2125</v>
      </c>
      <c r="B3" t="s">
        <v>2125</v>
      </c>
      <c r="C3" t="s">
        <v>411</v>
      </c>
      <c r="D3" t="s">
        <v>2737</v>
      </c>
      <c r="E3" t="s">
        <v>2738</v>
      </c>
      <c r="F3" t="s">
        <v>2739</v>
      </c>
      <c r="G3" t="s">
        <v>412</v>
      </c>
      <c r="H3" t="s">
        <v>407</v>
      </c>
      <c r="I3" t="s">
        <v>209</v>
      </c>
      <c r="J3" t="s">
        <v>202</v>
      </c>
      <c r="K3" t="s">
        <v>4205</v>
      </c>
      <c r="L3" t="s">
        <v>4244</v>
      </c>
      <c r="M3" t="s">
        <v>4202</v>
      </c>
      <c r="N3" t="s">
        <v>4216</v>
      </c>
      <c r="O3" t="s">
        <v>4217</v>
      </c>
    </row>
    <row r="4" spans="1:15" x14ac:dyDescent="0.25">
      <c r="A4" t="s">
        <v>2126</v>
      </c>
      <c r="B4" t="s">
        <v>2126</v>
      </c>
      <c r="C4" t="s">
        <v>410</v>
      </c>
      <c r="D4" t="s">
        <v>2740</v>
      </c>
      <c r="E4" t="s">
        <v>2741</v>
      </c>
      <c r="F4" t="s">
        <v>2742</v>
      </c>
      <c r="G4" t="s">
        <v>2743</v>
      </c>
      <c r="H4" t="s">
        <v>408</v>
      </c>
      <c r="I4" t="s">
        <v>2744</v>
      </c>
      <c r="J4" t="s">
        <v>197</v>
      </c>
      <c r="K4" t="s">
        <v>4205</v>
      </c>
      <c r="L4" t="s">
        <v>4244</v>
      </c>
      <c r="M4" t="s">
        <v>4202</v>
      </c>
      <c r="N4" t="s">
        <v>4218</v>
      </c>
      <c r="O4" t="s">
        <v>4219</v>
      </c>
    </row>
    <row r="5" spans="1:15" x14ac:dyDescent="0.25">
      <c r="A5" t="s">
        <v>2127</v>
      </c>
      <c r="B5" t="s">
        <v>2127</v>
      </c>
      <c r="C5" t="s">
        <v>418</v>
      </c>
      <c r="D5" t="s">
        <v>2745</v>
      </c>
      <c r="E5" t="s">
        <v>2746</v>
      </c>
      <c r="F5" t="s">
        <v>2747</v>
      </c>
      <c r="G5" t="s">
        <v>1134</v>
      </c>
      <c r="H5" t="s">
        <v>416</v>
      </c>
      <c r="I5" t="s">
        <v>2748</v>
      </c>
      <c r="J5" t="s">
        <v>197</v>
      </c>
      <c r="K5" t="s">
        <v>4205</v>
      </c>
      <c r="L5" t="s">
        <v>4244</v>
      </c>
      <c r="M5" t="s">
        <v>4202</v>
      </c>
      <c r="O5" t="s">
        <v>4220</v>
      </c>
    </row>
    <row r="6" spans="1:15" x14ac:dyDescent="0.25">
      <c r="A6" t="s">
        <v>2128</v>
      </c>
      <c r="B6" t="s">
        <v>2128</v>
      </c>
      <c r="C6" t="s">
        <v>420</v>
      </c>
      <c r="D6" t="s">
        <v>2749</v>
      </c>
      <c r="E6" t="s">
        <v>2750</v>
      </c>
      <c r="F6" t="s">
        <v>856</v>
      </c>
      <c r="G6" t="s">
        <v>421</v>
      </c>
      <c r="H6" t="s">
        <v>408</v>
      </c>
      <c r="I6" t="s">
        <v>2751</v>
      </c>
      <c r="J6" t="s">
        <v>197</v>
      </c>
      <c r="K6" t="s">
        <v>4205</v>
      </c>
      <c r="L6" t="s">
        <v>4244</v>
      </c>
      <c r="M6" t="s">
        <v>4202</v>
      </c>
      <c r="N6" t="s">
        <v>4216</v>
      </c>
      <c r="O6" t="s">
        <v>4221</v>
      </c>
    </row>
    <row r="7" spans="1:15" x14ac:dyDescent="0.25">
      <c r="A7" t="s">
        <v>2131</v>
      </c>
      <c r="B7" t="s">
        <v>2130</v>
      </c>
      <c r="C7" t="s">
        <v>682</v>
      </c>
      <c r="D7" t="s">
        <v>2755</v>
      </c>
      <c r="E7" t="s">
        <v>2756</v>
      </c>
      <c r="F7" t="s">
        <v>1241</v>
      </c>
      <c r="G7" t="s">
        <v>1241</v>
      </c>
      <c r="H7" t="s">
        <v>406</v>
      </c>
      <c r="I7" t="s">
        <v>205</v>
      </c>
      <c r="J7" t="s">
        <v>198</v>
      </c>
      <c r="K7" t="s">
        <v>4205</v>
      </c>
      <c r="L7" t="s">
        <v>4244</v>
      </c>
      <c r="M7" t="s">
        <v>4202</v>
      </c>
      <c r="N7" t="s">
        <v>4218</v>
      </c>
      <c r="O7" t="s">
        <v>4216</v>
      </c>
    </row>
    <row r="8" spans="1:15" x14ac:dyDescent="0.25">
      <c r="A8" t="s">
        <v>2132</v>
      </c>
      <c r="B8" t="s">
        <v>2132</v>
      </c>
      <c r="C8" t="s">
        <v>417</v>
      </c>
      <c r="D8" t="s">
        <v>2757</v>
      </c>
      <c r="E8" t="s">
        <v>1634</v>
      </c>
      <c r="F8" t="s">
        <v>1131</v>
      </c>
      <c r="G8" t="s">
        <v>1131</v>
      </c>
      <c r="H8" t="s">
        <v>406</v>
      </c>
      <c r="I8" t="s">
        <v>205</v>
      </c>
      <c r="J8" t="s">
        <v>198</v>
      </c>
      <c r="K8" t="s">
        <v>4205</v>
      </c>
      <c r="L8" t="s">
        <v>4244</v>
      </c>
      <c r="M8" t="s">
        <v>4203</v>
      </c>
      <c r="N8" t="s">
        <v>4218</v>
      </c>
      <c r="O8" t="s">
        <v>4223</v>
      </c>
    </row>
    <row r="9" spans="1:15" x14ac:dyDescent="0.25">
      <c r="A9" t="s">
        <v>2134</v>
      </c>
      <c r="B9" t="s">
        <v>2133</v>
      </c>
      <c r="C9" t="s">
        <v>674</v>
      </c>
      <c r="D9" t="s">
        <v>2758</v>
      </c>
      <c r="E9" t="s">
        <v>2759</v>
      </c>
      <c r="F9" t="s">
        <v>1238</v>
      </c>
      <c r="G9" t="s">
        <v>1238</v>
      </c>
      <c r="H9" t="s">
        <v>406</v>
      </c>
      <c r="I9" t="s">
        <v>205</v>
      </c>
      <c r="J9" t="s">
        <v>198</v>
      </c>
      <c r="K9" t="s">
        <v>4205</v>
      </c>
      <c r="L9" t="s">
        <v>4244</v>
      </c>
      <c r="M9" t="s">
        <v>4202</v>
      </c>
      <c r="N9" t="s">
        <v>4218</v>
      </c>
      <c r="O9" t="s">
        <v>4220</v>
      </c>
    </row>
    <row r="10" spans="1:15" x14ac:dyDescent="0.25">
      <c r="A10" t="s">
        <v>2713</v>
      </c>
      <c r="B10" t="s">
        <v>2713</v>
      </c>
      <c r="C10" t="s">
        <v>1132</v>
      </c>
      <c r="D10" t="s">
        <v>4161</v>
      </c>
      <c r="E10" t="s">
        <v>4162</v>
      </c>
      <c r="F10" t="s">
        <v>1133</v>
      </c>
      <c r="G10" t="s">
        <v>1133</v>
      </c>
      <c r="H10" t="s">
        <v>406</v>
      </c>
      <c r="I10" t="s">
        <v>205</v>
      </c>
      <c r="J10" t="s">
        <v>198</v>
      </c>
      <c r="K10" t="s">
        <v>4205</v>
      </c>
      <c r="L10" t="s">
        <v>4244</v>
      </c>
      <c r="M10" t="s">
        <v>4202</v>
      </c>
    </row>
    <row r="11" spans="1:15" x14ac:dyDescent="0.25">
      <c r="A11" t="s">
        <v>2136</v>
      </c>
      <c r="B11" t="s">
        <v>2135</v>
      </c>
      <c r="C11" t="s">
        <v>1089</v>
      </c>
      <c r="D11" t="s">
        <v>2760</v>
      </c>
      <c r="E11" t="s">
        <v>1647</v>
      </c>
      <c r="F11" t="s">
        <v>1090</v>
      </c>
      <c r="G11" t="s">
        <v>1090</v>
      </c>
      <c r="H11" t="s">
        <v>406</v>
      </c>
      <c r="I11" t="s">
        <v>205</v>
      </c>
      <c r="J11" t="s">
        <v>198</v>
      </c>
      <c r="K11" t="s">
        <v>4205</v>
      </c>
      <c r="L11" t="s">
        <v>4244</v>
      </c>
      <c r="M11" t="s">
        <v>4203</v>
      </c>
      <c r="N11" t="s">
        <v>4218</v>
      </c>
      <c r="O11" t="s">
        <v>4223</v>
      </c>
    </row>
    <row r="12" spans="1:15" x14ac:dyDescent="0.25">
      <c r="A12" t="s">
        <v>2138</v>
      </c>
      <c r="B12" t="s">
        <v>2137</v>
      </c>
      <c r="C12" t="s">
        <v>680</v>
      </c>
      <c r="D12" t="s">
        <v>2761</v>
      </c>
      <c r="E12" t="s">
        <v>1643</v>
      </c>
      <c r="F12" t="s">
        <v>681</v>
      </c>
      <c r="G12" t="s">
        <v>681</v>
      </c>
      <c r="H12" t="s">
        <v>406</v>
      </c>
      <c r="I12" t="s">
        <v>205</v>
      </c>
      <c r="J12" t="s">
        <v>198</v>
      </c>
      <c r="K12" t="s">
        <v>4205</v>
      </c>
      <c r="L12" t="s">
        <v>4244</v>
      </c>
      <c r="M12" t="s">
        <v>4203</v>
      </c>
      <c r="O12" t="s">
        <v>4223</v>
      </c>
    </row>
    <row r="13" spans="1:15" x14ac:dyDescent="0.25">
      <c r="A13" t="s">
        <v>2143</v>
      </c>
      <c r="B13" t="s">
        <v>2143</v>
      </c>
      <c r="C13" t="s">
        <v>423</v>
      </c>
      <c r="D13" t="s">
        <v>2767</v>
      </c>
      <c r="E13" t="s">
        <v>2768</v>
      </c>
      <c r="F13" t="s">
        <v>2769</v>
      </c>
      <c r="G13" t="s">
        <v>1135</v>
      </c>
      <c r="H13" t="s">
        <v>406</v>
      </c>
      <c r="I13" t="s">
        <v>205</v>
      </c>
      <c r="J13" t="s">
        <v>198</v>
      </c>
      <c r="K13" t="s">
        <v>4205</v>
      </c>
      <c r="L13" t="s">
        <v>4244</v>
      </c>
      <c r="M13" t="s">
        <v>4202</v>
      </c>
      <c r="O13" t="s">
        <v>4217</v>
      </c>
    </row>
    <row r="14" spans="1:15" x14ac:dyDescent="0.25">
      <c r="A14" t="s">
        <v>2140</v>
      </c>
      <c r="B14" t="s">
        <v>2139</v>
      </c>
      <c r="C14" t="s">
        <v>889</v>
      </c>
      <c r="D14" t="s">
        <v>2762</v>
      </c>
      <c r="E14" t="s">
        <v>2763</v>
      </c>
      <c r="F14" t="s">
        <v>2764</v>
      </c>
      <c r="G14" t="s">
        <v>2764</v>
      </c>
      <c r="H14" t="s">
        <v>406</v>
      </c>
      <c r="I14" t="s">
        <v>205</v>
      </c>
      <c r="J14" t="s">
        <v>198</v>
      </c>
      <c r="K14" t="s">
        <v>4205</v>
      </c>
      <c r="L14" t="s">
        <v>4244</v>
      </c>
      <c r="M14" t="s">
        <v>4202</v>
      </c>
      <c r="N14" t="s">
        <v>4218</v>
      </c>
      <c r="O14" t="s">
        <v>4224</v>
      </c>
    </row>
    <row r="15" spans="1:15" x14ac:dyDescent="0.25">
      <c r="A15" t="s">
        <v>2142</v>
      </c>
      <c r="B15" t="s">
        <v>2141</v>
      </c>
      <c r="C15" t="s">
        <v>971</v>
      </c>
      <c r="D15" t="s">
        <v>2765</v>
      </c>
      <c r="E15" t="s">
        <v>2766</v>
      </c>
      <c r="F15" t="s">
        <v>1347</v>
      </c>
      <c r="G15" t="s">
        <v>1347</v>
      </c>
      <c r="H15" t="s">
        <v>406</v>
      </c>
      <c r="I15" t="s">
        <v>205</v>
      </c>
      <c r="J15" t="s">
        <v>198</v>
      </c>
      <c r="K15" t="s">
        <v>4205</v>
      </c>
      <c r="L15" t="s">
        <v>4244</v>
      </c>
      <c r="M15" t="s">
        <v>4202</v>
      </c>
      <c r="N15" t="s">
        <v>4218</v>
      </c>
      <c r="O15" t="s">
        <v>4225</v>
      </c>
    </row>
    <row r="16" spans="1:15" x14ac:dyDescent="0.25">
      <c r="A16" t="s">
        <v>2144</v>
      </c>
      <c r="B16" t="s">
        <v>2144</v>
      </c>
      <c r="C16" t="s">
        <v>425</v>
      </c>
      <c r="D16" t="s">
        <v>2770</v>
      </c>
      <c r="E16" t="s">
        <v>2771</v>
      </c>
      <c r="F16" t="s">
        <v>2772</v>
      </c>
      <c r="G16" t="s">
        <v>1137</v>
      </c>
      <c r="H16" t="s">
        <v>406</v>
      </c>
      <c r="I16" t="s">
        <v>205</v>
      </c>
      <c r="J16" t="s">
        <v>198</v>
      </c>
      <c r="K16" t="s">
        <v>4205</v>
      </c>
      <c r="L16" t="s">
        <v>4244</v>
      </c>
      <c r="M16" t="s">
        <v>4203</v>
      </c>
      <c r="O16" t="s">
        <v>4223</v>
      </c>
    </row>
    <row r="17" spans="1:15" x14ac:dyDescent="0.25">
      <c r="A17" t="s">
        <v>2129</v>
      </c>
      <c r="B17" t="s">
        <v>2129</v>
      </c>
      <c r="C17" t="s">
        <v>424</v>
      </c>
      <c r="D17" t="s">
        <v>2752</v>
      </c>
      <c r="E17" t="s">
        <v>2753</v>
      </c>
      <c r="F17" t="s">
        <v>2754</v>
      </c>
      <c r="G17" t="s">
        <v>1136</v>
      </c>
      <c r="H17" t="s">
        <v>422</v>
      </c>
      <c r="I17" t="s">
        <v>2744</v>
      </c>
      <c r="J17" t="s">
        <v>197</v>
      </c>
      <c r="K17" t="s">
        <v>4205</v>
      </c>
      <c r="L17" t="s">
        <v>4244</v>
      </c>
      <c r="M17" t="s">
        <v>4202</v>
      </c>
      <c r="O17" t="s">
        <v>4222</v>
      </c>
    </row>
    <row r="18" spans="1:15" x14ac:dyDescent="0.25">
      <c r="A18" t="s">
        <v>2145</v>
      </c>
      <c r="B18" t="s">
        <v>2145</v>
      </c>
      <c r="C18" t="s">
        <v>431</v>
      </c>
      <c r="D18" t="s">
        <v>2773</v>
      </c>
      <c r="E18" t="s">
        <v>2774</v>
      </c>
      <c r="F18" t="s">
        <v>1139</v>
      </c>
      <c r="G18" t="s">
        <v>1139</v>
      </c>
      <c r="H18" t="s">
        <v>432</v>
      </c>
      <c r="I18" t="s">
        <v>2744</v>
      </c>
      <c r="J18" t="s">
        <v>197</v>
      </c>
      <c r="K18" t="s">
        <v>4205</v>
      </c>
      <c r="L18" t="s">
        <v>4244</v>
      </c>
      <c r="M18" t="s">
        <v>4202</v>
      </c>
      <c r="O18" t="s">
        <v>4226</v>
      </c>
    </row>
    <row r="19" spans="1:15" x14ac:dyDescent="0.25">
      <c r="A19" t="s">
        <v>2146</v>
      </c>
      <c r="B19" t="s">
        <v>2146</v>
      </c>
      <c r="C19" t="s">
        <v>434</v>
      </c>
      <c r="D19" t="s">
        <v>2775</v>
      </c>
      <c r="E19" t="s">
        <v>2776</v>
      </c>
      <c r="F19" t="s">
        <v>2777</v>
      </c>
      <c r="G19" t="s">
        <v>1140</v>
      </c>
      <c r="H19" t="s">
        <v>432</v>
      </c>
      <c r="I19" t="s">
        <v>2744</v>
      </c>
      <c r="J19" t="s">
        <v>197</v>
      </c>
      <c r="K19" t="s">
        <v>4205</v>
      </c>
      <c r="L19" t="s">
        <v>4244</v>
      </c>
      <c r="M19" t="s">
        <v>4202</v>
      </c>
      <c r="O19" t="s">
        <v>4226</v>
      </c>
    </row>
    <row r="20" spans="1:15" x14ac:dyDescent="0.25">
      <c r="A20" t="s">
        <v>2147</v>
      </c>
      <c r="B20" t="s">
        <v>2147</v>
      </c>
      <c r="C20" t="s">
        <v>436</v>
      </c>
      <c r="D20" t="s">
        <v>2778</v>
      </c>
      <c r="E20" t="s">
        <v>2779</v>
      </c>
      <c r="F20" t="s">
        <v>2780</v>
      </c>
      <c r="G20" t="s">
        <v>1141</v>
      </c>
      <c r="H20" t="s">
        <v>432</v>
      </c>
      <c r="I20" t="s">
        <v>2744</v>
      </c>
      <c r="J20" t="s">
        <v>197</v>
      </c>
      <c r="K20" t="s">
        <v>4205</v>
      </c>
      <c r="L20" t="s">
        <v>4244</v>
      </c>
      <c r="M20" t="s">
        <v>4202</v>
      </c>
      <c r="O20" t="s">
        <v>4226</v>
      </c>
    </row>
    <row r="21" spans="1:15" x14ac:dyDescent="0.25">
      <c r="A21" t="s">
        <v>2148</v>
      </c>
      <c r="B21" t="s">
        <v>2148</v>
      </c>
      <c r="C21" t="s">
        <v>435</v>
      </c>
      <c r="D21" t="s">
        <v>2781</v>
      </c>
      <c r="E21" t="s">
        <v>2782</v>
      </c>
      <c r="F21" t="s">
        <v>2783</v>
      </c>
      <c r="G21" t="s">
        <v>2784</v>
      </c>
      <c r="H21" t="s">
        <v>427</v>
      </c>
      <c r="I21" t="s">
        <v>2744</v>
      </c>
      <c r="J21" t="s">
        <v>197</v>
      </c>
      <c r="K21" t="s">
        <v>4205</v>
      </c>
      <c r="L21" t="s">
        <v>4244</v>
      </c>
      <c r="M21" t="s">
        <v>4202</v>
      </c>
      <c r="N21" t="s">
        <v>4218</v>
      </c>
      <c r="O21" t="s">
        <v>4220</v>
      </c>
    </row>
    <row r="22" spans="1:15" x14ac:dyDescent="0.25">
      <c r="A22" t="s">
        <v>2149</v>
      </c>
      <c r="B22" t="s">
        <v>2149</v>
      </c>
      <c r="C22" t="s">
        <v>426</v>
      </c>
      <c r="D22" t="s">
        <v>2785</v>
      </c>
      <c r="E22" t="s">
        <v>2786</v>
      </c>
      <c r="F22" t="s">
        <v>2787</v>
      </c>
      <c r="G22" t="s">
        <v>1138</v>
      </c>
      <c r="H22" t="s">
        <v>406</v>
      </c>
      <c r="I22" t="s">
        <v>205</v>
      </c>
      <c r="J22" t="s">
        <v>198</v>
      </c>
      <c r="K22" t="s">
        <v>4205</v>
      </c>
      <c r="L22" t="s">
        <v>4244</v>
      </c>
      <c r="M22" t="s">
        <v>4202</v>
      </c>
      <c r="O22" t="s">
        <v>4226</v>
      </c>
    </row>
    <row r="23" spans="1:15" x14ac:dyDescent="0.25">
      <c r="A23" t="s">
        <v>2150</v>
      </c>
      <c r="B23" t="s">
        <v>2150</v>
      </c>
      <c r="C23" t="s">
        <v>428</v>
      </c>
      <c r="D23" t="s">
        <v>2788</v>
      </c>
      <c r="E23" t="s">
        <v>2789</v>
      </c>
      <c r="F23" t="s">
        <v>2790</v>
      </c>
      <c r="G23" t="s">
        <v>430</v>
      </c>
      <c r="H23" t="s">
        <v>429</v>
      </c>
      <c r="I23" t="s">
        <v>2744</v>
      </c>
      <c r="J23" t="s">
        <v>197</v>
      </c>
      <c r="K23" t="s">
        <v>4206</v>
      </c>
      <c r="L23" t="s">
        <v>189</v>
      </c>
      <c r="M23" t="s">
        <v>4203</v>
      </c>
      <c r="O23" t="s">
        <v>4223</v>
      </c>
    </row>
    <row r="24" spans="1:15" x14ac:dyDescent="0.25">
      <c r="A24" t="s">
        <v>2152</v>
      </c>
      <c r="B24" t="s">
        <v>2151</v>
      </c>
      <c r="C24" t="s">
        <v>437</v>
      </c>
      <c r="D24" t="s">
        <v>2791</v>
      </c>
      <c r="E24" t="s">
        <v>2792</v>
      </c>
      <c r="F24" t="s">
        <v>1142</v>
      </c>
      <c r="G24" t="s">
        <v>1142</v>
      </c>
      <c r="H24" t="s">
        <v>438</v>
      </c>
      <c r="I24" t="s">
        <v>2744</v>
      </c>
      <c r="J24" t="s">
        <v>197</v>
      </c>
      <c r="K24" t="s">
        <v>4206</v>
      </c>
      <c r="L24" t="s">
        <v>189</v>
      </c>
      <c r="M24" t="s">
        <v>4203</v>
      </c>
      <c r="O24" t="s">
        <v>4227</v>
      </c>
    </row>
    <row r="25" spans="1:15" x14ac:dyDescent="0.25">
      <c r="A25" t="s">
        <v>2153</v>
      </c>
      <c r="B25" t="s">
        <v>2153</v>
      </c>
      <c r="C25" t="s">
        <v>445</v>
      </c>
      <c r="D25" t="s">
        <v>2793</v>
      </c>
      <c r="E25" t="s">
        <v>2794</v>
      </c>
      <c r="F25" t="s">
        <v>2795</v>
      </c>
      <c r="G25" t="s">
        <v>1145</v>
      </c>
      <c r="H25" t="s">
        <v>438</v>
      </c>
      <c r="I25" t="s">
        <v>2744</v>
      </c>
      <c r="J25" t="s">
        <v>197</v>
      </c>
      <c r="K25" t="s">
        <v>4206</v>
      </c>
      <c r="L25" t="s">
        <v>189</v>
      </c>
      <c r="M25" t="s">
        <v>4202</v>
      </c>
      <c r="O25" t="s">
        <v>4227</v>
      </c>
    </row>
    <row r="26" spans="1:15" x14ac:dyDescent="0.25">
      <c r="A26" t="s">
        <v>2154</v>
      </c>
      <c r="B26" t="s">
        <v>2154</v>
      </c>
      <c r="C26" t="s">
        <v>440</v>
      </c>
      <c r="D26" t="s">
        <v>2796</v>
      </c>
      <c r="E26" t="s">
        <v>2797</v>
      </c>
      <c r="F26" t="s">
        <v>2798</v>
      </c>
      <c r="G26" t="s">
        <v>441</v>
      </c>
      <c r="H26" t="s">
        <v>408</v>
      </c>
      <c r="I26" t="s">
        <v>2744</v>
      </c>
      <c r="J26" t="s">
        <v>197</v>
      </c>
      <c r="K26" t="s">
        <v>4206</v>
      </c>
      <c r="L26" t="s">
        <v>189</v>
      </c>
      <c r="M26" t="s">
        <v>4202</v>
      </c>
      <c r="O26" t="s">
        <v>4227</v>
      </c>
    </row>
    <row r="27" spans="1:15" x14ac:dyDescent="0.25">
      <c r="A27" t="s">
        <v>2155</v>
      </c>
      <c r="B27" t="s">
        <v>2155</v>
      </c>
      <c r="C27" t="s">
        <v>444</v>
      </c>
      <c r="D27" t="s">
        <v>2799</v>
      </c>
      <c r="E27" t="s">
        <v>2800</v>
      </c>
      <c r="F27" t="s">
        <v>2801</v>
      </c>
      <c r="G27" t="s">
        <v>1144</v>
      </c>
      <c r="H27" t="s">
        <v>408</v>
      </c>
      <c r="I27" t="s">
        <v>2744</v>
      </c>
      <c r="J27" t="s">
        <v>197</v>
      </c>
      <c r="K27" t="s">
        <v>4207</v>
      </c>
      <c r="L27" t="s">
        <v>4244</v>
      </c>
      <c r="M27" t="s">
        <v>4202</v>
      </c>
      <c r="O27" t="s">
        <v>4226</v>
      </c>
    </row>
    <row r="28" spans="1:15" x14ac:dyDescent="0.25">
      <c r="A28" t="s">
        <v>2156</v>
      </c>
      <c r="B28" t="s">
        <v>2156</v>
      </c>
      <c r="C28" t="s">
        <v>446</v>
      </c>
      <c r="D28" t="s">
        <v>2802</v>
      </c>
      <c r="E28" t="s">
        <v>2803</v>
      </c>
      <c r="F28" t="s">
        <v>2804</v>
      </c>
      <c r="G28" t="s">
        <v>447</v>
      </c>
      <c r="H28" t="s">
        <v>408</v>
      </c>
      <c r="I28" t="s">
        <v>2748</v>
      </c>
      <c r="J28" t="s">
        <v>197</v>
      </c>
      <c r="K28" t="s">
        <v>4206</v>
      </c>
      <c r="L28" t="s">
        <v>189</v>
      </c>
      <c r="M28" t="s">
        <v>4202</v>
      </c>
      <c r="O28" t="s">
        <v>4227</v>
      </c>
    </row>
    <row r="29" spans="1:15" x14ac:dyDescent="0.25">
      <c r="A29" t="s">
        <v>2157</v>
      </c>
      <c r="B29" t="s">
        <v>2157</v>
      </c>
      <c r="C29" t="s">
        <v>439</v>
      </c>
      <c r="D29" t="s">
        <v>2805</v>
      </c>
      <c r="E29" t="s">
        <v>2806</v>
      </c>
      <c r="F29" t="s">
        <v>2807</v>
      </c>
      <c r="G29" t="s">
        <v>1143</v>
      </c>
      <c r="H29" t="s">
        <v>422</v>
      </c>
      <c r="I29" t="s">
        <v>2808</v>
      </c>
      <c r="J29" t="s">
        <v>201</v>
      </c>
      <c r="K29" t="s">
        <v>4205</v>
      </c>
      <c r="L29" t="s">
        <v>4244</v>
      </c>
      <c r="M29" t="s">
        <v>4202</v>
      </c>
      <c r="O29" t="s">
        <v>4228</v>
      </c>
    </row>
    <row r="30" spans="1:15" x14ac:dyDescent="0.25">
      <c r="A30" t="s">
        <v>2158</v>
      </c>
      <c r="B30" t="s">
        <v>2158</v>
      </c>
      <c r="C30" t="s">
        <v>452</v>
      </c>
      <c r="D30" t="s">
        <v>2809</v>
      </c>
      <c r="E30" t="s">
        <v>2810</v>
      </c>
      <c r="F30" t="s">
        <v>2811</v>
      </c>
      <c r="G30" t="s">
        <v>2811</v>
      </c>
      <c r="H30" t="s">
        <v>406</v>
      </c>
      <c r="I30" t="s">
        <v>205</v>
      </c>
      <c r="J30" t="s">
        <v>198</v>
      </c>
      <c r="K30" t="s">
        <v>4205</v>
      </c>
      <c r="L30" t="s">
        <v>4244</v>
      </c>
      <c r="M30" t="s">
        <v>4202</v>
      </c>
      <c r="N30" t="s">
        <v>4229</v>
      </c>
      <c r="O30" t="s">
        <v>4222</v>
      </c>
    </row>
    <row r="31" spans="1:15" x14ac:dyDescent="0.25">
      <c r="A31" t="s">
        <v>2159</v>
      </c>
      <c r="B31" t="s">
        <v>2159</v>
      </c>
      <c r="C31" t="s">
        <v>453</v>
      </c>
      <c r="D31" t="s">
        <v>2812</v>
      </c>
      <c r="E31" t="s">
        <v>2813</v>
      </c>
      <c r="F31" t="s">
        <v>2814</v>
      </c>
      <c r="G31" t="s">
        <v>2814</v>
      </c>
      <c r="H31" t="s">
        <v>406</v>
      </c>
      <c r="I31" t="s">
        <v>205</v>
      </c>
      <c r="J31" t="s">
        <v>198</v>
      </c>
      <c r="K31" t="s">
        <v>4205</v>
      </c>
      <c r="L31" t="s">
        <v>4244</v>
      </c>
      <c r="M31" t="s">
        <v>4202</v>
      </c>
      <c r="N31" t="s">
        <v>4229</v>
      </c>
      <c r="O31" t="s">
        <v>4222</v>
      </c>
    </row>
    <row r="32" spans="1:15" x14ac:dyDescent="0.25">
      <c r="A32" t="s">
        <v>2162</v>
      </c>
      <c r="B32" t="s">
        <v>2162</v>
      </c>
      <c r="C32" t="s">
        <v>456</v>
      </c>
      <c r="D32" t="s">
        <v>2817</v>
      </c>
      <c r="E32" t="s">
        <v>2818</v>
      </c>
      <c r="F32" t="s">
        <v>2819</v>
      </c>
      <c r="G32" t="s">
        <v>1148</v>
      </c>
      <c r="H32" t="s">
        <v>448</v>
      </c>
      <c r="I32" t="s">
        <v>2744</v>
      </c>
      <c r="J32" t="s">
        <v>197</v>
      </c>
      <c r="K32" t="s">
        <v>4206</v>
      </c>
      <c r="L32" t="s">
        <v>189</v>
      </c>
      <c r="M32" t="s">
        <v>4202</v>
      </c>
      <c r="O32" t="s">
        <v>4222</v>
      </c>
    </row>
    <row r="33" spans="1:15" x14ac:dyDescent="0.25">
      <c r="A33" t="s">
        <v>2161</v>
      </c>
      <c r="B33" t="s">
        <v>2160</v>
      </c>
      <c r="C33" t="s">
        <v>1024</v>
      </c>
      <c r="D33" t="s">
        <v>2815</v>
      </c>
      <c r="E33" t="s">
        <v>2816</v>
      </c>
      <c r="F33" t="s">
        <v>1022</v>
      </c>
      <c r="G33" t="s">
        <v>1022</v>
      </c>
      <c r="H33" t="s">
        <v>406</v>
      </c>
      <c r="I33" t="s">
        <v>205</v>
      </c>
      <c r="J33" t="s">
        <v>198</v>
      </c>
      <c r="K33" t="s">
        <v>4205</v>
      </c>
      <c r="L33" t="s">
        <v>4244</v>
      </c>
      <c r="M33" t="s">
        <v>4202</v>
      </c>
      <c r="N33" t="s">
        <v>4229</v>
      </c>
      <c r="O33" t="s">
        <v>4228</v>
      </c>
    </row>
    <row r="34" spans="1:15" x14ac:dyDescent="0.25">
      <c r="A34" t="s">
        <v>2163</v>
      </c>
      <c r="B34" t="s">
        <v>2163</v>
      </c>
      <c r="C34" t="s">
        <v>459</v>
      </c>
      <c r="D34" t="s">
        <v>2820</v>
      </c>
      <c r="E34" t="s">
        <v>2821</v>
      </c>
      <c r="F34" t="s">
        <v>2822</v>
      </c>
      <c r="G34" t="s">
        <v>1150</v>
      </c>
      <c r="H34" t="s">
        <v>448</v>
      </c>
      <c r="I34" t="s">
        <v>2744</v>
      </c>
      <c r="J34" t="s">
        <v>197</v>
      </c>
      <c r="K34" t="s">
        <v>4207</v>
      </c>
      <c r="L34" t="s">
        <v>4244</v>
      </c>
      <c r="M34" t="s">
        <v>4202</v>
      </c>
      <c r="O34" t="s">
        <v>4222</v>
      </c>
    </row>
    <row r="35" spans="1:15" x14ac:dyDescent="0.25">
      <c r="A35" t="s">
        <v>2164</v>
      </c>
      <c r="B35" t="s">
        <v>2164</v>
      </c>
      <c r="C35" t="s">
        <v>449</v>
      </c>
      <c r="D35" t="s">
        <v>2823</v>
      </c>
      <c r="E35" t="s">
        <v>2824</v>
      </c>
      <c r="F35" t="s">
        <v>2825</v>
      </c>
      <c r="G35" t="s">
        <v>1146</v>
      </c>
      <c r="H35" t="s">
        <v>414</v>
      </c>
      <c r="I35" t="s">
        <v>2744</v>
      </c>
      <c r="J35" t="s">
        <v>197</v>
      </c>
      <c r="K35" t="s">
        <v>4205</v>
      </c>
      <c r="L35" t="s">
        <v>4244</v>
      </c>
      <c r="M35" t="s">
        <v>4202</v>
      </c>
      <c r="O35" t="s">
        <v>4224</v>
      </c>
    </row>
    <row r="36" spans="1:15" x14ac:dyDescent="0.25">
      <c r="A36" t="s">
        <v>2165</v>
      </c>
      <c r="B36" t="s">
        <v>2165</v>
      </c>
      <c r="C36" t="s">
        <v>450</v>
      </c>
      <c r="D36" t="s">
        <v>2826</v>
      </c>
      <c r="E36" t="s">
        <v>2827</v>
      </c>
      <c r="F36" t="s">
        <v>1147</v>
      </c>
      <c r="G36" t="s">
        <v>1147</v>
      </c>
      <c r="H36" t="s">
        <v>414</v>
      </c>
      <c r="I36" t="s">
        <v>2744</v>
      </c>
      <c r="J36" t="s">
        <v>197</v>
      </c>
      <c r="K36" t="s">
        <v>4205</v>
      </c>
      <c r="L36" t="s">
        <v>4244</v>
      </c>
      <c r="M36" t="s">
        <v>4202</v>
      </c>
      <c r="O36" t="s">
        <v>4220</v>
      </c>
    </row>
    <row r="37" spans="1:15" x14ac:dyDescent="0.25">
      <c r="A37" t="s">
        <v>2167</v>
      </c>
      <c r="B37" t="s">
        <v>2166</v>
      </c>
      <c r="C37" t="s">
        <v>974</v>
      </c>
      <c r="D37" t="s">
        <v>2828</v>
      </c>
      <c r="E37" t="s">
        <v>2829</v>
      </c>
      <c r="F37" t="s">
        <v>2830</v>
      </c>
      <c r="G37" t="s">
        <v>1349</v>
      </c>
      <c r="H37" t="s">
        <v>414</v>
      </c>
      <c r="I37" t="s">
        <v>2744</v>
      </c>
      <c r="J37" t="s">
        <v>197</v>
      </c>
      <c r="K37" t="s">
        <v>4205</v>
      </c>
      <c r="L37" t="s">
        <v>4244</v>
      </c>
      <c r="M37" t="s">
        <v>4202</v>
      </c>
      <c r="N37" t="s">
        <v>4218</v>
      </c>
      <c r="O37" t="s">
        <v>4225</v>
      </c>
    </row>
    <row r="38" spans="1:15" x14ac:dyDescent="0.25">
      <c r="A38" t="s">
        <v>2168</v>
      </c>
      <c r="B38" t="s">
        <v>2168</v>
      </c>
      <c r="C38" t="s">
        <v>454</v>
      </c>
      <c r="D38" t="s">
        <v>2831</v>
      </c>
      <c r="E38" t="s">
        <v>2832</v>
      </c>
      <c r="F38" t="s">
        <v>2833</v>
      </c>
      <c r="G38" t="s">
        <v>2834</v>
      </c>
      <c r="H38" t="s">
        <v>408</v>
      </c>
      <c r="I38" t="s">
        <v>2744</v>
      </c>
      <c r="J38" t="s">
        <v>197</v>
      </c>
      <c r="K38" t="s">
        <v>4205</v>
      </c>
      <c r="L38" t="s">
        <v>4244</v>
      </c>
      <c r="M38" t="s">
        <v>4202</v>
      </c>
      <c r="N38" t="s">
        <v>4218</v>
      </c>
      <c r="O38" t="s">
        <v>4220</v>
      </c>
    </row>
    <row r="39" spans="1:15" x14ac:dyDescent="0.25">
      <c r="A39" t="s">
        <v>2169</v>
      </c>
      <c r="B39" t="s">
        <v>2169</v>
      </c>
      <c r="C39" t="s">
        <v>455</v>
      </c>
      <c r="D39" t="s">
        <v>2835</v>
      </c>
      <c r="E39" t="s">
        <v>2836</v>
      </c>
      <c r="F39" t="s">
        <v>2837</v>
      </c>
      <c r="G39" t="s">
        <v>2838</v>
      </c>
      <c r="H39" t="s">
        <v>408</v>
      </c>
      <c r="I39" t="s">
        <v>2744</v>
      </c>
      <c r="J39" t="s">
        <v>197</v>
      </c>
      <c r="K39" t="s">
        <v>4205</v>
      </c>
      <c r="L39" t="s">
        <v>4244</v>
      </c>
      <c r="M39" t="s">
        <v>4202</v>
      </c>
      <c r="N39" t="s">
        <v>4218</v>
      </c>
      <c r="O39" t="s">
        <v>4222</v>
      </c>
    </row>
    <row r="40" spans="1:15" x14ac:dyDescent="0.25">
      <c r="A40" t="s">
        <v>2170</v>
      </c>
      <c r="B40" t="s">
        <v>2170</v>
      </c>
      <c r="C40" t="s">
        <v>458</v>
      </c>
      <c r="D40" t="s">
        <v>2839</v>
      </c>
      <c r="E40" t="s">
        <v>2840</v>
      </c>
      <c r="F40" t="s">
        <v>2841</v>
      </c>
      <c r="G40" t="s">
        <v>2842</v>
      </c>
      <c r="H40" t="s">
        <v>408</v>
      </c>
      <c r="I40" t="s">
        <v>2744</v>
      </c>
      <c r="J40" t="s">
        <v>197</v>
      </c>
      <c r="K40" t="s">
        <v>4205</v>
      </c>
      <c r="L40" t="s">
        <v>4244</v>
      </c>
      <c r="M40" t="s">
        <v>4202</v>
      </c>
      <c r="O40" t="s">
        <v>4230</v>
      </c>
    </row>
    <row r="41" spans="1:15" x14ac:dyDescent="0.25">
      <c r="A41" t="s">
        <v>2171</v>
      </c>
      <c r="B41" t="s">
        <v>2171</v>
      </c>
      <c r="C41" t="s">
        <v>457</v>
      </c>
      <c r="D41" t="s">
        <v>2843</v>
      </c>
      <c r="E41" t="s">
        <v>2844</v>
      </c>
      <c r="F41" t="s">
        <v>2845</v>
      </c>
      <c r="G41" t="s">
        <v>1149</v>
      </c>
      <c r="H41" t="s">
        <v>408</v>
      </c>
      <c r="I41" t="s">
        <v>2744</v>
      </c>
      <c r="J41" t="s">
        <v>197</v>
      </c>
      <c r="K41" t="s">
        <v>4205</v>
      </c>
      <c r="L41" t="s">
        <v>4244</v>
      </c>
      <c r="M41" t="s">
        <v>4202</v>
      </c>
      <c r="O41" t="s">
        <v>4228</v>
      </c>
    </row>
    <row r="42" spans="1:15" x14ac:dyDescent="0.25">
      <c r="A42" t="s">
        <v>2172</v>
      </c>
      <c r="B42" t="s">
        <v>2172</v>
      </c>
      <c r="C42" t="s">
        <v>460</v>
      </c>
      <c r="D42" t="s">
        <v>2846</v>
      </c>
      <c r="E42" t="s">
        <v>2847</v>
      </c>
      <c r="F42" t="s">
        <v>2848</v>
      </c>
      <c r="G42" t="s">
        <v>2848</v>
      </c>
      <c r="H42" t="s">
        <v>461</v>
      </c>
      <c r="I42" t="s">
        <v>2744</v>
      </c>
      <c r="J42" t="s">
        <v>197</v>
      </c>
      <c r="K42" t="s">
        <v>4205</v>
      </c>
      <c r="L42" t="s">
        <v>4244</v>
      </c>
      <c r="M42" t="s">
        <v>4202</v>
      </c>
      <c r="O42" t="s">
        <v>4228</v>
      </c>
    </row>
    <row r="43" spans="1:15" x14ac:dyDescent="0.25">
      <c r="A43" t="s">
        <v>2173</v>
      </c>
      <c r="B43" t="s">
        <v>2173</v>
      </c>
      <c r="C43" t="s">
        <v>462</v>
      </c>
      <c r="D43" t="s">
        <v>2849</v>
      </c>
      <c r="E43" t="s">
        <v>2850</v>
      </c>
      <c r="F43" t="s">
        <v>2851</v>
      </c>
      <c r="G43" t="s">
        <v>1151</v>
      </c>
      <c r="H43" t="s">
        <v>461</v>
      </c>
      <c r="I43" t="s">
        <v>2744</v>
      </c>
      <c r="J43" t="s">
        <v>197</v>
      </c>
      <c r="K43" t="s">
        <v>4205</v>
      </c>
      <c r="L43" t="s">
        <v>4244</v>
      </c>
      <c r="M43" t="s">
        <v>4202</v>
      </c>
      <c r="O43" t="s">
        <v>4224</v>
      </c>
    </row>
    <row r="44" spans="1:15" x14ac:dyDescent="0.25">
      <c r="A44" t="s">
        <v>2174</v>
      </c>
      <c r="B44" t="s">
        <v>2174</v>
      </c>
      <c r="C44" t="s">
        <v>471</v>
      </c>
      <c r="D44" t="s">
        <v>2852</v>
      </c>
      <c r="E44" t="s">
        <v>2853</v>
      </c>
      <c r="F44" t="s">
        <v>1155</v>
      </c>
      <c r="G44" t="s">
        <v>1155</v>
      </c>
      <c r="H44" t="s">
        <v>429</v>
      </c>
      <c r="I44" t="s">
        <v>2744</v>
      </c>
      <c r="J44" t="s">
        <v>197</v>
      </c>
      <c r="K44" t="s">
        <v>4208</v>
      </c>
      <c r="L44" t="s">
        <v>4245</v>
      </c>
      <c r="M44" t="s">
        <v>4202</v>
      </c>
      <c r="O44" t="s">
        <v>4221</v>
      </c>
    </row>
    <row r="45" spans="1:15" x14ac:dyDescent="0.25">
      <c r="A45" t="s">
        <v>2175</v>
      </c>
      <c r="B45" t="s">
        <v>2175</v>
      </c>
      <c r="C45" t="s">
        <v>477</v>
      </c>
      <c r="D45" t="s">
        <v>2854</v>
      </c>
      <c r="E45" t="s">
        <v>2855</v>
      </c>
      <c r="F45" t="s">
        <v>2856</v>
      </c>
      <c r="G45" t="s">
        <v>1159</v>
      </c>
      <c r="H45" t="s">
        <v>429</v>
      </c>
      <c r="I45" t="s">
        <v>2744</v>
      </c>
      <c r="J45" t="s">
        <v>197</v>
      </c>
      <c r="K45" t="s">
        <v>4209</v>
      </c>
      <c r="L45" t="s">
        <v>189</v>
      </c>
      <c r="M45" t="s">
        <v>4202</v>
      </c>
      <c r="N45" t="s">
        <v>4218</v>
      </c>
      <c r="O45" t="s">
        <v>4228</v>
      </c>
    </row>
    <row r="46" spans="1:15" x14ac:dyDescent="0.25">
      <c r="A46" t="s">
        <v>2176</v>
      </c>
      <c r="B46" t="s">
        <v>2176</v>
      </c>
      <c r="C46" t="s">
        <v>478</v>
      </c>
      <c r="D46" t="s">
        <v>2857</v>
      </c>
      <c r="E46" t="s">
        <v>2858</v>
      </c>
      <c r="F46" t="s">
        <v>2859</v>
      </c>
      <c r="G46" t="s">
        <v>2860</v>
      </c>
      <c r="H46" t="s">
        <v>429</v>
      </c>
      <c r="I46" t="s">
        <v>2744</v>
      </c>
      <c r="J46" t="s">
        <v>197</v>
      </c>
      <c r="K46" t="s">
        <v>4210</v>
      </c>
      <c r="L46" t="s">
        <v>189</v>
      </c>
      <c r="M46" t="s">
        <v>4202</v>
      </c>
      <c r="O46" t="s">
        <v>4220</v>
      </c>
    </row>
    <row r="47" spans="1:15" x14ac:dyDescent="0.25">
      <c r="A47" t="s">
        <v>2177</v>
      </c>
      <c r="B47" t="s">
        <v>2177</v>
      </c>
      <c r="C47" t="s">
        <v>479</v>
      </c>
      <c r="D47" t="s">
        <v>2861</v>
      </c>
      <c r="E47" t="s">
        <v>2862</v>
      </c>
      <c r="F47" t="s">
        <v>2863</v>
      </c>
      <c r="G47" t="s">
        <v>1160</v>
      </c>
      <c r="H47" t="s">
        <v>429</v>
      </c>
      <c r="I47" t="s">
        <v>2744</v>
      </c>
      <c r="J47" t="s">
        <v>197</v>
      </c>
      <c r="K47" t="s">
        <v>4208</v>
      </c>
      <c r="L47" t="s">
        <v>4245</v>
      </c>
      <c r="M47" t="s">
        <v>4202</v>
      </c>
      <c r="O47" t="s">
        <v>4216</v>
      </c>
    </row>
    <row r="48" spans="1:15" x14ac:dyDescent="0.25">
      <c r="A48" t="s">
        <v>2178</v>
      </c>
      <c r="B48" t="s">
        <v>2178</v>
      </c>
      <c r="C48" t="s">
        <v>482</v>
      </c>
      <c r="D48" t="s">
        <v>2864</v>
      </c>
      <c r="E48" t="s">
        <v>1593</v>
      </c>
      <c r="F48" t="s">
        <v>2865</v>
      </c>
      <c r="G48" t="s">
        <v>1163</v>
      </c>
      <c r="H48" t="s">
        <v>408</v>
      </c>
      <c r="I48" t="s">
        <v>2744</v>
      </c>
      <c r="J48" t="s">
        <v>197</v>
      </c>
      <c r="K48" t="s">
        <v>4211</v>
      </c>
      <c r="L48" t="s">
        <v>4245</v>
      </c>
      <c r="M48" t="s">
        <v>4203</v>
      </c>
      <c r="N48" t="s">
        <v>4216</v>
      </c>
      <c r="O48" t="s">
        <v>4223</v>
      </c>
    </row>
    <row r="49" spans="1:15" x14ac:dyDescent="0.25">
      <c r="A49" t="s">
        <v>2179</v>
      </c>
      <c r="B49" t="s">
        <v>2179</v>
      </c>
      <c r="C49" t="s">
        <v>487</v>
      </c>
      <c r="D49" t="s">
        <v>2866</v>
      </c>
      <c r="E49" t="s">
        <v>2867</v>
      </c>
      <c r="F49" t="s">
        <v>2868</v>
      </c>
      <c r="G49" t="s">
        <v>1166</v>
      </c>
      <c r="H49" t="s">
        <v>470</v>
      </c>
      <c r="I49" t="s">
        <v>2869</v>
      </c>
      <c r="J49" t="s">
        <v>201</v>
      </c>
      <c r="K49" t="s">
        <v>4205</v>
      </c>
      <c r="L49" t="s">
        <v>4244</v>
      </c>
      <c r="M49" t="s">
        <v>4202</v>
      </c>
      <c r="O49" t="s">
        <v>4221</v>
      </c>
    </row>
    <row r="50" spans="1:15" x14ac:dyDescent="0.25">
      <c r="A50" t="s">
        <v>2181</v>
      </c>
      <c r="B50" t="s">
        <v>2180</v>
      </c>
      <c r="C50" t="s">
        <v>841</v>
      </c>
      <c r="D50" t="s">
        <v>2870</v>
      </c>
      <c r="E50" t="s">
        <v>2871</v>
      </c>
      <c r="F50" t="s">
        <v>2872</v>
      </c>
      <c r="G50" t="s">
        <v>1299</v>
      </c>
      <c r="H50" t="s">
        <v>419</v>
      </c>
      <c r="I50" t="s">
        <v>2744</v>
      </c>
      <c r="J50" t="s">
        <v>197</v>
      </c>
      <c r="K50" t="s">
        <v>4205</v>
      </c>
      <c r="L50" t="s">
        <v>4244</v>
      </c>
      <c r="M50" t="s">
        <v>4202</v>
      </c>
      <c r="O50" t="s">
        <v>4221</v>
      </c>
    </row>
    <row r="51" spans="1:15" x14ac:dyDescent="0.25">
      <c r="A51" t="s">
        <v>2182</v>
      </c>
      <c r="B51" t="s">
        <v>2182</v>
      </c>
      <c r="C51" t="s">
        <v>484</v>
      </c>
      <c r="D51" t="s">
        <v>2873</v>
      </c>
      <c r="E51" t="s">
        <v>2874</v>
      </c>
      <c r="F51" t="s">
        <v>2875</v>
      </c>
      <c r="G51" t="s">
        <v>1164</v>
      </c>
      <c r="H51" t="s">
        <v>475</v>
      </c>
      <c r="I51" t="s">
        <v>2744</v>
      </c>
      <c r="J51" t="s">
        <v>197</v>
      </c>
      <c r="K51" t="s">
        <v>4210</v>
      </c>
      <c r="L51" t="s">
        <v>189</v>
      </c>
      <c r="M51" t="s">
        <v>4202</v>
      </c>
      <c r="O51" t="s">
        <v>4224</v>
      </c>
    </row>
    <row r="52" spans="1:15" x14ac:dyDescent="0.25">
      <c r="A52" t="s">
        <v>2183</v>
      </c>
      <c r="B52" t="s">
        <v>2183</v>
      </c>
      <c r="C52" t="s">
        <v>485</v>
      </c>
      <c r="D52" t="s">
        <v>2876</v>
      </c>
      <c r="E52" t="s">
        <v>2877</v>
      </c>
      <c r="F52" t="s">
        <v>2878</v>
      </c>
      <c r="G52" t="s">
        <v>1165</v>
      </c>
      <c r="H52" t="s">
        <v>406</v>
      </c>
      <c r="I52" t="s">
        <v>205</v>
      </c>
      <c r="J52" t="s">
        <v>198</v>
      </c>
      <c r="K52" t="s">
        <v>4207</v>
      </c>
      <c r="L52" t="s">
        <v>189</v>
      </c>
      <c r="M52" t="s">
        <v>4202</v>
      </c>
      <c r="N52" t="s">
        <v>4229</v>
      </c>
      <c r="O52" t="s">
        <v>4224</v>
      </c>
    </row>
    <row r="53" spans="1:15" x14ac:dyDescent="0.25">
      <c r="A53" t="s">
        <v>2184</v>
      </c>
      <c r="B53" t="s">
        <v>2184</v>
      </c>
      <c r="C53" t="s">
        <v>474</v>
      </c>
      <c r="D53" t="s">
        <v>2879</v>
      </c>
      <c r="E53" t="s">
        <v>2880</v>
      </c>
      <c r="F53" t="s">
        <v>483</v>
      </c>
      <c r="G53" t="s">
        <v>1158</v>
      </c>
      <c r="H53" t="s">
        <v>408</v>
      </c>
      <c r="I53" t="s">
        <v>2744</v>
      </c>
      <c r="J53" t="s">
        <v>197</v>
      </c>
      <c r="K53" t="s">
        <v>4205</v>
      </c>
      <c r="L53" t="s">
        <v>4244</v>
      </c>
      <c r="M53" t="s">
        <v>4202</v>
      </c>
      <c r="N53" t="s">
        <v>4218</v>
      </c>
      <c r="O53" t="s">
        <v>4230</v>
      </c>
    </row>
    <row r="54" spans="1:15" x14ac:dyDescent="0.25">
      <c r="A54" t="s">
        <v>2185</v>
      </c>
      <c r="B54" t="s">
        <v>2185</v>
      </c>
      <c r="C54" t="s">
        <v>463</v>
      </c>
      <c r="D54" t="s">
        <v>2881</v>
      </c>
      <c r="E54" t="s">
        <v>1595</v>
      </c>
      <c r="F54" t="s">
        <v>2882</v>
      </c>
      <c r="G54" t="s">
        <v>1152</v>
      </c>
      <c r="H54" t="s">
        <v>408</v>
      </c>
      <c r="I54" t="s">
        <v>2748</v>
      </c>
      <c r="J54" t="s">
        <v>197</v>
      </c>
      <c r="K54" t="s">
        <v>4211</v>
      </c>
      <c r="L54" t="s">
        <v>4245</v>
      </c>
      <c r="M54" t="s">
        <v>4203</v>
      </c>
      <c r="O54" t="s">
        <v>4223</v>
      </c>
    </row>
    <row r="55" spans="1:15" x14ac:dyDescent="0.25">
      <c r="A55" t="s">
        <v>2186</v>
      </c>
      <c r="B55" t="s">
        <v>2186</v>
      </c>
      <c r="C55" t="s">
        <v>466</v>
      </c>
      <c r="D55" t="s">
        <v>2883</v>
      </c>
      <c r="E55" t="s">
        <v>2884</v>
      </c>
      <c r="F55" t="s">
        <v>467</v>
      </c>
      <c r="G55" t="s">
        <v>467</v>
      </c>
      <c r="H55" t="s">
        <v>408</v>
      </c>
      <c r="I55" t="s">
        <v>2744</v>
      </c>
      <c r="J55" t="s">
        <v>197</v>
      </c>
      <c r="K55" t="s">
        <v>4212</v>
      </c>
      <c r="L55" t="s">
        <v>4245</v>
      </c>
      <c r="M55" t="s">
        <v>4203</v>
      </c>
      <c r="O55" t="s">
        <v>4223</v>
      </c>
    </row>
    <row r="56" spans="1:15" x14ac:dyDescent="0.25">
      <c r="A56" t="s">
        <v>2187</v>
      </c>
      <c r="B56" t="s">
        <v>2187</v>
      </c>
      <c r="C56" t="s">
        <v>468</v>
      </c>
      <c r="D56" t="s">
        <v>2885</v>
      </c>
      <c r="E56" t="s">
        <v>2886</v>
      </c>
      <c r="F56" t="s">
        <v>2887</v>
      </c>
      <c r="G56" t="s">
        <v>1153</v>
      </c>
      <c r="H56" t="s">
        <v>408</v>
      </c>
      <c r="I56" t="s">
        <v>2744</v>
      </c>
      <c r="J56" t="s">
        <v>197</v>
      </c>
      <c r="K56" t="s">
        <v>4208</v>
      </c>
      <c r="L56" t="s">
        <v>4245</v>
      </c>
      <c r="M56" t="s">
        <v>4202</v>
      </c>
      <c r="O56" t="s">
        <v>4222</v>
      </c>
    </row>
    <row r="57" spans="1:15" x14ac:dyDescent="0.25">
      <c r="A57" t="s">
        <v>2188</v>
      </c>
      <c r="B57" t="s">
        <v>2188</v>
      </c>
      <c r="C57" t="s">
        <v>469</v>
      </c>
      <c r="D57" t="s">
        <v>2888</v>
      </c>
      <c r="E57" t="s">
        <v>2889</v>
      </c>
      <c r="F57" t="s">
        <v>2890</v>
      </c>
      <c r="G57" t="s">
        <v>1154</v>
      </c>
      <c r="H57" t="s">
        <v>408</v>
      </c>
      <c r="I57" t="s">
        <v>2869</v>
      </c>
      <c r="J57" t="s">
        <v>201</v>
      </c>
      <c r="K57" t="s">
        <v>4205</v>
      </c>
      <c r="L57" t="s">
        <v>4244</v>
      </c>
      <c r="M57" t="s">
        <v>4202</v>
      </c>
      <c r="N57" t="s">
        <v>4229</v>
      </c>
      <c r="O57" t="s">
        <v>4220</v>
      </c>
    </row>
    <row r="58" spans="1:15" x14ac:dyDescent="0.25">
      <c r="A58" t="s">
        <v>2189</v>
      </c>
      <c r="B58" t="s">
        <v>2189</v>
      </c>
      <c r="C58" t="s">
        <v>472</v>
      </c>
      <c r="D58" t="s">
        <v>2891</v>
      </c>
      <c r="E58" t="s">
        <v>2892</v>
      </c>
      <c r="F58" t="s">
        <v>2893</v>
      </c>
      <c r="G58" t="s">
        <v>1156</v>
      </c>
      <c r="H58" t="s">
        <v>408</v>
      </c>
      <c r="I58" t="s">
        <v>2748</v>
      </c>
      <c r="J58" t="s">
        <v>197</v>
      </c>
      <c r="K58" t="s">
        <v>4205</v>
      </c>
      <c r="L58" t="s">
        <v>4244</v>
      </c>
      <c r="M58" t="s">
        <v>4202</v>
      </c>
      <c r="N58" t="s">
        <v>4229</v>
      </c>
      <c r="O58" t="s">
        <v>4224</v>
      </c>
    </row>
    <row r="59" spans="1:15" x14ac:dyDescent="0.25">
      <c r="A59" t="s">
        <v>2190</v>
      </c>
      <c r="B59" t="s">
        <v>2190</v>
      </c>
      <c r="C59" t="s">
        <v>473</v>
      </c>
      <c r="D59" t="s">
        <v>2894</v>
      </c>
      <c r="E59" t="s">
        <v>2895</v>
      </c>
      <c r="F59" t="s">
        <v>1157</v>
      </c>
      <c r="G59" t="s">
        <v>1157</v>
      </c>
      <c r="H59" t="s">
        <v>408</v>
      </c>
      <c r="I59" t="s">
        <v>2896</v>
      </c>
      <c r="J59" t="s">
        <v>197</v>
      </c>
      <c r="K59" t="s">
        <v>4205</v>
      </c>
      <c r="L59" t="s">
        <v>4244</v>
      </c>
      <c r="M59" t="s">
        <v>4202</v>
      </c>
      <c r="N59" t="s">
        <v>4218</v>
      </c>
      <c r="O59" t="s">
        <v>4224</v>
      </c>
    </row>
    <row r="60" spans="1:15" x14ac:dyDescent="0.25">
      <c r="A60" t="s">
        <v>2191</v>
      </c>
      <c r="B60" t="s">
        <v>2191</v>
      </c>
      <c r="C60" t="s">
        <v>480</v>
      </c>
      <c r="D60" t="s">
        <v>2897</v>
      </c>
      <c r="E60" t="s">
        <v>2898</v>
      </c>
      <c r="F60" t="s">
        <v>2899</v>
      </c>
      <c r="G60" t="s">
        <v>1161</v>
      </c>
      <c r="H60" t="s">
        <v>408</v>
      </c>
      <c r="I60" t="s">
        <v>2896</v>
      </c>
      <c r="J60" t="s">
        <v>197</v>
      </c>
      <c r="K60" t="s">
        <v>4205</v>
      </c>
      <c r="L60" t="s">
        <v>4244</v>
      </c>
      <c r="M60" t="s">
        <v>4202</v>
      </c>
      <c r="O60" t="s">
        <v>4220</v>
      </c>
    </row>
    <row r="61" spans="1:15" x14ac:dyDescent="0.25">
      <c r="A61" t="s">
        <v>2192</v>
      </c>
      <c r="B61" t="s">
        <v>2192</v>
      </c>
      <c r="C61" t="s">
        <v>481</v>
      </c>
      <c r="D61" t="s">
        <v>2900</v>
      </c>
      <c r="E61" t="s">
        <v>2901</v>
      </c>
      <c r="F61" t="s">
        <v>2902</v>
      </c>
      <c r="G61" t="s">
        <v>1162</v>
      </c>
      <c r="H61" t="s">
        <v>408</v>
      </c>
      <c r="I61" t="s">
        <v>2748</v>
      </c>
      <c r="J61" t="s">
        <v>197</v>
      </c>
      <c r="K61" t="s">
        <v>4205</v>
      </c>
      <c r="L61" t="s">
        <v>4244</v>
      </c>
      <c r="M61" t="s">
        <v>4202</v>
      </c>
      <c r="N61" t="s">
        <v>4229</v>
      </c>
      <c r="O61" t="s">
        <v>4219</v>
      </c>
    </row>
    <row r="62" spans="1:15" x14ac:dyDescent="0.25">
      <c r="A62" t="s">
        <v>2193</v>
      </c>
      <c r="B62" t="s">
        <v>2193</v>
      </c>
      <c r="C62" t="s">
        <v>486</v>
      </c>
      <c r="D62" t="s">
        <v>2903</v>
      </c>
      <c r="E62" t="s">
        <v>2904</v>
      </c>
      <c r="F62" t="s">
        <v>2905</v>
      </c>
      <c r="G62" t="s">
        <v>2905</v>
      </c>
      <c r="H62" t="s">
        <v>408</v>
      </c>
      <c r="I62" t="s">
        <v>2808</v>
      </c>
      <c r="J62" t="s">
        <v>201</v>
      </c>
      <c r="K62" t="s">
        <v>4205</v>
      </c>
      <c r="L62" t="s">
        <v>4244</v>
      </c>
      <c r="M62" t="s">
        <v>4202</v>
      </c>
      <c r="N62" t="s">
        <v>4229</v>
      </c>
      <c r="O62" t="s">
        <v>4220</v>
      </c>
    </row>
    <row r="63" spans="1:15" x14ac:dyDescent="0.25">
      <c r="A63" t="s">
        <v>2194</v>
      </c>
      <c r="B63" t="s">
        <v>2194</v>
      </c>
      <c r="C63" t="s">
        <v>508</v>
      </c>
      <c r="D63" t="s">
        <v>2906</v>
      </c>
      <c r="E63" t="s">
        <v>2907</v>
      </c>
      <c r="F63" t="s">
        <v>1180</v>
      </c>
      <c r="G63" t="s">
        <v>1180</v>
      </c>
      <c r="H63" t="s">
        <v>492</v>
      </c>
      <c r="I63" t="s">
        <v>2744</v>
      </c>
      <c r="J63" t="s">
        <v>197</v>
      </c>
      <c r="K63" t="s">
        <v>4205</v>
      </c>
      <c r="L63" t="s">
        <v>4244</v>
      </c>
      <c r="M63" t="s">
        <v>4202</v>
      </c>
      <c r="N63" t="s">
        <v>4229</v>
      </c>
      <c r="O63" t="s">
        <v>4220</v>
      </c>
    </row>
    <row r="64" spans="1:15" x14ac:dyDescent="0.25">
      <c r="A64" t="s">
        <v>2195</v>
      </c>
      <c r="B64" t="s">
        <v>2195</v>
      </c>
      <c r="C64" t="s">
        <v>511</v>
      </c>
      <c r="D64" t="s">
        <v>2908</v>
      </c>
      <c r="E64" t="s">
        <v>2909</v>
      </c>
      <c r="F64" t="s">
        <v>2910</v>
      </c>
      <c r="G64" t="s">
        <v>2910</v>
      </c>
      <c r="H64" t="s">
        <v>492</v>
      </c>
      <c r="I64" t="s">
        <v>2744</v>
      </c>
      <c r="J64" t="s">
        <v>197</v>
      </c>
      <c r="K64" t="s">
        <v>4205</v>
      </c>
      <c r="L64" t="s">
        <v>4244</v>
      </c>
      <c r="M64" t="s">
        <v>4202</v>
      </c>
      <c r="N64" t="s">
        <v>4216</v>
      </c>
      <c r="O64" t="s">
        <v>4224</v>
      </c>
    </row>
    <row r="65" spans="1:15" x14ac:dyDescent="0.25">
      <c r="A65" t="s">
        <v>2196</v>
      </c>
      <c r="B65" t="s">
        <v>2196</v>
      </c>
      <c r="C65" t="s">
        <v>514</v>
      </c>
      <c r="D65" t="s">
        <v>2911</v>
      </c>
      <c r="E65" t="s">
        <v>2912</v>
      </c>
      <c r="F65" t="s">
        <v>2913</v>
      </c>
      <c r="G65" t="s">
        <v>2913</v>
      </c>
      <c r="H65" t="s">
        <v>492</v>
      </c>
      <c r="I65" t="s">
        <v>2744</v>
      </c>
      <c r="J65" t="s">
        <v>197</v>
      </c>
      <c r="K65" t="s">
        <v>4205</v>
      </c>
      <c r="L65" t="s">
        <v>4244</v>
      </c>
      <c r="M65" t="s">
        <v>4202</v>
      </c>
      <c r="O65" t="s">
        <v>4219</v>
      </c>
    </row>
    <row r="66" spans="1:15" x14ac:dyDescent="0.25">
      <c r="A66" t="s">
        <v>2197</v>
      </c>
      <c r="B66" t="s">
        <v>2197</v>
      </c>
      <c r="C66" t="s">
        <v>516</v>
      </c>
      <c r="D66" t="s">
        <v>2914</v>
      </c>
      <c r="E66" t="s">
        <v>2915</v>
      </c>
      <c r="F66" t="s">
        <v>2916</v>
      </c>
      <c r="G66" t="s">
        <v>2917</v>
      </c>
      <c r="H66" t="s">
        <v>492</v>
      </c>
      <c r="I66" t="s">
        <v>2744</v>
      </c>
      <c r="J66" t="s">
        <v>197</v>
      </c>
      <c r="K66" t="s">
        <v>4205</v>
      </c>
      <c r="L66" t="s">
        <v>4244</v>
      </c>
      <c r="M66" t="s">
        <v>4202</v>
      </c>
      <c r="N66" t="s">
        <v>4218</v>
      </c>
      <c r="O66" t="s">
        <v>4221</v>
      </c>
    </row>
    <row r="67" spans="1:15" x14ac:dyDescent="0.25">
      <c r="A67" t="s">
        <v>2198</v>
      </c>
      <c r="B67" t="s">
        <v>2198</v>
      </c>
      <c r="C67" t="s">
        <v>503</v>
      </c>
      <c r="D67" t="s">
        <v>2918</v>
      </c>
      <c r="E67" t="s">
        <v>2919</v>
      </c>
      <c r="F67" t="s">
        <v>505</v>
      </c>
      <c r="G67" t="s">
        <v>1178</v>
      </c>
      <c r="H67" t="s">
        <v>427</v>
      </c>
      <c r="I67" t="s">
        <v>2744</v>
      </c>
      <c r="J67" t="s">
        <v>197</v>
      </c>
      <c r="K67" t="s">
        <v>4205</v>
      </c>
      <c r="L67" t="s">
        <v>4244</v>
      </c>
      <c r="M67" t="s">
        <v>4203</v>
      </c>
      <c r="O67" t="s">
        <v>4223</v>
      </c>
    </row>
    <row r="68" spans="1:15" x14ac:dyDescent="0.25">
      <c r="A68" t="s">
        <v>2208</v>
      </c>
      <c r="B68" t="s">
        <v>2207</v>
      </c>
      <c r="C68" t="s">
        <v>500</v>
      </c>
      <c r="D68" t="s">
        <v>2929</v>
      </c>
      <c r="E68" t="s">
        <v>2930</v>
      </c>
      <c r="F68" t="s">
        <v>2931</v>
      </c>
      <c r="G68" t="s">
        <v>501</v>
      </c>
      <c r="H68" t="s">
        <v>442</v>
      </c>
      <c r="I68" t="s">
        <v>2744</v>
      </c>
      <c r="J68" t="s">
        <v>197</v>
      </c>
      <c r="K68" t="s">
        <v>4205</v>
      </c>
      <c r="L68" t="s">
        <v>4244</v>
      </c>
      <c r="M68" t="s">
        <v>4202</v>
      </c>
      <c r="N68" t="s">
        <v>4218</v>
      </c>
      <c r="O68" t="s">
        <v>4221</v>
      </c>
    </row>
    <row r="69" spans="1:15" x14ac:dyDescent="0.25">
      <c r="A69" t="s">
        <v>2209</v>
      </c>
      <c r="B69" t="s">
        <v>2209</v>
      </c>
      <c r="C69" t="s">
        <v>488</v>
      </c>
      <c r="D69" t="s">
        <v>2932</v>
      </c>
      <c r="E69" t="s">
        <v>2933</v>
      </c>
      <c r="F69" t="s">
        <v>2934</v>
      </c>
      <c r="G69" t="s">
        <v>1167</v>
      </c>
      <c r="H69" t="s">
        <v>442</v>
      </c>
      <c r="I69" t="s">
        <v>2744</v>
      </c>
      <c r="J69" t="s">
        <v>197</v>
      </c>
      <c r="K69" t="s">
        <v>4205</v>
      </c>
      <c r="L69" t="s">
        <v>4244</v>
      </c>
      <c r="M69" t="s">
        <v>4202</v>
      </c>
      <c r="N69" t="s">
        <v>4218</v>
      </c>
      <c r="O69" t="s">
        <v>4228</v>
      </c>
    </row>
    <row r="70" spans="1:15" x14ac:dyDescent="0.25">
      <c r="A70" t="s">
        <v>2714</v>
      </c>
      <c r="B70" t="s">
        <v>2714</v>
      </c>
      <c r="C70" t="s">
        <v>489</v>
      </c>
      <c r="D70" t="s">
        <v>4163</v>
      </c>
      <c r="E70" t="s">
        <v>4164</v>
      </c>
      <c r="G70" t="s">
        <v>1168</v>
      </c>
      <c r="H70" t="s">
        <v>442</v>
      </c>
      <c r="I70" t="s">
        <v>2744</v>
      </c>
      <c r="J70" t="s">
        <v>197</v>
      </c>
      <c r="K70" t="s">
        <v>4205</v>
      </c>
      <c r="L70" t="s">
        <v>4244</v>
      </c>
      <c r="M70" t="s">
        <v>4202</v>
      </c>
    </row>
    <row r="71" spans="1:15" x14ac:dyDescent="0.25">
      <c r="A71" t="s">
        <v>2210</v>
      </c>
      <c r="B71" t="s">
        <v>2210</v>
      </c>
      <c r="C71" t="s">
        <v>490</v>
      </c>
      <c r="D71" t="s">
        <v>2935</v>
      </c>
      <c r="E71" t="s">
        <v>2936</v>
      </c>
      <c r="F71" t="s">
        <v>2937</v>
      </c>
      <c r="G71" t="s">
        <v>1169</v>
      </c>
      <c r="H71" t="s">
        <v>442</v>
      </c>
      <c r="I71" t="s">
        <v>2744</v>
      </c>
      <c r="J71" t="s">
        <v>197</v>
      </c>
      <c r="K71" t="s">
        <v>4205</v>
      </c>
      <c r="L71" t="s">
        <v>4244</v>
      </c>
      <c r="M71" t="s">
        <v>4202</v>
      </c>
      <c r="O71" t="s">
        <v>4222</v>
      </c>
    </row>
    <row r="72" spans="1:15" x14ac:dyDescent="0.25">
      <c r="A72" t="s">
        <v>2211</v>
      </c>
      <c r="B72" t="s">
        <v>2211</v>
      </c>
      <c r="C72" t="s">
        <v>491</v>
      </c>
      <c r="D72" t="s">
        <v>2938</v>
      </c>
      <c r="E72" t="s">
        <v>2939</v>
      </c>
      <c r="F72" t="s">
        <v>2940</v>
      </c>
      <c r="G72" t="s">
        <v>1170</v>
      </c>
      <c r="H72" t="s">
        <v>442</v>
      </c>
      <c r="I72" t="s">
        <v>2744</v>
      </c>
      <c r="J72" t="s">
        <v>197</v>
      </c>
      <c r="K72" t="s">
        <v>4205</v>
      </c>
      <c r="L72" t="s">
        <v>4244</v>
      </c>
      <c r="M72" t="s">
        <v>4202</v>
      </c>
      <c r="O72" t="s">
        <v>4222</v>
      </c>
    </row>
    <row r="73" spans="1:15" x14ac:dyDescent="0.25">
      <c r="A73" t="s">
        <v>2212</v>
      </c>
      <c r="B73" t="s">
        <v>2212</v>
      </c>
      <c r="C73" t="s">
        <v>493</v>
      </c>
      <c r="D73" t="s">
        <v>2941</v>
      </c>
      <c r="E73" t="s">
        <v>2942</v>
      </c>
      <c r="F73" t="s">
        <v>2943</v>
      </c>
      <c r="G73" t="s">
        <v>1171</v>
      </c>
      <c r="H73" t="s">
        <v>442</v>
      </c>
      <c r="I73" t="s">
        <v>2744</v>
      </c>
      <c r="J73" t="s">
        <v>197</v>
      </c>
      <c r="K73" t="s">
        <v>4205</v>
      </c>
      <c r="L73" t="s">
        <v>4244</v>
      </c>
      <c r="M73" t="s">
        <v>4202</v>
      </c>
      <c r="N73" t="s">
        <v>4218</v>
      </c>
      <c r="O73" t="s">
        <v>4220</v>
      </c>
    </row>
    <row r="74" spans="1:15" x14ac:dyDescent="0.25">
      <c r="A74" t="s">
        <v>2715</v>
      </c>
      <c r="B74" t="s">
        <v>2715</v>
      </c>
      <c r="C74" t="s">
        <v>494</v>
      </c>
      <c r="D74" t="s">
        <v>1509</v>
      </c>
      <c r="E74" t="s">
        <v>4165</v>
      </c>
      <c r="G74" t="s">
        <v>1172</v>
      </c>
      <c r="H74" t="s">
        <v>442</v>
      </c>
      <c r="I74" t="s">
        <v>2744</v>
      </c>
      <c r="J74" t="s">
        <v>197</v>
      </c>
      <c r="K74" t="s">
        <v>4205</v>
      </c>
      <c r="L74" t="s">
        <v>4244</v>
      </c>
      <c r="M74" t="s">
        <v>4202</v>
      </c>
    </row>
    <row r="75" spans="1:15" x14ac:dyDescent="0.25">
      <c r="A75" t="s">
        <v>2200</v>
      </c>
      <c r="B75" t="s">
        <v>2199</v>
      </c>
      <c r="C75" t="s">
        <v>1074</v>
      </c>
      <c r="D75" t="s">
        <v>2920</v>
      </c>
      <c r="E75" t="s">
        <v>2921</v>
      </c>
      <c r="F75" t="s">
        <v>2922</v>
      </c>
      <c r="G75" t="s">
        <v>1075</v>
      </c>
      <c r="H75" t="s">
        <v>408</v>
      </c>
      <c r="I75" t="s">
        <v>2744</v>
      </c>
      <c r="J75" t="s">
        <v>197</v>
      </c>
      <c r="K75" t="s">
        <v>4205</v>
      </c>
      <c r="L75" t="s">
        <v>4244</v>
      </c>
      <c r="M75" t="s">
        <v>4202</v>
      </c>
      <c r="N75" t="s">
        <v>4229</v>
      </c>
      <c r="O75" t="s">
        <v>4226</v>
      </c>
    </row>
    <row r="76" spans="1:15" x14ac:dyDescent="0.25">
      <c r="A76" t="s">
        <v>2202</v>
      </c>
      <c r="B76" t="s">
        <v>2201</v>
      </c>
      <c r="C76" t="s">
        <v>1076</v>
      </c>
      <c r="D76" t="s">
        <v>2923</v>
      </c>
      <c r="E76" t="s">
        <v>2924</v>
      </c>
      <c r="F76" t="s">
        <v>1077</v>
      </c>
      <c r="G76" t="s">
        <v>1077</v>
      </c>
      <c r="H76" t="s">
        <v>408</v>
      </c>
      <c r="I76" t="s">
        <v>2744</v>
      </c>
      <c r="J76" t="s">
        <v>197</v>
      </c>
      <c r="K76" t="s">
        <v>4205</v>
      </c>
      <c r="L76" t="s">
        <v>4244</v>
      </c>
      <c r="M76" t="s">
        <v>4202</v>
      </c>
      <c r="N76" t="s">
        <v>4229</v>
      </c>
      <c r="O76" t="s">
        <v>4224</v>
      </c>
    </row>
    <row r="77" spans="1:15" x14ac:dyDescent="0.25">
      <c r="A77" t="s">
        <v>2213</v>
      </c>
      <c r="B77" t="s">
        <v>2213</v>
      </c>
      <c r="C77" t="s">
        <v>495</v>
      </c>
      <c r="D77" t="s">
        <v>2944</v>
      </c>
      <c r="E77" t="s">
        <v>2945</v>
      </c>
      <c r="F77" t="s">
        <v>2946</v>
      </c>
      <c r="G77" t="s">
        <v>1173</v>
      </c>
      <c r="H77" t="s">
        <v>442</v>
      </c>
      <c r="I77" t="s">
        <v>2744</v>
      </c>
      <c r="J77" t="s">
        <v>197</v>
      </c>
      <c r="K77" t="s">
        <v>4205</v>
      </c>
      <c r="L77" t="s">
        <v>4244</v>
      </c>
      <c r="M77" t="s">
        <v>4202</v>
      </c>
      <c r="N77" t="s">
        <v>4218</v>
      </c>
      <c r="O77" t="s">
        <v>4224</v>
      </c>
    </row>
    <row r="78" spans="1:15" x14ac:dyDescent="0.25">
      <c r="A78" t="s">
        <v>2214</v>
      </c>
      <c r="B78" t="s">
        <v>2214</v>
      </c>
      <c r="C78" t="s">
        <v>496</v>
      </c>
      <c r="D78" t="s">
        <v>2947</v>
      </c>
      <c r="E78" t="s">
        <v>2948</v>
      </c>
      <c r="F78" t="s">
        <v>2949</v>
      </c>
      <c r="G78" t="s">
        <v>497</v>
      </c>
      <c r="H78" t="s">
        <v>442</v>
      </c>
      <c r="I78" t="s">
        <v>2744</v>
      </c>
      <c r="J78" t="s">
        <v>197</v>
      </c>
      <c r="K78" t="s">
        <v>4205</v>
      </c>
      <c r="L78" t="s">
        <v>4244</v>
      </c>
      <c r="M78" t="s">
        <v>4202</v>
      </c>
      <c r="N78" t="s">
        <v>4218</v>
      </c>
      <c r="O78" t="s">
        <v>4220</v>
      </c>
    </row>
    <row r="79" spans="1:15" x14ac:dyDescent="0.25">
      <c r="A79" t="s">
        <v>2215</v>
      </c>
      <c r="B79" t="s">
        <v>2215</v>
      </c>
      <c r="C79" t="s">
        <v>498</v>
      </c>
      <c r="D79" t="s">
        <v>2950</v>
      </c>
      <c r="E79" t="s">
        <v>2951</v>
      </c>
      <c r="F79" t="s">
        <v>2952</v>
      </c>
      <c r="G79" t="s">
        <v>1174</v>
      </c>
      <c r="H79" t="s">
        <v>442</v>
      </c>
      <c r="I79" t="s">
        <v>2744</v>
      </c>
      <c r="J79" t="s">
        <v>197</v>
      </c>
      <c r="K79" t="s">
        <v>4205</v>
      </c>
      <c r="L79" t="s">
        <v>4244</v>
      </c>
      <c r="M79" t="s">
        <v>4202</v>
      </c>
      <c r="O79" t="s">
        <v>4221</v>
      </c>
    </row>
    <row r="80" spans="1:15" x14ac:dyDescent="0.25">
      <c r="A80" t="s">
        <v>2216</v>
      </c>
      <c r="B80" t="s">
        <v>2216</v>
      </c>
      <c r="C80" t="s">
        <v>499</v>
      </c>
      <c r="D80" t="s">
        <v>2953</v>
      </c>
      <c r="E80" t="s">
        <v>2954</v>
      </c>
      <c r="F80" t="s">
        <v>2955</v>
      </c>
      <c r="G80" t="s">
        <v>1175</v>
      </c>
      <c r="H80" t="s">
        <v>442</v>
      </c>
      <c r="I80" t="s">
        <v>2748</v>
      </c>
      <c r="J80" t="s">
        <v>197</v>
      </c>
      <c r="K80" t="s">
        <v>4205</v>
      </c>
      <c r="L80" t="s">
        <v>4244</v>
      </c>
      <c r="M80" t="s">
        <v>4202</v>
      </c>
      <c r="O80" t="s">
        <v>4230</v>
      </c>
    </row>
    <row r="81" spans="1:15" x14ac:dyDescent="0.25">
      <c r="A81" t="s">
        <v>2204</v>
      </c>
      <c r="B81" t="s">
        <v>2203</v>
      </c>
      <c r="C81" t="s">
        <v>1078</v>
      </c>
      <c r="D81" t="s">
        <v>2925</v>
      </c>
      <c r="E81" t="s">
        <v>2926</v>
      </c>
      <c r="F81" t="s">
        <v>1079</v>
      </c>
      <c r="G81" t="s">
        <v>1079</v>
      </c>
      <c r="H81" t="s">
        <v>408</v>
      </c>
      <c r="I81" t="s">
        <v>2744</v>
      </c>
      <c r="J81" t="s">
        <v>197</v>
      </c>
      <c r="K81" t="s">
        <v>4205</v>
      </c>
      <c r="L81" t="s">
        <v>4244</v>
      </c>
      <c r="M81" t="s">
        <v>4202</v>
      </c>
      <c r="N81" t="s">
        <v>4229</v>
      </c>
      <c r="O81" t="s">
        <v>4222</v>
      </c>
    </row>
    <row r="82" spans="1:15" x14ac:dyDescent="0.25">
      <c r="A82" t="s">
        <v>2217</v>
      </c>
      <c r="B82" t="s">
        <v>2217</v>
      </c>
      <c r="C82" t="s">
        <v>502</v>
      </c>
      <c r="D82" t="s">
        <v>2956</v>
      </c>
      <c r="E82" t="s">
        <v>2957</v>
      </c>
      <c r="F82" t="s">
        <v>2958</v>
      </c>
      <c r="G82" t="s">
        <v>1176</v>
      </c>
      <c r="H82" t="s">
        <v>442</v>
      </c>
      <c r="I82" t="s">
        <v>2744</v>
      </c>
      <c r="J82" t="s">
        <v>197</v>
      </c>
      <c r="K82" t="s">
        <v>4205</v>
      </c>
      <c r="L82" t="s">
        <v>4244</v>
      </c>
      <c r="M82" t="s">
        <v>4202</v>
      </c>
      <c r="O82" t="s">
        <v>4228</v>
      </c>
    </row>
    <row r="83" spans="1:15" x14ac:dyDescent="0.25">
      <c r="A83" t="s">
        <v>2218</v>
      </c>
      <c r="B83" t="s">
        <v>2218</v>
      </c>
      <c r="C83" s="202" t="s">
        <v>4303</v>
      </c>
      <c r="D83" t="s">
        <v>2959</v>
      </c>
      <c r="E83" s="202" t="s">
        <v>2959</v>
      </c>
      <c r="F83" t="s">
        <v>2960</v>
      </c>
      <c r="G83" t="s">
        <v>1177</v>
      </c>
      <c r="H83" t="s">
        <v>442</v>
      </c>
      <c r="I83" t="s">
        <v>2744</v>
      </c>
      <c r="J83" t="s">
        <v>197</v>
      </c>
      <c r="K83" t="s">
        <v>4205</v>
      </c>
      <c r="L83" t="s">
        <v>4244</v>
      </c>
      <c r="M83" t="s">
        <v>4202</v>
      </c>
      <c r="N83" t="s">
        <v>4218</v>
      </c>
      <c r="O83" t="s">
        <v>4220</v>
      </c>
    </row>
    <row r="84" spans="1:15" x14ac:dyDescent="0.25">
      <c r="A84" t="s">
        <v>2206</v>
      </c>
      <c r="B84" t="s">
        <v>2205</v>
      </c>
      <c r="C84" t="s">
        <v>1080</v>
      </c>
      <c r="D84" t="s">
        <v>2927</v>
      </c>
      <c r="E84" t="s">
        <v>2928</v>
      </c>
      <c r="F84" t="s">
        <v>1081</v>
      </c>
      <c r="G84" t="s">
        <v>1081</v>
      </c>
      <c r="H84" t="s">
        <v>408</v>
      </c>
      <c r="I84" t="s">
        <v>2744</v>
      </c>
      <c r="J84" t="s">
        <v>197</v>
      </c>
      <c r="K84" t="s">
        <v>4205</v>
      </c>
      <c r="L84" t="s">
        <v>4244</v>
      </c>
      <c r="M84" t="s">
        <v>4202</v>
      </c>
      <c r="N84" t="s">
        <v>4229</v>
      </c>
      <c r="O84" t="s">
        <v>4221</v>
      </c>
    </row>
    <row r="85" spans="1:15" x14ac:dyDescent="0.25">
      <c r="A85" t="s">
        <v>2219</v>
      </c>
      <c r="B85" t="s">
        <v>2219</v>
      </c>
      <c r="C85" t="s">
        <v>506</v>
      </c>
      <c r="D85" t="s">
        <v>2961</v>
      </c>
      <c r="E85" t="s">
        <v>2962</v>
      </c>
      <c r="F85" t="s">
        <v>2963</v>
      </c>
      <c r="G85" t="s">
        <v>2964</v>
      </c>
      <c r="H85" t="s">
        <v>442</v>
      </c>
      <c r="I85" t="s">
        <v>2744</v>
      </c>
      <c r="J85" t="s">
        <v>197</v>
      </c>
      <c r="K85" t="s">
        <v>4205</v>
      </c>
      <c r="L85" t="s">
        <v>4244</v>
      </c>
      <c r="M85" t="s">
        <v>4202</v>
      </c>
      <c r="O85" t="s">
        <v>4221</v>
      </c>
    </row>
    <row r="86" spans="1:15" x14ac:dyDescent="0.25">
      <c r="A86" t="s">
        <v>2220</v>
      </c>
      <c r="B86" t="s">
        <v>2220</v>
      </c>
      <c r="C86" t="s">
        <v>507</v>
      </c>
      <c r="D86" t="s">
        <v>2965</v>
      </c>
      <c r="E86" t="s">
        <v>2966</v>
      </c>
      <c r="F86" t="s">
        <v>2967</v>
      </c>
      <c r="G86" t="s">
        <v>1179</v>
      </c>
      <c r="H86" t="s">
        <v>442</v>
      </c>
      <c r="I86" t="s">
        <v>2744</v>
      </c>
      <c r="J86" t="s">
        <v>197</v>
      </c>
      <c r="K86" t="s">
        <v>4205</v>
      </c>
      <c r="L86" t="s">
        <v>4244</v>
      </c>
      <c r="M86" t="s">
        <v>4202</v>
      </c>
      <c r="O86" t="s">
        <v>4230</v>
      </c>
    </row>
    <row r="87" spans="1:15" x14ac:dyDescent="0.25">
      <c r="A87" t="s">
        <v>2221</v>
      </c>
      <c r="B87" t="s">
        <v>2221</v>
      </c>
      <c r="C87" t="s">
        <v>509</v>
      </c>
      <c r="D87" t="s">
        <v>2968</v>
      </c>
      <c r="E87" t="s">
        <v>2969</v>
      </c>
      <c r="F87" t="s">
        <v>2970</v>
      </c>
      <c r="G87" t="s">
        <v>1181</v>
      </c>
      <c r="H87" t="s">
        <v>442</v>
      </c>
      <c r="I87" t="s">
        <v>2744</v>
      </c>
      <c r="J87" t="s">
        <v>197</v>
      </c>
      <c r="K87" t="s">
        <v>4205</v>
      </c>
      <c r="L87" t="s">
        <v>4244</v>
      </c>
      <c r="M87" t="s">
        <v>4202</v>
      </c>
      <c r="O87" t="s">
        <v>4230</v>
      </c>
    </row>
    <row r="88" spans="1:15" x14ac:dyDescent="0.25">
      <c r="A88" t="s">
        <v>2222</v>
      </c>
      <c r="B88" t="s">
        <v>2222</v>
      </c>
      <c r="C88" t="s">
        <v>510</v>
      </c>
      <c r="D88" t="s">
        <v>2971</v>
      </c>
      <c r="E88" t="s">
        <v>2972</v>
      </c>
      <c r="F88" t="s">
        <v>2973</v>
      </c>
      <c r="G88" t="s">
        <v>1182</v>
      </c>
      <c r="H88" t="s">
        <v>442</v>
      </c>
      <c r="I88" t="s">
        <v>2744</v>
      </c>
      <c r="J88" t="s">
        <v>197</v>
      </c>
      <c r="K88" t="s">
        <v>4205</v>
      </c>
      <c r="L88" t="s">
        <v>4244</v>
      </c>
      <c r="M88" t="s">
        <v>4202</v>
      </c>
      <c r="N88" t="s">
        <v>4218</v>
      </c>
      <c r="O88" t="s">
        <v>4220</v>
      </c>
    </row>
    <row r="89" spans="1:15" x14ac:dyDescent="0.25">
      <c r="A89" t="s">
        <v>2223</v>
      </c>
      <c r="B89" t="s">
        <v>2223</v>
      </c>
      <c r="C89" t="s">
        <v>512</v>
      </c>
      <c r="D89" t="s">
        <v>2974</v>
      </c>
      <c r="E89" t="s">
        <v>2975</v>
      </c>
      <c r="F89" t="s">
        <v>2976</v>
      </c>
      <c r="G89" t="s">
        <v>1183</v>
      </c>
      <c r="H89" t="s">
        <v>442</v>
      </c>
      <c r="I89" t="s">
        <v>2744</v>
      </c>
      <c r="J89" t="s">
        <v>197</v>
      </c>
      <c r="K89" t="s">
        <v>4205</v>
      </c>
      <c r="L89" t="s">
        <v>4244</v>
      </c>
      <c r="M89" t="s">
        <v>4202</v>
      </c>
      <c r="O89" t="s">
        <v>4220</v>
      </c>
    </row>
    <row r="90" spans="1:15" x14ac:dyDescent="0.25">
      <c r="A90" t="s">
        <v>2224</v>
      </c>
      <c r="B90" t="s">
        <v>2224</v>
      </c>
      <c r="C90" t="s">
        <v>513</v>
      </c>
      <c r="D90" t="s">
        <v>2977</v>
      </c>
      <c r="E90" t="s">
        <v>2978</v>
      </c>
      <c r="F90" t="s">
        <v>2979</v>
      </c>
      <c r="G90" t="s">
        <v>1184</v>
      </c>
      <c r="H90" t="s">
        <v>442</v>
      </c>
      <c r="I90" t="s">
        <v>2744</v>
      </c>
      <c r="J90" t="s">
        <v>197</v>
      </c>
      <c r="K90" t="s">
        <v>4205</v>
      </c>
      <c r="L90" t="s">
        <v>4244</v>
      </c>
      <c r="M90" t="s">
        <v>4202</v>
      </c>
      <c r="O90" t="s">
        <v>4221</v>
      </c>
    </row>
    <row r="91" spans="1:15" x14ac:dyDescent="0.25">
      <c r="A91" t="s">
        <v>2716</v>
      </c>
      <c r="B91" t="s">
        <v>2716</v>
      </c>
      <c r="C91" t="s">
        <v>515</v>
      </c>
      <c r="D91" t="s">
        <v>4166</v>
      </c>
      <c r="E91" t="s">
        <v>4167</v>
      </c>
      <c r="G91" t="s">
        <v>1185</v>
      </c>
      <c r="H91" t="s">
        <v>442</v>
      </c>
      <c r="I91" t="s">
        <v>2748</v>
      </c>
      <c r="J91" t="s">
        <v>197</v>
      </c>
      <c r="K91" t="s">
        <v>4205</v>
      </c>
      <c r="L91" t="s">
        <v>4244</v>
      </c>
      <c r="M91" t="s">
        <v>4202</v>
      </c>
    </row>
    <row r="92" spans="1:15" x14ac:dyDescent="0.25">
      <c r="A92" t="s">
        <v>2225</v>
      </c>
      <c r="B92" t="s">
        <v>2225</v>
      </c>
      <c r="C92" t="s">
        <v>519</v>
      </c>
      <c r="D92" t="s">
        <v>2980</v>
      </c>
      <c r="E92" t="s">
        <v>2981</v>
      </c>
      <c r="F92" t="s">
        <v>2982</v>
      </c>
      <c r="G92" t="s">
        <v>520</v>
      </c>
      <c r="H92" t="s">
        <v>518</v>
      </c>
      <c r="I92" t="s">
        <v>2744</v>
      </c>
      <c r="J92" t="s">
        <v>197</v>
      </c>
      <c r="K92" t="s">
        <v>4207</v>
      </c>
      <c r="L92" t="s">
        <v>189</v>
      </c>
      <c r="M92" t="s">
        <v>4202</v>
      </c>
      <c r="O92" t="s">
        <v>4228</v>
      </c>
    </row>
    <row r="93" spans="1:15" x14ac:dyDescent="0.25">
      <c r="A93" t="s">
        <v>2226</v>
      </c>
      <c r="B93" t="s">
        <v>2226</v>
      </c>
      <c r="C93" t="s">
        <v>521</v>
      </c>
      <c r="D93" t="s">
        <v>2983</v>
      </c>
      <c r="E93" t="s">
        <v>2984</v>
      </c>
      <c r="F93" t="s">
        <v>2985</v>
      </c>
      <c r="G93" t="s">
        <v>522</v>
      </c>
      <c r="H93" t="s">
        <v>518</v>
      </c>
      <c r="I93" t="s">
        <v>208</v>
      </c>
      <c r="J93" t="s">
        <v>201</v>
      </c>
      <c r="K93" t="s">
        <v>4205</v>
      </c>
      <c r="L93" t="s">
        <v>4244</v>
      </c>
      <c r="M93" t="s">
        <v>4202</v>
      </c>
      <c r="O93" t="s">
        <v>4228</v>
      </c>
    </row>
    <row r="94" spans="1:15" x14ac:dyDescent="0.25">
      <c r="A94" t="s">
        <v>2227</v>
      </c>
      <c r="B94" t="s">
        <v>2227</v>
      </c>
      <c r="C94" t="s">
        <v>523</v>
      </c>
      <c r="D94" t="s">
        <v>2986</v>
      </c>
      <c r="E94" t="s">
        <v>2987</v>
      </c>
      <c r="F94" t="s">
        <v>2988</v>
      </c>
      <c r="G94" t="s">
        <v>2989</v>
      </c>
      <c r="H94" t="s">
        <v>518</v>
      </c>
      <c r="I94" t="s">
        <v>2869</v>
      </c>
      <c r="J94" t="s">
        <v>201</v>
      </c>
      <c r="K94" t="s">
        <v>4205</v>
      </c>
      <c r="L94" t="s">
        <v>4244</v>
      </c>
      <c r="M94" t="s">
        <v>4202</v>
      </c>
      <c r="O94" t="s">
        <v>4221</v>
      </c>
    </row>
    <row r="95" spans="1:15" x14ac:dyDescent="0.25">
      <c r="A95" t="s">
        <v>2229</v>
      </c>
      <c r="B95" t="s">
        <v>2228</v>
      </c>
      <c r="C95" t="s">
        <v>684</v>
      </c>
      <c r="D95" t="s">
        <v>2990</v>
      </c>
      <c r="E95" t="s">
        <v>2991</v>
      </c>
      <c r="F95" t="s">
        <v>2992</v>
      </c>
      <c r="G95" t="s">
        <v>1243</v>
      </c>
      <c r="H95" t="s">
        <v>518</v>
      </c>
      <c r="I95" t="s">
        <v>2744</v>
      </c>
      <c r="J95" t="s">
        <v>197</v>
      </c>
      <c r="K95" t="s">
        <v>4206</v>
      </c>
      <c r="L95" t="s">
        <v>189</v>
      </c>
      <c r="M95" t="s">
        <v>4202</v>
      </c>
      <c r="O95" t="s">
        <v>4224</v>
      </c>
    </row>
    <row r="96" spans="1:15" x14ac:dyDescent="0.25">
      <c r="A96" t="s">
        <v>2231</v>
      </c>
      <c r="B96" t="s">
        <v>2230</v>
      </c>
      <c r="C96" t="s">
        <v>525</v>
      </c>
      <c r="D96" t="s">
        <v>2993</v>
      </c>
      <c r="E96" t="s">
        <v>2994</v>
      </c>
      <c r="F96" t="s">
        <v>517</v>
      </c>
      <c r="G96" t="s">
        <v>526</v>
      </c>
      <c r="H96" t="s">
        <v>518</v>
      </c>
      <c r="I96" t="s">
        <v>2995</v>
      </c>
      <c r="J96" t="s">
        <v>201</v>
      </c>
      <c r="K96" t="s">
        <v>4205</v>
      </c>
      <c r="L96" t="s">
        <v>4244</v>
      </c>
      <c r="M96" t="s">
        <v>4202</v>
      </c>
      <c r="N96" t="s">
        <v>4218</v>
      </c>
      <c r="O96" t="s">
        <v>4228</v>
      </c>
    </row>
    <row r="97" spans="1:15" x14ac:dyDescent="0.25">
      <c r="A97" t="s">
        <v>2232</v>
      </c>
      <c r="B97" t="s">
        <v>2232</v>
      </c>
      <c r="C97" t="s">
        <v>527</v>
      </c>
      <c r="D97" t="s">
        <v>2996</v>
      </c>
      <c r="E97" t="s">
        <v>2997</v>
      </c>
      <c r="F97" t="s">
        <v>2998</v>
      </c>
      <c r="G97" t="s">
        <v>2999</v>
      </c>
      <c r="H97" t="s">
        <v>518</v>
      </c>
      <c r="I97" t="s">
        <v>2744</v>
      </c>
      <c r="J97" t="s">
        <v>197</v>
      </c>
      <c r="K97" t="s">
        <v>4206</v>
      </c>
      <c r="L97" t="s">
        <v>189</v>
      </c>
      <c r="M97" t="s">
        <v>4202</v>
      </c>
      <c r="O97" t="s">
        <v>4226</v>
      </c>
    </row>
    <row r="98" spans="1:15" x14ac:dyDescent="0.25">
      <c r="A98" t="s">
        <v>2233</v>
      </c>
      <c r="B98" t="s">
        <v>2233</v>
      </c>
      <c r="C98" t="s">
        <v>528</v>
      </c>
      <c r="D98" t="s">
        <v>3000</v>
      </c>
      <c r="E98" t="s">
        <v>3001</v>
      </c>
      <c r="F98" t="s">
        <v>3002</v>
      </c>
      <c r="G98" t="s">
        <v>3003</v>
      </c>
      <c r="H98" t="s">
        <v>406</v>
      </c>
      <c r="I98" t="s">
        <v>205</v>
      </c>
      <c r="J98" t="s">
        <v>198</v>
      </c>
      <c r="K98" t="s">
        <v>4206</v>
      </c>
      <c r="L98" t="s">
        <v>189</v>
      </c>
      <c r="M98" t="s">
        <v>4203</v>
      </c>
      <c r="O98" t="s">
        <v>4223</v>
      </c>
    </row>
    <row r="99" spans="1:15" x14ac:dyDescent="0.25">
      <c r="A99" t="s">
        <v>2234</v>
      </c>
      <c r="B99" t="s">
        <v>2234</v>
      </c>
      <c r="C99" t="s">
        <v>532</v>
      </c>
      <c r="D99" t="s">
        <v>3004</v>
      </c>
      <c r="E99" t="s">
        <v>3005</v>
      </c>
      <c r="F99" t="s">
        <v>1187</v>
      </c>
      <c r="G99" t="s">
        <v>1187</v>
      </c>
      <c r="H99" t="s">
        <v>406</v>
      </c>
      <c r="I99" t="s">
        <v>205</v>
      </c>
      <c r="J99" t="s">
        <v>198</v>
      </c>
      <c r="K99" t="s">
        <v>4206</v>
      </c>
      <c r="L99" t="s">
        <v>189</v>
      </c>
      <c r="M99" t="s">
        <v>4202</v>
      </c>
      <c r="O99" t="s">
        <v>4217</v>
      </c>
    </row>
    <row r="100" spans="1:15" x14ac:dyDescent="0.25">
      <c r="A100" t="s">
        <v>2235</v>
      </c>
      <c r="B100" t="s">
        <v>2235</v>
      </c>
      <c r="C100" t="s">
        <v>531</v>
      </c>
      <c r="D100" t="s">
        <v>3006</v>
      </c>
      <c r="E100" t="s">
        <v>3007</v>
      </c>
      <c r="F100" t="s">
        <v>3008</v>
      </c>
      <c r="G100" t="s">
        <v>3009</v>
      </c>
      <c r="H100" t="s">
        <v>433</v>
      </c>
      <c r="I100" t="s">
        <v>2808</v>
      </c>
      <c r="J100" t="s">
        <v>202</v>
      </c>
      <c r="K100" t="s">
        <v>4205</v>
      </c>
      <c r="L100" t="s">
        <v>4244</v>
      </c>
      <c r="M100" t="s">
        <v>4202</v>
      </c>
      <c r="O100" t="s">
        <v>4221</v>
      </c>
    </row>
    <row r="101" spans="1:15" x14ac:dyDescent="0.25">
      <c r="A101" t="s">
        <v>2236</v>
      </c>
      <c r="B101" t="s">
        <v>2236</v>
      </c>
      <c r="C101" t="s">
        <v>533</v>
      </c>
      <c r="D101" t="s">
        <v>3010</v>
      </c>
      <c r="E101" t="s">
        <v>3011</v>
      </c>
      <c r="F101" t="s">
        <v>3012</v>
      </c>
      <c r="G101" t="s">
        <v>1188</v>
      </c>
      <c r="H101" t="s">
        <v>408</v>
      </c>
      <c r="I101" t="s">
        <v>2744</v>
      </c>
      <c r="J101" t="s">
        <v>197</v>
      </c>
      <c r="K101" t="s">
        <v>4206</v>
      </c>
      <c r="L101" t="s">
        <v>189</v>
      </c>
      <c r="M101" t="s">
        <v>4202</v>
      </c>
      <c r="O101" t="s">
        <v>4219</v>
      </c>
    </row>
    <row r="102" spans="1:15" x14ac:dyDescent="0.25">
      <c r="A102" t="s">
        <v>2237</v>
      </c>
      <c r="B102" t="s">
        <v>2237</v>
      </c>
      <c r="C102" t="s">
        <v>534</v>
      </c>
      <c r="D102" t="s">
        <v>3013</v>
      </c>
      <c r="E102" t="s">
        <v>3014</v>
      </c>
      <c r="F102" t="s">
        <v>1189</v>
      </c>
      <c r="G102" t="s">
        <v>1189</v>
      </c>
      <c r="H102" t="s">
        <v>406</v>
      </c>
      <c r="I102" t="s">
        <v>205</v>
      </c>
      <c r="J102" t="s">
        <v>198</v>
      </c>
      <c r="K102" t="s">
        <v>4205</v>
      </c>
      <c r="L102" t="s">
        <v>4244</v>
      </c>
      <c r="M102" t="s">
        <v>4202</v>
      </c>
      <c r="N102" t="s">
        <v>4229</v>
      </c>
      <c r="O102" t="s">
        <v>4222</v>
      </c>
    </row>
    <row r="103" spans="1:15" x14ac:dyDescent="0.25">
      <c r="A103" t="s">
        <v>2238</v>
      </c>
      <c r="B103" t="s">
        <v>2238</v>
      </c>
      <c r="C103" t="s">
        <v>539</v>
      </c>
      <c r="D103" t="s">
        <v>3015</v>
      </c>
      <c r="E103" t="s">
        <v>3016</v>
      </c>
      <c r="F103" t="s">
        <v>3017</v>
      </c>
      <c r="G103" t="s">
        <v>3017</v>
      </c>
      <c r="H103" t="s">
        <v>406</v>
      </c>
      <c r="I103" t="s">
        <v>205</v>
      </c>
      <c r="J103" t="s">
        <v>198</v>
      </c>
      <c r="K103" t="s">
        <v>4205</v>
      </c>
      <c r="L103" t="s">
        <v>4244</v>
      </c>
      <c r="M103" t="s">
        <v>4202</v>
      </c>
      <c r="N103" t="s">
        <v>4229</v>
      </c>
      <c r="O103" t="s">
        <v>4220</v>
      </c>
    </row>
    <row r="104" spans="1:15" x14ac:dyDescent="0.25">
      <c r="A104" t="s">
        <v>2718</v>
      </c>
      <c r="B104" t="s">
        <v>2717</v>
      </c>
      <c r="C104" t="s">
        <v>1190</v>
      </c>
      <c r="D104" t="s">
        <v>4168</v>
      </c>
      <c r="E104" t="s">
        <v>4169</v>
      </c>
      <c r="G104" t="s">
        <v>1191</v>
      </c>
      <c r="H104" t="s">
        <v>406</v>
      </c>
      <c r="I104" t="s">
        <v>205</v>
      </c>
      <c r="J104" t="s">
        <v>198</v>
      </c>
      <c r="K104" t="s">
        <v>4205</v>
      </c>
      <c r="L104" t="s">
        <v>4244</v>
      </c>
      <c r="M104" t="s">
        <v>4202</v>
      </c>
    </row>
    <row r="105" spans="1:15" x14ac:dyDescent="0.25">
      <c r="A105" t="s">
        <v>2239</v>
      </c>
      <c r="B105" t="s">
        <v>2239</v>
      </c>
      <c r="C105" t="s">
        <v>544</v>
      </c>
      <c r="D105" t="s">
        <v>3018</v>
      </c>
      <c r="E105" t="s">
        <v>1638</v>
      </c>
      <c r="F105" t="s">
        <v>545</v>
      </c>
      <c r="G105" t="s">
        <v>545</v>
      </c>
      <c r="H105" t="s">
        <v>406</v>
      </c>
      <c r="I105" t="s">
        <v>205</v>
      </c>
      <c r="J105" t="s">
        <v>198</v>
      </c>
      <c r="K105" t="s">
        <v>4205</v>
      </c>
      <c r="L105" t="s">
        <v>4244</v>
      </c>
      <c r="M105" t="s">
        <v>4203</v>
      </c>
      <c r="N105" t="s">
        <v>4218</v>
      </c>
      <c r="O105" t="s">
        <v>4223</v>
      </c>
    </row>
    <row r="106" spans="1:15" x14ac:dyDescent="0.25">
      <c r="A106" t="s">
        <v>2241</v>
      </c>
      <c r="B106" t="s">
        <v>2240</v>
      </c>
      <c r="C106" t="s">
        <v>542</v>
      </c>
      <c r="D106" t="s">
        <v>3019</v>
      </c>
      <c r="E106" t="s">
        <v>1636</v>
      </c>
      <c r="F106" t="s">
        <v>3020</v>
      </c>
      <c r="G106" t="s">
        <v>3021</v>
      </c>
      <c r="H106" t="s">
        <v>406</v>
      </c>
      <c r="I106" t="s">
        <v>205</v>
      </c>
      <c r="J106" t="s">
        <v>198</v>
      </c>
      <c r="K106" t="s">
        <v>4206</v>
      </c>
      <c r="L106" t="s">
        <v>189</v>
      </c>
      <c r="M106" t="s">
        <v>4203</v>
      </c>
      <c r="N106" t="s">
        <v>4218</v>
      </c>
      <c r="O106" t="s">
        <v>4223</v>
      </c>
    </row>
    <row r="107" spans="1:15" x14ac:dyDescent="0.25">
      <c r="A107" t="s">
        <v>2242</v>
      </c>
      <c r="B107" t="s">
        <v>2242</v>
      </c>
      <c r="C107" t="s">
        <v>546</v>
      </c>
      <c r="D107" t="s">
        <v>3022</v>
      </c>
      <c r="E107" t="s">
        <v>1640</v>
      </c>
      <c r="F107" t="s">
        <v>3023</v>
      </c>
      <c r="G107" t="s">
        <v>1192</v>
      </c>
      <c r="H107" t="s">
        <v>406</v>
      </c>
      <c r="I107" t="s">
        <v>205</v>
      </c>
      <c r="J107" t="s">
        <v>198</v>
      </c>
      <c r="K107" t="s">
        <v>4206</v>
      </c>
      <c r="L107" t="s">
        <v>189</v>
      </c>
      <c r="M107" t="s">
        <v>4203</v>
      </c>
      <c r="N107" t="s">
        <v>4218</v>
      </c>
      <c r="O107" t="s">
        <v>4223</v>
      </c>
    </row>
    <row r="108" spans="1:15" x14ac:dyDescent="0.25">
      <c r="A108" t="s">
        <v>2244</v>
      </c>
      <c r="B108" t="s">
        <v>2243</v>
      </c>
      <c r="C108" t="s">
        <v>535</v>
      </c>
      <c r="D108" t="s">
        <v>3024</v>
      </c>
      <c r="E108" t="s">
        <v>3025</v>
      </c>
      <c r="F108" t="s">
        <v>3026</v>
      </c>
      <c r="G108" t="s">
        <v>3027</v>
      </c>
      <c r="H108" t="s">
        <v>406</v>
      </c>
      <c r="I108" t="s">
        <v>205</v>
      </c>
      <c r="J108" t="s">
        <v>198</v>
      </c>
      <c r="K108" t="s">
        <v>4205</v>
      </c>
      <c r="L108" t="s">
        <v>4244</v>
      </c>
      <c r="M108" t="s">
        <v>4202</v>
      </c>
      <c r="O108" t="s">
        <v>4224</v>
      </c>
    </row>
    <row r="109" spans="1:15" x14ac:dyDescent="0.25">
      <c r="A109" t="s">
        <v>2247</v>
      </c>
      <c r="B109" t="s">
        <v>2247</v>
      </c>
      <c r="C109" t="s">
        <v>554</v>
      </c>
      <c r="D109" t="s">
        <v>3033</v>
      </c>
      <c r="E109" t="s">
        <v>3034</v>
      </c>
      <c r="F109" t="s">
        <v>1195</v>
      </c>
      <c r="G109" t="s">
        <v>1195</v>
      </c>
      <c r="H109" t="s">
        <v>406</v>
      </c>
      <c r="I109" t="s">
        <v>205</v>
      </c>
      <c r="J109" t="s">
        <v>198</v>
      </c>
      <c r="K109" t="s">
        <v>4205</v>
      </c>
      <c r="L109" t="s">
        <v>4244</v>
      </c>
      <c r="M109" t="s">
        <v>4202</v>
      </c>
      <c r="N109" t="s">
        <v>4229</v>
      </c>
      <c r="O109" t="s">
        <v>4222</v>
      </c>
    </row>
    <row r="110" spans="1:15" x14ac:dyDescent="0.25">
      <c r="A110" t="s">
        <v>2245</v>
      </c>
      <c r="B110" t="s">
        <v>2245</v>
      </c>
      <c r="C110" t="s">
        <v>559</v>
      </c>
      <c r="D110" t="s">
        <v>3028</v>
      </c>
      <c r="E110" t="s">
        <v>3029</v>
      </c>
      <c r="F110" t="s">
        <v>3030</v>
      </c>
      <c r="G110" t="s">
        <v>3030</v>
      </c>
      <c r="H110" t="s">
        <v>406</v>
      </c>
      <c r="I110" t="s">
        <v>205</v>
      </c>
      <c r="J110" t="s">
        <v>198</v>
      </c>
      <c r="K110" t="s">
        <v>4205</v>
      </c>
      <c r="L110" t="s">
        <v>4244</v>
      </c>
      <c r="M110" t="s">
        <v>4202</v>
      </c>
      <c r="N110" t="s">
        <v>4218</v>
      </c>
      <c r="O110" t="s">
        <v>4221</v>
      </c>
    </row>
    <row r="111" spans="1:15" x14ac:dyDescent="0.25">
      <c r="A111" t="s">
        <v>2248</v>
      </c>
      <c r="B111" t="s">
        <v>2248</v>
      </c>
      <c r="C111" t="s">
        <v>561</v>
      </c>
      <c r="D111" t="s">
        <v>3035</v>
      </c>
      <c r="E111" t="s">
        <v>3036</v>
      </c>
      <c r="F111" t="s">
        <v>3037</v>
      </c>
      <c r="G111" t="s">
        <v>1197</v>
      </c>
      <c r="H111" t="s">
        <v>427</v>
      </c>
      <c r="I111" t="s">
        <v>2744</v>
      </c>
      <c r="J111" t="s">
        <v>197</v>
      </c>
      <c r="K111" t="s">
        <v>4205</v>
      </c>
      <c r="L111" t="s">
        <v>4244</v>
      </c>
      <c r="M111" t="s">
        <v>4202</v>
      </c>
      <c r="O111" t="s">
        <v>4221</v>
      </c>
    </row>
    <row r="112" spans="1:15" x14ac:dyDescent="0.25">
      <c r="A112" t="s">
        <v>2250</v>
      </c>
      <c r="B112" t="s">
        <v>2250</v>
      </c>
      <c r="C112" t="s">
        <v>572</v>
      </c>
      <c r="D112" t="s">
        <v>3041</v>
      </c>
      <c r="E112" t="s">
        <v>3042</v>
      </c>
      <c r="F112" t="s">
        <v>3043</v>
      </c>
      <c r="G112" t="s">
        <v>574</v>
      </c>
      <c r="H112" t="s">
        <v>556</v>
      </c>
      <c r="I112" t="s">
        <v>3044</v>
      </c>
      <c r="J112" t="s">
        <v>197</v>
      </c>
      <c r="K112" t="s">
        <v>4205</v>
      </c>
      <c r="L112" t="s">
        <v>4244</v>
      </c>
      <c r="M112" t="s">
        <v>4203</v>
      </c>
      <c r="O112" t="s">
        <v>4227</v>
      </c>
    </row>
    <row r="113" spans="1:15" x14ac:dyDescent="0.25">
      <c r="A113" t="s">
        <v>2249</v>
      </c>
      <c r="B113" t="s">
        <v>2249</v>
      </c>
      <c r="C113" t="s">
        <v>571</v>
      </c>
      <c r="D113" t="s">
        <v>3038</v>
      </c>
      <c r="E113" t="s">
        <v>3039</v>
      </c>
      <c r="F113" t="s">
        <v>3040</v>
      </c>
      <c r="G113" t="s">
        <v>1202</v>
      </c>
      <c r="H113" t="s">
        <v>555</v>
      </c>
      <c r="I113" t="s">
        <v>2748</v>
      </c>
      <c r="J113" t="s">
        <v>197</v>
      </c>
      <c r="K113" t="s">
        <v>4205</v>
      </c>
      <c r="L113" t="s">
        <v>4244</v>
      </c>
      <c r="M113" t="s">
        <v>4202</v>
      </c>
      <c r="N113" t="s">
        <v>4229</v>
      </c>
      <c r="O113" t="s">
        <v>4220</v>
      </c>
    </row>
    <row r="114" spans="1:15" x14ac:dyDescent="0.25">
      <c r="A114" t="s">
        <v>2246</v>
      </c>
      <c r="B114" t="s">
        <v>2246</v>
      </c>
      <c r="C114" t="s">
        <v>577</v>
      </c>
      <c r="D114" t="s">
        <v>3031</v>
      </c>
      <c r="E114" t="s">
        <v>3032</v>
      </c>
      <c r="F114" t="s">
        <v>578</v>
      </c>
      <c r="G114" t="s">
        <v>578</v>
      </c>
      <c r="H114" t="s">
        <v>406</v>
      </c>
      <c r="I114" t="s">
        <v>205</v>
      </c>
      <c r="J114" t="s">
        <v>198</v>
      </c>
      <c r="K114" t="s">
        <v>4205</v>
      </c>
      <c r="L114" t="s">
        <v>4244</v>
      </c>
      <c r="M114" t="s">
        <v>4202</v>
      </c>
      <c r="O114" t="s">
        <v>4222</v>
      </c>
    </row>
    <row r="115" spans="1:15" x14ac:dyDescent="0.25">
      <c r="A115" t="s">
        <v>2251</v>
      </c>
      <c r="B115" t="s">
        <v>2251</v>
      </c>
      <c r="C115" t="s">
        <v>558</v>
      </c>
      <c r="D115" t="s">
        <v>3045</v>
      </c>
      <c r="E115" t="s">
        <v>3046</v>
      </c>
      <c r="F115" t="s">
        <v>3047</v>
      </c>
      <c r="G115" t="s">
        <v>1196</v>
      </c>
      <c r="H115" t="s">
        <v>429</v>
      </c>
      <c r="I115" t="s">
        <v>2744</v>
      </c>
      <c r="J115" t="s">
        <v>197</v>
      </c>
      <c r="K115" t="s">
        <v>4213</v>
      </c>
      <c r="L115" t="s">
        <v>4245</v>
      </c>
      <c r="M115" t="s">
        <v>4203</v>
      </c>
      <c r="O115" t="s">
        <v>4223</v>
      </c>
    </row>
    <row r="116" spans="1:15" x14ac:dyDescent="0.25">
      <c r="A116" t="s">
        <v>2253</v>
      </c>
      <c r="B116" t="s">
        <v>2253</v>
      </c>
      <c r="C116" t="s">
        <v>565</v>
      </c>
      <c r="D116" t="s">
        <v>3050</v>
      </c>
      <c r="E116" t="s">
        <v>3051</v>
      </c>
      <c r="F116" t="s">
        <v>3052</v>
      </c>
      <c r="G116" t="s">
        <v>1201</v>
      </c>
      <c r="H116" t="s">
        <v>548</v>
      </c>
      <c r="I116" t="s">
        <v>2744</v>
      </c>
      <c r="J116" t="s">
        <v>197</v>
      </c>
      <c r="K116" t="s">
        <v>4205</v>
      </c>
      <c r="L116" t="s">
        <v>4244</v>
      </c>
      <c r="M116" t="s">
        <v>4202</v>
      </c>
      <c r="N116" t="s">
        <v>4229</v>
      </c>
      <c r="O116" t="s">
        <v>4220</v>
      </c>
    </row>
    <row r="117" spans="1:15" x14ac:dyDescent="0.25">
      <c r="A117" t="s">
        <v>2252</v>
      </c>
      <c r="B117" t="s">
        <v>2252</v>
      </c>
      <c r="C117" t="s">
        <v>566</v>
      </c>
      <c r="D117" t="s">
        <v>3048</v>
      </c>
      <c r="E117" t="s">
        <v>3049</v>
      </c>
      <c r="F117" t="s">
        <v>567</v>
      </c>
      <c r="G117" t="s">
        <v>557</v>
      </c>
      <c r="H117" t="s">
        <v>429</v>
      </c>
      <c r="I117" t="s">
        <v>2744</v>
      </c>
      <c r="J117" t="s">
        <v>197</v>
      </c>
      <c r="K117" t="s">
        <v>4212</v>
      </c>
      <c r="L117" t="s">
        <v>189</v>
      </c>
      <c r="M117" t="s">
        <v>4203</v>
      </c>
      <c r="O117" t="s">
        <v>4223</v>
      </c>
    </row>
    <row r="118" spans="1:15" x14ac:dyDescent="0.25">
      <c r="A118" t="s">
        <v>2254</v>
      </c>
      <c r="B118" t="s">
        <v>2254</v>
      </c>
      <c r="C118" t="s">
        <v>550</v>
      </c>
      <c r="D118" t="s">
        <v>3053</v>
      </c>
      <c r="E118" t="s">
        <v>3054</v>
      </c>
      <c r="F118" t="s">
        <v>1194</v>
      </c>
      <c r="G118" t="s">
        <v>1194</v>
      </c>
      <c r="H118" t="s">
        <v>429</v>
      </c>
      <c r="I118" t="s">
        <v>2744</v>
      </c>
      <c r="J118" t="s">
        <v>197</v>
      </c>
      <c r="K118" t="s">
        <v>4206</v>
      </c>
      <c r="L118" t="s">
        <v>189</v>
      </c>
      <c r="M118" t="s">
        <v>4203</v>
      </c>
      <c r="O118" t="s">
        <v>4223</v>
      </c>
    </row>
    <row r="119" spans="1:15" x14ac:dyDescent="0.25">
      <c r="A119" t="s">
        <v>2255</v>
      </c>
      <c r="B119" t="s">
        <v>2255</v>
      </c>
      <c r="C119" s="202" t="s">
        <v>4304</v>
      </c>
      <c r="D119" t="s">
        <v>3055</v>
      </c>
      <c r="E119" s="202" t="s">
        <v>3055</v>
      </c>
      <c r="F119" t="s">
        <v>1193</v>
      </c>
      <c r="G119" t="s">
        <v>549</v>
      </c>
      <c r="H119" t="s">
        <v>442</v>
      </c>
      <c r="I119" t="s">
        <v>208</v>
      </c>
      <c r="J119" t="s">
        <v>201</v>
      </c>
      <c r="K119" t="s">
        <v>4205</v>
      </c>
      <c r="L119" t="s">
        <v>4244</v>
      </c>
      <c r="M119" t="s">
        <v>4203</v>
      </c>
      <c r="O119" t="s">
        <v>4221</v>
      </c>
    </row>
    <row r="120" spans="1:15" x14ac:dyDescent="0.25">
      <c r="A120" t="s">
        <v>2256</v>
      </c>
      <c r="B120" t="s">
        <v>2256</v>
      </c>
      <c r="C120" s="202" t="s">
        <v>4305</v>
      </c>
      <c r="D120" t="s">
        <v>3056</v>
      </c>
      <c r="E120" s="202" t="s">
        <v>3056</v>
      </c>
      <c r="F120" t="s">
        <v>3057</v>
      </c>
      <c r="G120" t="s">
        <v>3058</v>
      </c>
      <c r="H120" t="s">
        <v>429</v>
      </c>
      <c r="I120" t="s">
        <v>2744</v>
      </c>
      <c r="J120" t="s">
        <v>197</v>
      </c>
      <c r="K120" t="s">
        <v>4205</v>
      </c>
      <c r="L120" t="s">
        <v>4244</v>
      </c>
      <c r="M120" t="s">
        <v>4202</v>
      </c>
      <c r="N120" t="s">
        <v>4218</v>
      </c>
      <c r="O120" t="s">
        <v>4224</v>
      </c>
    </row>
    <row r="121" spans="1:15" x14ac:dyDescent="0.25">
      <c r="A121" t="s">
        <v>2257</v>
      </c>
      <c r="B121" s="202" t="s">
        <v>4308</v>
      </c>
      <c r="C121" s="202" t="s">
        <v>4307</v>
      </c>
      <c r="D121" t="s">
        <v>3059</v>
      </c>
      <c r="E121" s="202" t="s">
        <v>4306</v>
      </c>
      <c r="F121" t="s">
        <v>3060</v>
      </c>
      <c r="G121" t="s">
        <v>3061</v>
      </c>
      <c r="H121" t="s">
        <v>538</v>
      </c>
      <c r="I121" t="s">
        <v>205</v>
      </c>
      <c r="J121" t="s">
        <v>198</v>
      </c>
      <c r="K121" t="s">
        <v>4205</v>
      </c>
      <c r="L121" t="s">
        <v>4244</v>
      </c>
      <c r="M121" t="s">
        <v>4202</v>
      </c>
      <c r="O121" t="s">
        <v>4224</v>
      </c>
    </row>
    <row r="122" spans="1:15" x14ac:dyDescent="0.25">
      <c r="A122" t="s">
        <v>2258</v>
      </c>
      <c r="B122" t="s">
        <v>2258</v>
      </c>
      <c r="C122" t="s">
        <v>552</v>
      </c>
      <c r="D122" t="s">
        <v>3062</v>
      </c>
      <c r="E122" t="s">
        <v>3063</v>
      </c>
      <c r="F122" t="s">
        <v>3064</v>
      </c>
      <c r="G122" t="s">
        <v>3064</v>
      </c>
      <c r="H122" t="s">
        <v>538</v>
      </c>
      <c r="I122" t="s">
        <v>205</v>
      </c>
      <c r="J122" t="s">
        <v>198</v>
      </c>
      <c r="K122" t="s">
        <v>4205</v>
      </c>
      <c r="L122" t="s">
        <v>4244</v>
      </c>
      <c r="M122" t="s">
        <v>4202</v>
      </c>
      <c r="N122" t="s">
        <v>4218</v>
      </c>
      <c r="O122" t="s">
        <v>4220</v>
      </c>
    </row>
    <row r="123" spans="1:15" x14ac:dyDescent="0.25">
      <c r="A123" t="s">
        <v>2260</v>
      </c>
      <c r="B123" t="s">
        <v>2259</v>
      </c>
      <c r="C123" t="s">
        <v>553</v>
      </c>
      <c r="D123" t="s">
        <v>3065</v>
      </c>
      <c r="E123" t="s">
        <v>3066</v>
      </c>
      <c r="F123" t="s">
        <v>3067</v>
      </c>
      <c r="G123" t="s">
        <v>3068</v>
      </c>
      <c r="H123" t="s">
        <v>538</v>
      </c>
      <c r="I123" t="s">
        <v>205</v>
      </c>
      <c r="J123" t="s">
        <v>198</v>
      </c>
      <c r="K123" t="s">
        <v>4205</v>
      </c>
      <c r="L123" t="s">
        <v>4244</v>
      </c>
      <c r="M123" t="s">
        <v>4202</v>
      </c>
      <c r="N123" t="s">
        <v>4218</v>
      </c>
      <c r="O123" t="s">
        <v>4220</v>
      </c>
    </row>
    <row r="124" spans="1:15" x14ac:dyDescent="0.25">
      <c r="A124" t="s">
        <v>2261</v>
      </c>
      <c r="B124" s="202" t="s">
        <v>4311</v>
      </c>
      <c r="C124" s="202" t="s">
        <v>4310</v>
      </c>
      <c r="D124" t="s">
        <v>3069</v>
      </c>
      <c r="E124" s="202" t="s">
        <v>4309</v>
      </c>
      <c r="F124" t="s">
        <v>564</v>
      </c>
      <c r="G124" t="s">
        <v>3070</v>
      </c>
      <c r="H124" t="s">
        <v>538</v>
      </c>
      <c r="I124" t="s">
        <v>205</v>
      </c>
      <c r="J124" t="s">
        <v>198</v>
      </c>
      <c r="K124" t="s">
        <v>4205</v>
      </c>
      <c r="L124" t="s">
        <v>4244</v>
      </c>
      <c r="M124" t="s">
        <v>4202</v>
      </c>
      <c r="O124" t="s">
        <v>4224</v>
      </c>
    </row>
    <row r="125" spans="1:15" x14ac:dyDescent="0.25">
      <c r="A125" t="s">
        <v>2262</v>
      </c>
      <c r="B125" t="s">
        <v>2262</v>
      </c>
      <c r="C125" t="s">
        <v>563</v>
      </c>
      <c r="D125" t="s">
        <v>3071</v>
      </c>
      <c r="E125" t="s">
        <v>3072</v>
      </c>
      <c r="F125" t="s">
        <v>1198</v>
      </c>
      <c r="G125" t="s">
        <v>1198</v>
      </c>
      <c r="H125" t="s">
        <v>538</v>
      </c>
      <c r="I125" t="s">
        <v>205</v>
      </c>
      <c r="J125" t="s">
        <v>198</v>
      </c>
      <c r="K125" t="s">
        <v>4205</v>
      </c>
      <c r="L125" t="s">
        <v>4244</v>
      </c>
      <c r="M125" t="s">
        <v>4202</v>
      </c>
      <c r="O125" t="s">
        <v>4221</v>
      </c>
    </row>
    <row r="126" spans="1:15" x14ac:dyDescent="0.25">
      <c r="A126" t="s">
        <v>2263</v>
      </c>
      <c r="B126" t="s">
        <v>2263</v>
      </c>
      <c r="C126" s="202" t="s">
        <v>4312</v>
      </c>
      <c r="D126" t="s">
        <v>3073</v>
      </c>
      <c r="E126" s="202" t="s">
        <v>3073</v>
      </c>
      <c r="F126" t="s">
        <v>1200</v>
      </c>
      <c r="G126" t="s">
        <v>1199</v>
      </c>
      <c r="H126" t="s">
        <v>429</v>
      </c>
      <c r="I126" t="s">
        <v>2744</v>
      </c>
      <c r="J126" t="s">
        <v>197</v>
      </c>
      <c r="K126" t="s">
        <v>4209</v>
      </c>
      <c r="L126" t="s">
        <v>189</v>
      </c>
      <c r="M126" t="s">
        <v>4202</v>
      </c>
      <c r="O126" t="s">
        <v>4221</v>
      </c>
    </row>
    <row r="127" spans="1:15" x14ac:dyDescent="0.25">
      <c r="A127" t="s">
        <v>2264</v>
      </c>
      <c r="B127" t="s">
        <v>2264</v>
      </c>
      <c r="C127" s="202" t="s">
        <v>4313</v>
      </c>
      <c r="D127" t="s">
        <v>3074</v>
      </c>
      <c r="E127" s="202" t="s">
        <v>3074</v>
      </c>
      <c r="F127" t="s">
        <v>3075</v>
      </c>
      <c r="G127" t="s">
        <v>3076</v>
      </c>
      <c r="H127" t="s">
        <v>538</v>
      </c>
      <c r="I127" t="s">
        <v>205</v>
      </c>
      <c r="J127" t="s">
        <v>198</v>
      </c>
      <c r="K127" t="s">
        <v>4205</v>
      </c>
      <c r="L127" t="s">
        <v>4244</v>
      </c>
      <c r="M127" t="s">
        <v>4202</v>
      </c>
      <c r="O127" t="s">
        <v>4222</v>
      </c>
    </row>
    <row r="128" spans="1:15" x14ac:dyDescent="0.25">
      <c r="A128" t="s">
        <v>2719</v>
      </c>
      <c r="B128" t="s">
        <v>2719</v>
      </c>
      <c r="C128" t="s">
        <v>568</v>
      </c>
      <c r="D128" t="s">
        <v>4170</v>
      </c>
      <c r="E128" t="s">
        <v>4171</v>
      </c>
      <c r="G128" t="s">
        <v>570</v>
      </c>
      <c r="H128" t="s">
        <v>538</v>
      </c>
      <c r="I128" t="s">
        <v>205</v>
      </c>
      <c r="J128" t="s">
        <v>198</v>
      </c>
      <c r="K128" t="s">
        <v>4205</v>
      </c>
      <c r="L128" t="s">
        <v>4244</v>
      </c>
      <c r="M128" t="s">
        <v>4202</v>
      </c>
    </row>
    <row r="129" spans="1:15" x14ac:dyDescent="0.25">
      <c r="A129" t="s">
        <v>2720</v>
      </c>
      <c r="B129" t="s">
        <v>2720</v>
      </c>
      <c r="C129" t="s">
        <v>575</v>
      </c>
      <c r="D129" t="s">
        <v>4172</v>
      </c>
      <c r="E129" t="s">
        <v>4173</v>
      </c>
      <c r="G129" t="s">
        <v>1204</v>
      </c>
      <c r="H129" t="s">
        <v>538</v>
      </c>
      <c r="I129" t="s">
        <v>205</v>
      </c>
      <c r="J129" t="s">
        <v>198</v>
      </c>
      <c r="K129" t="s">
        <v>4205</v>
      </c>
      <c r="L129" t="s">
        <v>4244</v>
      </c>
      <c r="M129" t="s">
        <v>4202</v>
      </c>
    </row>
    <row r="130" spans="1:15" x14ac:dyDescent="0.25">
      <c r="A130" t="s">
        <v>2265</v>
      </c>
      <c r="B130" t="s">
        <v>2265</v>
      </c>
      <c r="C130" t="s">
        <v>576</v>
      </c>
      <c r="D130" t="s">
        <v>3077</v>
      </c>
      <c r="E130" t="s">
        <v>3078</v>
      </c>
      <c r="F130" t="s">
        <v>3079</v>
      </c>
      <c r="G130" t="s">
        <v>1205</v>
      </c>
      <c r="H130" t="s">
        <v>538</v>
      </c>
      <c r="I130" t="s">
        <v>205</v>
      </c>
      <c r="J130" t="s">
        <v>198</v>
      </c>
      <c r="K130" t="s">
        <v>4205</v>
      </c>
      <c r="L130" t="s">
        <v>4244</v>
      </c>
      <c r="M130" t="s">
        <v>4202</v>
      </c>
      <c r="O130" t="s">
        <v>4220</v>
      </c>
    </row>
    <row r="131" spans="1:15" x14ac:dyDescent="0.25">
      <c r="A131" t="s">
        <v>2266</v>
      </c>
      <c r="B131" t="s">
        <v>2266</v>
      </c>
      <c r="C131" t="s">
        <v>579</v>
      </c>
      <c r="D131" t="s">
        <v>3080</v>
      </c>
      <c r="E131" t="s">
        <v>3081</v>
      </c>
      <c r="F131" t="s">
        <v>580</v>
      </c>
      <c r="G131" t="s">
        <v>580</v>
      </c>
      <c r="H131" t="s">
        <v>538</v>
      </c>
      <c r="I131" t="s">
        <v>205</v>
      </c>
      <c r="J131" t="s">
        <v>198</v>
      </c>
      <c r="K131" t="s">
        <v>4205</v>
      </c>
      <c r="L131" t="s">
        <v>4244</v>
      </c>
      <c r="M131" t="s">
        <v>4202</v>
      </c>
      <c r="O131" t="s">
        <v>4226</v>
      </c>
    </row>
    <row r="132" spans="1:15" x14ac:dyDescent="0.25">
      <c r="A132" t="s">
        <v>2267</v>
      </c>
      <c r="B132" t="s">
        <v>2267</v>
      </c>
      <c r="C132" t="s">
        <v>581</v>
      </c>
      <c r="D132" t="s">
        <v>3082</v>
      </c>
      <c r="E132" t="s">
        <v>3083</v>
      </c>
      <c r="F132" t="s">
        <v>1206</v>
      </c>
      <c r="G132" t="s">
        <v>1206</v>
      </c>
      <c r="H132" t="s">
        <v>538</v>
      </c>
      <c r="I132" t="s">
        <v>205</v>
      </c>
      <c r="J132" t="s">
        <v>198</v>
      </c>
      <c r="K132" t="s">
        <v>4205</v>
      </c>
      <c r="L132" t="s">
        <v>4244</v>
      </c>
      <c r="M132" t="s">
        <v>4202</v>
      </c>
      <c r="O132" t="s">
        <v>4230</v>
      </c>
    </row>
    <row r="133" spans="1:15" x14ac:dyDescent="0.25">
      <c r="A133" t="s">
        <v>2268</v>
      </c>
      <c r="B133" t="s">
        <v>2268</v>
      </c>
      <c r="C133" t="s">
        <v>573</v>
      </c>
      <c r="D133" t="s">
        <v>3084</v>
      </c>
      <c r="E133" t="s">
        <v>3085</v>
      </c>
      <c r="F133" t="s">
        <v>3086</v>
      </c>
      <c r="G133" t="s">
        <v>1203</v>
      </c>
      <c r="H133" t="s">
        <v>415</v>
      </c>
      <c r="I133" t="s">
        <v>2748</v>
      </c>
      <c r="J133" t="s">
        <v>197</v>
      </c>
      <c r="K133" t="s">
        <v>4205</v>
      </c>
      <c r="L133" t="s">
        <v>4244</v>
      </c>
      <c r="M133" t="s">
        <v>4202</v>
      </c>
      <c r="N133" t="s">
        <v>4218</v>
      </c>
      <c r="O133" t="s">
        <v>4221</v>
      </c>
    </row>
    <row r="134" spans="1:15" x14ac:dyDescent="0.25">
      <c r="A134" t="s">
        <v>2269</v>
      </c>
      <c r="B134" t="s">
        <v>2269</v>
      </c>
      <c r="C134" t="s">
        <v>589</v>
      </c>
      <c r="D134" t="s">
        <v>3087</v>
      </c>
      <c r="E134" t="s">
        <v>3088</v>
      </c>
      <c r="F134" t="s">
        <v>3089</v>
      </c>
      <c r="G134" t="s">
        <v>3089</v>
      </c>
      <c r="H134" t="s">
        <v>585</v>
      </c>
      <c r="I134" t="s">
        <v>3090</v>
      </c>
      <c r="J134" t="s">
        <v>4242</v>
      </c>
      <c r="K134" t="s">
        <v>4205</v>
      </c>
      <c r="L134" t="s">
        <v>4244</v>
      </c>
      <c r="M134" t="s">
        <v>4202</v>
      </c>
      <c r="O134" t="s">
        <v>4222</v>
      </c>
    </row>
    <row r="135" spans="1:15" x14ac:dyDescent="0.25">
      <c r="A135" t="s">
        <v>2270</v>
      </c>
      <c r="B135" s="202" t="s">
        <v>4316</v>
      </c>
      <c r="C135" s="202" t="s">
        <v>4315</v>
      </c>
      <c r="D135" t="s">
        <v>3091</v>
      </c>
      <c r="E135" s="202" t="s">
        <v>4314</v>
      </c>
      <c r="F135" t="s">
        <v>592</v>
      </c>
      <c r="G135" t="s">
        <v>3092</v>
      </c>
      <c r="H135" t="s">
        <v>408</v>
      </c>
      <c r="I135" t="s">
        <v>2744</v>
      </c>
      <c r="J135" t="s">
        <v>197</v>
      </c>
      <c r="K135" t="s">
        <v>4205</v>
      </c>
      <c r="L135" t="s">
        <v>4244</v>
      </c>
      <c r="M135" t="s">
        <v>4203</v>
      </c>
      <c r="O135" t="s">
        <v>4223</v>
      </c>
    </row>
    <row r="136" spans="1:15" x14ac:dyDescent="0.25">
      <c r="A136" t="s">
        <v>2271</v>
      </c>
      <c r="B136" t="s">
        <v>2271</v>
      </c>
      <c r="C136" t="s">
        <v>583</v>
      </c>
      <c r="D136" t="s">
        <v>3093</v>
      </c>
      <c r="E136" t="s">
        <v>3094</v>
      </c>
      <c r="F136" t="s">
        <v>3095</v>
      </c>
      <c r="G136" t="s">
        <v>1207</v>
      </c>
      <c r="H136" t="s">
        <v>419</v>
      </c>
      <c r="I136" t="s">
        <v>2744</v>
      </c>
      <c r="J136" t="s">
        <v>197</v>
      </c>
      <c r="K136" t="s">
        <v>4205</v>
      </c>
      <c r="L136" t="s">
        <v>4244</v>
      </c>
      <c r="M136" t="s">
        <v>4202</v>
      </c>
      <c r="N136" t="s">
        <v>4218</v>
      </c>
      <c r="O136" t="s">
        <v>4226</v>
      </c>
    </row>
    <row r="137" spans="1:15" x14ac:dyDescent="0.25">
      <c r="A137" t="s">
        <v>2272</v>
      </c>
      <c r="B137" t="s">
        <v>2272</v>
      </c>
      <c r="C137" t="s">
        <v>584</v>
      </c>
      <c r="D137" t="s">
        <v>3096</v>
      </c>
      <c r="E137" t="s">
        <v>3097</v>
      </c>
      <c r="F137" t="s">
        <v>588</v>
      </c>
      <c r="G137" t="s">
        <v>1208</v>
      </c>
      <c r="H137" t="s">
        <v>419</v>
      </c>
      <c r="I137" t="s">
        <v>2744</v>
      </c>
      <c r="J137" t="s">
        <v>197</v>
      </c>
      <c r="K137" t="s">
        <v>4205</v>
      </c>
      <c r="L137" t="s">
        <v>4244</v>
      </c>
      <c r="M137" t="s">
        <v>4202</v>
      </c>
      <c r="O137" t="s">
        <v>4217</v>
      </c>
    </row>
    <row r="138" spans="1:15" x14ac:dyDescent="0.25">
      <c r="A138" t="s">
        <v>2275</v>
      </c>
      <c r="B138" t="s">
        <v>2274</v>
      </c>
      <c r="C138" t="s">
        <v>781</v>
      </c>
      <c r="D138" t="s">
        <v>3100</v>
      </c>
      <c r="E138" t="s">
        <v>3101</v>
      </c>
      <c r="F138" t="s">
        <v>3102</v>
      </c>
      <c r="G138" t="s">
        <v>780</v>
      </c>
      <c r="H138" t="s">
        <v>518</v>
      </c>
      <c r="I138" t="s">
        <v>2995</v>
      </c>
      <c r="J138" t="s">
        <v>201</v>
      </c>
      <c r="K138" t="s">
        <v>4205</v>
      </c>
      <c r="L138" t="s">
        <v>4244</v>
      </c>
      <c r="M138" t="s">
        <v>4202</v>
      </c>
      <c r="N138" t="s">
        <v>4218</v>
      </c>
      <c r="O138" t="s">
        <v>4221</v>
      </c>
    </row>
    <row r="139" spans="1:15" x14ac:dyDescent="0.25">
      <c r="A139" t="s">
        <v>2273</v>
      </c>
      <c r="B139" t="s">
        <v>2273</v>
      </c>
      <c r="C139" t="s">
        <v>587</v>
      </c>
      <c r="D139" t="s">
        <v>3098</v>
      </c>
      <c r="E139" t="s">
        <v>3099</v>
      </c>
      <c r="F139" t="s">
        <v>588</v>
      </c>
      <c r="G139" t="s">
        <v>588</v>
      </c>
      <c r="H139" t="s">
        <v>419</v>
      </c>
      <c r="I139" t="s">
        <v>2744</v>
      </c>
      <c r="J139" t="s">
        <v>197</v>
      </c>
      <c r="K139" t="s">
        <v>4207</v>
      </c>
      <c r="L139" t="s">
        <v>189</v>
      </c>
      <c r="M139" t="s">
        <v>4202</v>
      </c>
      <c r="O139" t="s">
        <v>4217</v>
      </c>
    </row>
    <row r="140" spans="1:15" x14ac:dyDescent="0.25">
      <c r="A140" t="s">
        <v>2276</v>
      </c>
      <c r="B140" t="s">
        <v>2276</v>
      </c>
      <c r="C140" t="s">
        <v>597</v>
      </c>
      <c r="D140" t="s">
        <v>3103</v>
      </c>
      <c r="E140" t="s">
        <v>3104</v>
      </c>
      <c r="F140" t="s">
        <v>3105</v>
      </c>
      <c r="G140" t="s">
        <v>595</v>
      </c>
      <c r="H140" t="s">
        <v>422</v>
      </c>
      <c r="I140" t="s">
        <v>2744</v>
      </c>
      <c r="J140" t="s">
        <v>197</v>
      </c>
      <c r="K140" t="s">
        <v>4208</v>
      </c>
      <c r="L140" t="s">
        <v>4245</v>
      </c>
      <c r="M140" t="s">
        <v>4202</v>
      </c>
      <c r="O140" t="s">
        <v>4228</v>
      </c>
    </row>
    <row r="141" spans="1:15" x14ac:dyDescent="0.25">
      <c r="A141" t="s">
        <v>2277</v>
      </c>
      <c r="B141" t="s">
        <v>2277</v>
      </c>
      <c r="C141" t="s">
        <v>593</v>
      </c>
      <c r="D141" t="s">
        <v>3106</v>
      </c>
      <c r="E141" t="s">
        <v>3107</v>
      </c>
      <c r="F141" t="s">
        <v>3108</v>
      </c>
      <c r="G141" t="s">
        <v>594</v>
      </c>
      <c r="H141" t="s">
        <v>518</v>
      </c>
      <c r="I141" t="s">
        <v>2744</v>
      </c>
      <c r="J141" t="s">
        <v>197</v>
      </c>
      <c r="K141" t="s">
        <v>4206</v>
      </c>
      <c r="L141" t="s">
        <v>189</v>
      </c>
      <c r="M141" t="s">
        <v>4203</v>
      </c>
      <c r="N141" t="s">
        <v>4229</v>
      </c>
      <c r="O141" t="s">
        <v>4223</v>
      </c>
    </row>
    <row r="142" spans="1:15" x14ac:dyDescent="0.25">
      <c r="A142" t="s">
        <v>2278</v>
      </c>
      <c r="B142" t="s">
        <v>2278</v>
      </c>
      <c r="C142" t="s">
        <v>596</v>
      </c>
      <c r="D142" t="s">
        <v>3109</v>
      </c>
      <c r="E142" t="s">
        <v>3110</v>
      </c>
      <c r="F142" t="s">
        <v>1209</v>
      </c>
      <c r="G142" t="s">
        <v>1209</v>
      </c>
      <c r="H142" t="s">
        <v>518</v>
      </c>
      <c r="I142" t="s">
        <v>2744</v>
      </c>
      <c r="J142" t="s">
        <v>197</v>
      </c>
      <c r="K142" t="s">
        <v>4206</v>
      </c>
      <c r="L142" t="s">
        <v>189</v>
      </c>
      <c r="M142" t="s">
        <v>4202</v>
      </c>
      <c r="O142" t="s">
        <v>4227</v>
      </c>
    </row>
    <row r="143" spans="1:15" x14ac:dyDescent="0.25">
      <c r="A143" t="s">
        <v>2279</v>
      </c>
      <c r="B143" t="s">
        <v>2279</v>
      </c>
      <c r="C143" t="s">
        <v>1210</v>
      </c>
      <c r="D143" t="s">
        <v>3111</v>
      </c>
      <c r="E143" t="s">
        <v>3112</v>
      </c>
      <c r="F143" t="s">
        <v>3113</v>
      </c>
      <c r="G143" t="s">
        <v>1211</v>
      </c>
      <c r="H143" t="s">
        <v>518</v>
      </c>
      <c r="I143" t="s">
        <v>2744</v>
      </c>
      <c r="J143" t="s">
        <v>197</v>
      </c>
      <c r="K143" t="s">
        <v>4206</v>
      </c>
      <c r="L143" t="s">
        <v>189</v>
      </c>
      <c r="M143" t="s">
        <v>4202</v>
      </c>
      <c r="O143" t="s">
        <v>4222</v>
      </c>
    </row>
    <row r="144" spans="1:15" x14ac:dyDescent="0.25">
      <c r="A144" t="s">
        <v>2280</v>
      </c>
      <c r="B144" t="s">
        <v>2280</v>
      </c>
      <c r="C144" t="s">
        <v>598</v>
      </c>
      <c r="D144" t="s">
        <v>3114</v>
      </c>
      <c r="E144" t="s">
        <v>3115</v>
      </c>
      <c r="F144" t="s">
        <v>3116</v>
      </c>
      <c r="G144" t="s">
        <v>1212</v>
      </c>
      <c r="H144" t="s">
        <v>518</v>
      </c>
      <c r="I144" t="s">
        <v>2744</v>
      </c>
      <c r="J144" t="s">
        <v>197</v>
      </c>
      <c r="K144" t="s">
        <v>4206</v>
      </c>
      <c r="L144" t="s">
        <v>189</v>
      </c>
      <c r="M144" t="s">
        <v>4202</v>
      </c>
      <c r="O144" t="s">
        <v>4219</v>
      </c>
    </row>
    <row r="145" spans="1:15" x14ac:dyDescent="0.25">
      <c r="A145" t="s">
        <v>2282</v>
      </c>
      <c r="B145" t="s">
        <v>2281</v>
      </c>
      <c r="C145" t="s">
        <v>603</v>
      </c>
      <c r="D145" t="s">
        <v>3117</v>
      </c>
      <c r="E145" t="s">
        <v>3118</v>
      </c>
      <c r="F145" t="s">
        <v>3119</v>
      </c>
      <c r="G145" t="s">
        <v>1216</v>
      </c>
      <c r="H145" t="s">
        <v>518</v>
      </c>
      <c r="I145" t="s">
        <v>2744</v>
      </c>
      <c r="J145" t="s">
        <v>197</v>
      </c>
      <c r="K145" t="s">
        <v>4206</v>
      </c>
      <c r="L145" t="s">
        <v>189</v>
      </c>
      <c r="M145" t="s">
        <v>4202</v>
      </c>
      <c r="O145" t="s">
        <v>4222</v>
      </c>
    </row>
    <row r="146" spans="1:15" x14ac:dyDescent="0.25">
      <c r="A146" t="s">
        <v>2283</v>
      </c>
      <c r="B146" t="s">
        <v>2283</v>
      </c>
      <c r="C146" t="s">
        <v>600</v>
      </c>
      <c r="D146" t="s">
        <v>3120</v>
      </c>
      <c r="E146" t="s">
        <v>3121</v>
      </c>
      <c r="F146" t="s">
        <v>3122</v>
      </c>
      <c r="G146" t="s">
        <v>1214</v>
      </c>
      <c r="H146" t="s">
        <v>518</v>
      </c>
      <c r="I146" t="s">
        <v>2744</v>
      </c>
      <c r="J146" t="s">
        <v>197</v>
      </c>
      <c r="K146" t="s">
        <v>4206</v>
      </c>
      <c r="L146" t="s">
        <v>189</v>
      </c>
      <c r="M146" t="s">
        <v>4203</v>
      </c>
      <c r="O146" t="s">
        <v>4223</v>
      </c>
    </row>
    <row r="147" spans="1:15" x14ac:dyDescent="0.25">
      <c r="A147" t="s">
        <v>2284</v>
      </c>
      <c r="B147" t="s">
        <v>2284</v>
      </c>
      <c r="C147" t="s">
        <v>601</v>
      </c>
      <c r="D147" t="s">
        <v>3123</v>
      </c>
      <c r="E147" t="s">
        <v>3124</v>
      </c>
      <c r="F147" t="s">
        <v>3125</v>
      </c>
      <c r="G147" t="s">
        <v>3126</v>
      </c>
      <c r="H147" t="s">
        <v>518</v>
      </c>
      <c r="I147" t="s">
        <v>2744</v>
      </c>
      <c r="J147" t="s">
        <v>197</v>
      </c>
      <c r="K147" t="s">
        <v>4206</v>
      </c>
      <c r="L147" t="s">
        <v>189</v>
      </c>
      <c r="M147" t="s">
        <v>4202</v>
      </c>
      <c r="O147" t="s">
        <v>4226</v>
      </c>
    </row>
    <row r="148" spans="1:15" x14ac:dyDescent="0.25">
      <c r="A148" t="s">
        <v>2712</v>
      </c>
      <c r="B148" t="s">
        <v>2712</v>
      </c>
      <c r="C148" t="s">
        <v>604</v>
      </c>
      <c r="D148" t="s">
        <v>1560</v>
      </c>
      <c r="E148" t="s">
        <v>4159</v>
      </c>
      <c r="F148" t="s">
        <v>4160</v>
      </c>
      <c r="G148" t="s">
        <v>4160</v>
      </c>
      <c r="H148" t="s">
        <v>518</v>
      </c>
      <c r="I148" t="s">
        <v>2744</v>
      </c>
      <c r="J148" t="s">
        <v>197</v>
      </c>
      <c r="K148" t="s">
        <v>4206</v>
      </c>
      <c r="L148" t="s">
        <v>189</v>
      </c>
      <c r="M148" t="s">
        <v>4202</v>
      </c>
    </row>
    <row r="149" spans="1:15" x14ac:dyDescent="0.25">
      <c r="A149" t="s">
        <v>2285</v>
      </c>
      <c r="B149" t="s">
        <v>2285</v>
      </c>
      <c r="C149" t="s">
        <v>605</v>
      </c>
      <c r="D149" t="s">
        <v>3127</v>
      </c>
      <c r="E149" t="s">
        <v>3128</v>
      </c>
      <c r="F149" t="s">
        <v>3129</v>
      </c>
      <c r="G149" t="s">
        <v>3130</v>
      </c>
      <c r="H149" t="s">
        <v>429</v>
      </c>
      <c r="I149" t="s">
        <v>2744</v>
      </c>
      <c r="J149" t="s">
        <v>197</v>
      </c>
      <c r="K149" t="s">
        <v>4206</v>
      </c>
      <c r="L149" t="s">
        <v>189</v>
      </c>
      <c r="M149" t="s">
        <v>4203</v>
      </c>
      <c r="N149" t="s">
        <v>4216</v>
      </c>
      <c r="O149" t="s">
        <v>4223</v>
      </c>
    </row>
    <row r="150" spans="1:15" x14ac:dyDescent="0.25">
      <c r="A150" t="s">
        <v>2287</v>
      </c>
      <c r="B150" t="s">
        <v>2286</v>
      </c>
      <c r="C150" t="s">
        <v>798</v>
      </c>
      <c r="D150" t="s">
        <v>3131</v>
      </c>
      <c r="E150" t="s">
        <v>3132</v>
      </c>
      <c r="F150" t="s">
        <v>3133</v>
      </c>
      <c r="G150" t="s">
        <v>1281</v>
      </c>
      <c r="H150" t="s">
        <v>408</v>
      </c>
      <c r="I150" t="s">
        <v>2744</v>
      </c>
      <c r="J150" t="s">
        <v>197</v>
      </c>
      <c r="K150" t="s">
        <v>4205</v>
      </c>
      <c r="L150" t="s">
        <v>4244</v>
      </c>
      <c r="M150" t="s">
        <v>4203</v>
      </c>
      <c r="O150" t="s">
        <v>4223</v>
      </c>
    </row>
    <row r="151" spans="1:15" x14ac:dyDescent="0.25">
      <c r="A151" t="s">
        <v>2291</v>
      </c>
      <c r="B151" t="s">
        <v>2290</v>
      </c>
      <c r="C151" t="s">
        <v>703</v>
      </c>
      <c r="D151" t="s">
        <v>3137</v>
      </c>
      <c r="E151" t="s">
        <v>3138</v>
      </c>
      <c r="F151" t="s">
        <v>704</v>
      </c>
      <c r="G151" t="s">
        <v>704</v>
      </c>
      <c r="H151" t="s">
        <v>408</v>
      </c>
      <c r="I151" t="s">
        <v>2995</v>
      </c>
      <c r="J151" t="s">
        <v>201</v>
      </c>
      <c r="K151" t="s">
        <v>4205</v>
      </c>
      <c r="L151" t="s">
        <v>4244</v>
      </c>
      <c r="M151" t="s">
        <v>4202</v>
      </c>
      <c r="N151" t="s">
        <v>4229</v>
      </c>
      <c r="O151" t="s">
        <v>4224</v>
      </c>
    </row>
    <row r="152" spans="1:15" x14ac:dyDescent="0.25">
      <c r="A152" t="s">
        <v>2289</v>
      </c>
      <c r="B152" t="s">
        <v>2288</v>
      </c>
      <c r="C152" t="s">
        <v>759</v>
      </c>
      <c r="D152" t="s">
        <v>3134</v>
      </c>
      <c r="E152" t="s">
        <v>3135</v>
      </c>
      <c r="F152" t="s">
        <v>3136</v>
      </c>
      <c r="G152" t="s">
        <v>758</v>
      </c>
      <c r="H152" t="s">
        <v>408</v>
      </c>
      <c r="I152" t="s">
        <v>2744</v>
      </c>
      <c r="J152" t="s">
        <v>197</v>
      </c>
      <c r="K152" t="s">
        <v>4205</v>
      </c>
      <c r="L152" t="s">
        <v>4244</v>
      </c>
      <c r="M152" t="s">
        <v>4202</v>
      </c>
      <c r="O152" t="s">
        <v>4216</v>
      </c>
    </row>
    <row r="153" spans="1:15" x14ac:dyDescent="0.25">
      <c r="A153" t="s">
        <v>2292</v>
      </c>
      <c r="B153" t="s">
        <v>2292</v>
      </c>
      <c r="C153" t="s">
        <v>606</v>
      </c>
      <c r="D153" t="s">
        <v>3139</v>
      </c>
      <c r="E153" t="s">
        <v>1610</v>
      </c>
      <c r="F153" t="s">
        <v>3140</v>
      </c>
      <c r="G153" t="s">
        <v>3141</v>
      </c>
      <c r="H153" t="s">
        <v>408</v>
      </c>
      <c r="I153" t="s">
        <v>2744</v>
      </c>
      <c r="J153" t="s">
        <v>197</v>
      </c>
      <c r="K153" t="s">
        <v>4205</v>
      </c>
      <c r="L153" t="s">
        <v>4244</v>
      </c>
      <c r="M153" t="s">
        <v>4203</v>
      </c>
      <c r="N153" t="s">
        <v>4218</v>
      </c>
      <c r="O153" t="s">
        <v>4223</v>
      </c>
    </row>
    <row r="154" spans="1:15" x14ac:dyDescent="0.25">
      <c r="A154" t="s">
        <v>2293</v>
      </c>
      <c r="B154" t="s">
        <v>2293</v>
      </c>
      <c r="C154" t="s">
        <v>607</v>
      </c>
      <c r="D154" t="s">
        <v>3142</v>
      </c>
      <c r="E154" t="s">
        <v>3143</v>
      </c>
      <c r="F154" t="s">
        <v>1217</v>
      </c>
      <c r="G154" t="s">
        <v>1217</v>
      </c>
      <c r="H154" t="s">
        <v>408</v>
      </c>
      <c r="I154" t="s">
        <v>2744</v>
      </c>
      <c r="J154" t="s">
        <v>197</v>
      </c>
      <c r="K154" t="s">
        <v>4205</v>
      </c>
      <c r="L154" t="s">
        <v>4244</v>
      </c>
      <c r="M154" t="s">
        <v>4202</v>
      </c>
      <c r="N154" t="s">
        <v>4229</v>
      </c>
      <c r="O154" t="s">
        <v>4222</v>
      </c>
    </row>
    <row r="155" spans="1:15" x14ac:dyDescent="0.25">
      <c r="A155" t="s">
        <v>2294</v>
      </c>
      <c r="B155" t="s">
        <v>2294</v>
      </c>
      <c r="C155" t="s">
        <v>608</v>
      </c>
      <c r="D155" t="s">
        <v>3144</v>
      </c>
      <c r="E155" t="s">
        <v>3145</v>
      </c>
      <c r="F155" t="s">
        <v>3146</v>
      </c>
      <c r="G155" t="s">
        <v>1218</v>
      </c>
      <c r="H155" t="s">
        <v>408</v>
      </c>
      <c r="I155" t="s">
        <v>2744</v>
      </c>
      <c r="J155" t="s">
        <v>197</v>
      </c>
      <c r="K155" t="s">
        <v>4214</v>
      </c>
      <c r="M155" t="s">
        <v>4202</v>
      </c>
      <c r="N155" t="s">
        <v>4229</v>
      </c>
      <c r="O155" t="s">
        <v>4220</v>
      </c>
    </row>
    <row r="156" spans="1:15" x14ac:dyDescent="0.25">
      <c r="A156" t="s">
        <v>2295</v>
      </c>
      <c r="B156" t="s">
        <v>2295</v>
      </c>
      <c r="C156" t="s">
        <v>609</v>
      </c>
      <c r="D156" t="s">
        <v>3147</v>
      </c>
      <c r="E156" t="s">
        <v>3148</v>
      </c>
      <c r="F156" t="s">
        <v>3149</v>
      </c>
      <c r="G156" t="s">
        <v>3149</v>
      </c>
      <c r="H156" t="s">
        <v>408</v>
      </c>
      <c r="I156" t="s">
        <v>2744</v>
      </c>
      <c r="J156" t="s">
        <v>197</v>
      </c>
      <c r="K156" t="s">
        <v>4211</v>
      </c>
      <c r="L156" t="s">
        <v>4245</v>
      </c>
      <c r="M156" t="s">
        <v>4203</v>
      </c>
      <c r="N156" t="s">
        <v>4216</v>
      </c>
      <c r="O156" t="s">
        <v>4223</v>
      </c>
    </row>
    <row r="157" spans="1:15" x14ac:dyDescent="0.25">
      <c r="A157" t="s">
        <v>2721</v>
      </c>
      <c r="B157" t="s">
        <v>2721</v>
      </c>
      <c r="C157" t="s">
        <v>610</v>
      </c>
      <c r="D157" t="s">
        <v>4174</v>
      </c>
      <c r="E157" t="s">
        <v>4175</v>
      </c>
      <c r="G157" t="s">
        <v>1219</v>
      </c>
      <c r="H157" t="s">
        <v>414</v>
      </c>
      <c r="I157" t="s">
        <v>3090</v>
      </c>
      <c r="J157" t="s">
        <v>4242</v>
      </c>
      <c r="K157" t="s">
        <v>4205</v>
      </c>
      <c r="L157" t="s">
        <v>4244</v>
      </c>
      <c r="M157" t="s">
        <v>4202</v>
      </c>
    </row>
    <row r="158" spans="1:15" x14ac:dyDescent="0.25">
      <c r="A158" t="s">
        <v>2296</v>
      </c>
      <c r="B158" t="s">
        <v>2296</v>
      </c>
      <c r="C158" t="s">
        <v>613</v>
      </c>
      <c r="D158" t="s">
        <v>3150</v>
      </c>
      <c r="E158" t="s">
        <v>3151</v>
      </c>
      <c r="F158" t="s">
        <v>3152</v>
      </c>
      <c r="G158" t="s">
        <v>1220</v>
      </c>
      <c r="H158" t="s">
        <v>414</v>
      </c>
      <c r="I158" t="s">
        <v>3090</v>
      </c>
      <c r="J158" t="s">
        <v>4242</v>
      </c>
      <c r="K158" t="s">
        <v>4205</v>
      </c>
      <c r="L158" t="s">
        <v>4244</v>
      </c>
      <c r="M158" t="s">
        <v>4202</v>
      </c>
      <c r="O158" t="s">
        <v>4220</v>
      </c>
    </row>
    <row r="159" spans="1:15" x14ac:dyDescent="0.25">
      <c r="A159" t="s">
        <v>2297</v>
      </c>
      <c r="B159" t="s">
        <v>2297</v>
      </c>
      <c r="C159" t="s">
        <v>614</v>
      </c>
      <c r="D159" t="s">
        <v>3153</v>
      </c>
      <c r="E159" t="s">
        <v>3154</v>
      </c>
      <c r="F159" t="s">
        <v>3155</v>
      </c>
      <c r="G159" t="s">
        <v>3156</v>
      </c>
      <c r="H159" t="s">
        <v>612</v>
      </c>
      <c r="I159" t="s">
        <v>2744</v>
      </c>
      <c r="J159" t="s">
        <v>197</v>
      </c>
      <c r="K159" t="s">
        <v>4206</v>
      </c>
      <c r="L159" t="s">
        <v>189</v>
      </c>
      <c r="M159" t="s">
        <v>4202</v>
      </c>
      <c r="O159" t="s">
        <v>4226</v>
      </c>
    </row>
    <row r="160" spans="1:15" x14ac:dyDescent="0.25">
      <c r="A160" t="s">
        <v>2299</v>
      </c>
      <c r="B160" t="s">
        <v>2299</v>
      </c>
      <c r="C160" t="s">
        <v>620</v>
      </c>
      <c r="D160" t="s">
        <v>3159</v>
      </c>
      <c r="E160" t="s">
        <v>3160</v>
      </c>
      <c r="F160" t="s">
        <v>3161</v>
      </c>
      <c r="G160" t="s">
        <v>1221</v>
      </c>
      <c r="H160" t="s">
        <v>621</v>
      </c>
      <c r="I160" t="s">
        <v>2744</v>
      </c>
      <c r="J160" t="s">
        <v>197</v>
      </c>
      <c r="K160" t="s">
        <v>4206</v>
      </c>
      <c r="L160" t="s">
        <v>189</v>
      </c>
      <c r="M160" t="s">
        <v>4202</v>
      </c>
      <c r="O160" t="s">
        <v>4222</v>
      </c>
    </row>
    <row r="161" spans="1:15" x14ac:dyDescent="0.25">
      <c r="A161" t="s">
        <v>2298</v>
      </c>
      <c r="B161" t="s">
        <v>2298</v>
      </c>
      <c r="C161" t="s">
        <v>626</v>
      </c>
      <c r="D161" t="s">
        <v>3157</v>
      </c>
      <c r="E161" t="s">
        <v>3158</v>
      </c>
      <c r="F161" t="s">
        <v>1564</v>
      </c>
      <c r="G161" t="s">
        <v>1222</v>
      </c>
      <c r="H161" t="s">
        <v>415</v>
      </c>
      <c r="I161" t="s">
        <v>2744</v>
      </c>
      <c r="J161" t="s">
        <v>197</v>
      </c>
      <c r="K161" t="s">
        <v>4206</v>
      </c>
      <c r="L161" t="s">
        <v>189</v>
      </c>
      <c r="M161" t="s">
        <v>4202</v>
      </c>
      <c r="O161" t="s">
        <v>4230</v>
      </c>
    </row>
    <row r="162" spans="1:15" x14ac:dyDescent="0.25">
      <c r="A162" t="s">
        <v>2300</v>
      </c>
      <c r="B162" t="s">
        <v>2300</v>
      </c>
      <c r="C162" t="s">
        <v>629</v>
      </c>
      <c r="D162" t="s">
        <v>3162</v>
      </c>
      <c r="E162" t="s">
        <v>3163</v>
      </c>
      <c r="F162" t="s">
        <v>622</v>
      </c>
      <c r="G162" t="s">
        <v>622</v>
      </c>
      <c r="H162" t="s">
        <v>623</v>
      </c>
      <c r="I162" t="s">
        <v>2748</v>
      </c>
      <c r="J162" t="s">
        <v>197</v>
      </c>
      <c r="K162" t="s">
        <v>4205</v>
      </c>
      <c r="L162" t="s">
        <v>4244</v>
      </c>
      <c r="M162" t="s">
        <v>4202</v>
      </c>
      <c r="N162" t="s">
        <v>4218</v>
      </c>
      <c r="O162" t="s">
        <v>4221</v>
      </c>
    </row>
    <row r="163" spans="1:15" x14ac:dyDescent="0.25">
      <c r="A163" t="s">
        <v>2302</v>
      </c>
      <c r="B163" t="s">
        <v>2302</v>
      </c>
      <c r="C163" t="s">
        <v>615</v>
      </c>
      <c r="D163" t="s">
        <v>3167</v>
      </c>
      <c r="E163" t="s">
        <v>1612</v>
      </c>
      <c r="F163" t="s">
        <v>3168</v>
      </c>
      <c r="G163" t="s">
        <v>3168</v>
      </c>
      <c r="H163" t="s">
        <v>556</v>
      </c>
      <c r="I163" t="s">
        <v>3169</v>
      </c>
      <c r="J163" t="s">
        <v>197</v>
      </c>
      <c r="K163" t="s">
        <v>4205</v>
      </c>
      <c r="L163" t="s">
        <v>4244</v>
      </c>
      <c r="M163" t="s">
        <v>4203</v>
      </c>
      <c r="N163" t="s">
        <v>4218</v>
      </c>
      <c r="O163" t="s">
        <v>4223</v>
      </c>
    </row>
    <row r="164" spans="1:15" x14ac:dyDescent="0.25">
      <c r="A164" t="s">
        <v>2303</v>
      </c>
      <c r="B164" t="s">
        <v>2303</v>
      </c>
      <c r="C164" t="s">
        <v>617</v>
      </c>
      <c r="D164" t="s">
        <v>3170</v>
      </c>
      <c r="E164" t="s">
        <v>3171</v>
      </c>
      <c r="F164" t="s">
        <v>3172</v>
      </c>
      <c r="G164" t="s">
        <v>618</v>
      </c>
      <c r="H164" t="s">
        <v>408</v>
      </c>
      <c r="I164" t="s">
        <v>2744</v>
      </c>
      <c r="J164" t="s">
        <v>197</v>
      </c>
      <c r="K164" t="s">
        <v>4212</v>
      </c>
      <c r="M164" t="s">
        <v>4202</v>
      </c>
      <c r="N164" t="s">
        <v>4229</v>
      </c>
      <c r="O164" t="s">
        <v>4227</v>
      </c>
    </row>
    <row r="165" spans="1:15" x14ac:dyDescent="0.25">
      <c r="A165" t="s">
        <v>2301</v>
      </c>
      <c r="B165" t="s">
        <v>2301</v>
      </c>
      <c r="C165" t="s">
        <v>625</v>
      </c>
      <c r="D165" t="s">
        <v>3164</v>
      </c>
      <c r="E165" t="s">
        <v>3165</v>
      </c>
      <c r="F165" t="s">
        <v>3166</v>
      </c>
      <c r="G165" t="s">
        <v>624</v>
      </c>
      <c r="H165" t="s">
        <v>429</v>
      </c>
      <c r="I165" t="s">
        <v>2744</v>
      </c>
      <c r="J165" t="s">
        <v>197</v>
      </c>
      <c r="K165" t="s">
        <v>4206</v>
      </c>
      <c r="L165" t="s">
        <v>189</v>
      </c>
      <c r="M165" t="s">
        <v>4203</v>
      </c>
      <c r="O165" t="s">
        <v>4223</v>
      </c>
    </row>
    <row r="166" spans="1:15" x14ac:dyDescent="0.25">
      <c r="A166" t="s">
        <v>2304</v>
      </c>
      <c r="B166" t="s">
        <v>2304</v>
      </c>
      <c r="C166" t="s">
        <v>627</v>
      </c>
      <c r="D166" t="s">
        <v>3173</v>
      </c>
      <c r="E166" t="s">
        <v>3174</v>
      </c>
      <c r="F166" t="s">
        <v>1521</v>
      </c>
      <c r="G166" t="s">
        <v>3175</v>
      </c>
      <c r="H166" t="s">
        <v>408</v>
      </c>
      <c r="I166" t="s">
        <v>2744</v>
      </c>
      <c r="J166" t="s">
        <v>197</v>
      </c>
      <c r="K166" t="s">
        <v>4206</v>
      </c>
      <c r="L166" t="s">
        <v>189</v>
      </c>
      <c r="M166" t="s">
        <v>4202</v>
      </c>
      <c r="O166" t="s">
        <v>4227</v>
      </c>
    </row>
    <row r="167" spans="1:15" x14ac:dyDescent="0.25">
      <c r="A167" t="s">
        <v>2308</v>
      </c>
      <c r="B167" t="s">
        <v>2307</v>
      </c>
      <c r="C167" t="s">
        <v>714</v>
      </c>
      <c r="D167" t="s">
        <v>3180</v>
      </c>
      <c r="E167" t="s">
        <v>1572</v>
      </c>
      <c r="F167" t="s">
        <v>1252</v>
      </c>
      <c r="G167" t="s">
        <v>1252</v>
      </c>
      <c r="H167" t="s">
        <v>713</v>
      </c>
      <c r="I167" t="s">
        <v>208</v>
      </c>
      <c r="J167" t="s">
        <v>201</v>
      </c>
      <c r="K167" t="s">
        <v>4205</v>
      </c>
      <c r="L167" t="s">
        <v>4244</v>
      </c>
      <c r="M167" t="s">
        <v>4202</v>
      </c>
      <c r="O167" t="s">
        <v>4230</v>
      </c>
    </row>
    <row r="168" spans="1:15" x14ac:dyDescent="0.25">
      <c r="A168" t="s">
        <v>2306</v>
      </c>
      <c r="B168" t="s">
        <v>2305</v>
      </c>
      <c r="C168" t="s">
        <v>628</v>
      </c>
      <c r="D168" t="s">
        <v>3176</v>
      </c>
      <c r="E168" t="s">
        <v>3177</v>
      </c>
      <c r="F168" t="s">
        <v>3178</v>
      </c>
      <c r="G168" t="s">
        <v>1223</v>
      </c>
      <c r="H168" t="s">
        <v>616</v>
      </c>
      <c r="I168" t="s">
        <v>3179</v>
      </c>
      <c r="J168" t="s">
        <v>201</v>
      </c>
      <c r="K168" t="s">
        <v>4205</v>
      </c>
      <c r="L168" t="s">
        <v>4244</v>
      </c>
      <c r="M168" t="s">
        <v>4202</v>
      </c>
      <c r="O168" t="s">
        <v>4222</v>
      </c>
    </row>
    <row r="169" spans="1:15" x14ac:dyDescent="0.25">
      <c r="A169" t="s">
        <v>2310</v>
      </c>
      <c r="B169" t="s">
        <v>2309</v>
      </c>
      <c r="C169" t="s">
        <v>715</v>
      </c>
      <c r="D169" t="s">
        <v>3181</v>
      </c>
      <c r="E169" t="s">
        <v>3182</v>
      </c>
      <c r="F169" t="s">
        <v>1320</v>
      </c>
      <c r="G169" t="s">
        <v>3183</v>
      </c>
      <c r="H169" t="s">
        <v>713</v>
      </c>
      <c r="I169" t="s">
        <v>208</v>
      </c>
      <c r="J169" t="s">
        <v>201</v>
      </c>
      <c r="K169" t="s">
        <v>4205</v>
      </c>
      <c r="L169" t="s">
        <v>4244</v>
      </c>
      <c r="M169" t="s">
        <v>4202</v>
      </c>
      <c r="N169" t="s">
        <v>4218</v>
      </c>
      <c r="O169" t="s">
        <v>4230</v>
      </c>
    </row>
    <row r="170" spans="1:15" x14ac:dyDescent="0.25">
      <c r="A170" t="s">
        <v>2312</v>
      </c>
      <c r="B170" t="s">
        <v>2311</v>
      </c>
      <c r="C170" t="s">
        <v>631</v>
      </c>
      <c r="D170" t="s">
        <v>3184</v>
      </c>
      <c r="E170" t="s">
        <v>3185</v>
      </c>
      <c r="F170" t="s">
        <v>3186</v>
      </c>
      <c r="G170" t="s">
        <v>632</v>
      </c>
      <c r="H170" t="s">
        <v>422</v>
      </c>
      <c r="I170" t="s">
        <v>3179</v>
      </c>
      <c r="J170" t="s">
        <v>201</v>
      </c>
      <c r="K170" t="s">
        <v>4205</v>
      </c>
      <c r="L170" t="s">
        <v>4244</v>
      </c>
      <c r="M170" t="s">
        <v>4202</v>
      </c>
      <c r="O170" t="s">
        <v>4228</v>
      </c>
    </row>
    <row r="171" spans="1:15" x14ac:dyDescent="0.25">
      <c r="A171" t="s">
        <v>2313</v>
      </c>
      <c r="B171" t="s">
        <v>2313</v>
      </c>
      <c r="C171" t="s">
        <v>633</v>
      </c>
      <c r="D171" t="s">
        <v>3187</v>
      </c>
      <c r="E171" t="s">
        <v>3188</v>
      </c>
      <c r="F171" t="s">
        <v>3189</v>
      </c>
      <c r="G171" t="s">
        <v>634</v>
      </c>
      <c r="H171" t="s">
        <v>408</v>
      </c>
      <c r="I171" t="s">
        <v>2744</v>
      </c>
      <c r="J171" t="s">
        <v>197</v>
      </c>
      <c r="K171" t="s">
        <v>4207</v>
      </c>
      <c r="L171" t="s">
        <v>189</v>
      </c>
      <c r="M171" t="s">
        <v>4202</v>
      </c>
      <c r="O171" t="s">
        <v>4221</v>
      </c>
    </row>
    <row r="172" spans="1:15" x14ac:dyDescent="0.25">
      <c r="A172" t="s">
        <v>2314</v>
      </c>
      <c r="B172" t="s">
        <v>2314</v>
      </c>
      <c r="C172" t="s">
        <v>635</v>
      </c>
      <c r="D172" t="s">
        <v>3190</v>
      </c>
      <c r="E172" t="s">
        <v>3191</v>
      </c>
      <c r="F172" t="s">
        <v>3192</v>
      </c>
      <c r="G172" t="s">
        <v>1224</v>
      </c>
      <c r="H172" t="s">
        <v>408</v>
      </c>
      <c r="I172" t="s">
        <v>2744</v>
      </c>
      <c r="J172" t="s">
        <v>197</v>
      </c>
      <c r="K172" t="s">
        <v>4205</v>
      </c>
      <c r="L172" t="s">
        <v>4244</v>
      </c>
      <c r="M172" t="s">
        <v>4202</v>
      </c>
      <c r="O172" t="s">
        <v>4221</v>
      </c>
    </row>
    <row r="173" spans="1:15" x14ac:dyDescent="0.25">
      <c r="A173" t="s">
        <v>2315</v>
      </c>
      <c r="B173" t="s">
        <v>2315</v>
      </c>
      <c r="C173" t="s">
        <v>630</v>
      </c>
      <c r="D173" t="s">
        <v>3193</v>
      </c>
      <c r="E173" t="s">
        <v>3194</v>
      </c>
      <c r="F173" t="s">
        <v>3195</v>
      </c>
      <c r="G173" t="s">
        <v>3195</v>
      </c>
      <c r="H173" t="s">
        <v>443</v>
      </c>
      <c r="I173" t="s">
        <v>2744</v>
      </c>
      <c r="J173" t="s">
        <v>197</v>
      </c>
      <c r="K173" t="s">
        <v>4208</v>
      </c>
      <c r="L173" t="s">
        <v>4245</v>
      </c>
      <c r="M173" t="s">
        <v>4202</v>
      </c>
      <c r="N173" t="s">
        <v>4218</v>
      </c>
      <c r="O173" t="s">
        <v>4221</v>
      </c>
    </row>
    <row r="174" spans="1:15" x14ac:dyDescent="0.25">
      <c r="A174" t="s">
        <v>2316</v>
      </c>
      <c r="B174" t="s">
        <v>2316</v>
      </c>
      <c r="C174" t="s">
        <v>636</v>
      </c>
      <c r="D174" t="s">
        <v>3196</v>
      </c>
      <c r="E174" t="s">
        <v>3197</v>
      </c>
      <c r="F174" t="s">
        <v>1567</v>
      </c>
      <c r="G174" t="s">
        <v>1567</v>
      </c>
      <c r="H174" t="s">
        <v>443</v>
      </c>
      <c r="I174" t="s">
        <v>2744</v>
      </c>
      <c r="J174" t="s">
        <v>197</v>
      </c>
      <c r="K174" t="s">
        <v>4206</v>
      </c>
      <c r="L174" t="s">
        <v>189</v>
      </c>
      <c r="M174" t="s">
        <v>4202</v>
      </c>
      <c r="O174" t="s">
        <v>4228</v>
      </c>
    </row>
    <row r="175" spans="1:15" x14ac:dyDescent="0.25">
      <c r="A175" t="s">
        <v>2317</v>
      </c>
      <c r="B175" t="s">
        <v>2317</v>
      </c>
      <c r="C175" t="s">
        <v>637</v>
      </c>
      <c r="D175" t="s">
        <v>3198</v>
      </c>
      <c r="E175" t="s">
        <v>3199</v>
      </c>
      <c r="F175" t="s">
        <v>3200</v>
      </c>
      <c r="G175" t="s">
        <v>1225</v>
      </c>
      <c r="H175" t="s">
        <v>451</v>
      </c>
      <c r="I175" t="s">
        <v>2744</v>
      </c>
      <c r="J175" t="s">
        <v>197</v>
      </c>
      <c r="K175" t="s">
        <v>4205</v>
      </c>
      <c r="L175" t="s">
        <v>4244</v>
      </c>
      <c r="M175" t="s">
        <v>4202</v>
      </c>
      <c r="O175" t="s">
        <v>4221</v>
      </c>
    </row>
    <row r="176" spans="1:15" x14ac:dyDescent="0.25">
      <c r="A176" t="s">
        <v>2318</v>
      </c>
      <c r="B176" t="s">
        <v>2318</v>
      </c>
      <c r="C176" t="s">
        <v>640</v>
      </c>
      <c r="D176" t="s">
        <v>3201</v>
      </c>
      <c r="E176" t="s">
        <v>1614</v>
      </c>
      <c r="F176" t="s">
        <v>639</v>
      </c>
      <c r="G176" t="s">
        <v>1227</v>
      </c>
      <c r="H176" t="s">
        <v>443</v>
      </c>
      <c r="I176" t="s">
        <v>2744</v>
      </c>
      <c r="J176" t="s">
        <v>197</v>
      </c>
      <c r="K176" t="s">
        <v>4211</v>
      </c>
      <c r="L176" t="s">
        <v>4245</v>
      </c>
      <c r="M176" t="s">
        <v>4203</v>
      </c>
      <c r="N176" t="s">
        <v>4216</v>
      </c>
      <c r="O176" t="s">
        <v>4223</v>
      </c>
    </row>
    <row r="177" spans="1:15" x14ac:dyDescent="0.25">
      <c r="A177" t="s">
        <v>2319</v>
      </c>
      <c r="B177" t="s">
        <v>2319</v>
      </c>
      <c r="C177" t="s">
        <v>638</v>
      </c>
      <c r="D177" t="s">
        <v>3202</v>
      </c>
      <c r="E177" t="s">
        <v>3203</v>
      </c>
      <c r="F177" t="s">
        <v>3204</v>
      </c>
      <c r="G177" t="s">
        <v>1226</v>
      </c>
      <c r="H177" t="s">
        <v>524</v>
      </c>
      <c r="I177" t="s">
        <v>2744</v>
      </c>
      <c r="J177" t="s">
        <v>197</v>
      </c>
      <c r="K177" t="s">
        <v>4205</v>
      </c>
      <c r="L177" t="s">
        <v>4244</v>
      </c>
      <c r="M177" t="s">
        <v>4202</v>
      </c>
      <c r="O177" t="s">
        <v>4221</v>
      </c>
    </row>
    <row r="178" spans="1:15" x14ac:dyDescent="0.25">
      <c r="A178" t="s">
        <v>2320</v>
      </c>
      <c r="B178" t="s">
        <v>2320</v>
      </c>
      <c r="C178" t="s">
        <v>647</v>
      </c>
      <c r="D178" t="s">
        <v>3205</v>
      </c>
      <c r="E178" t="s">
        <v>3206</v>
      </c>
      <c r="F178" t="s">
        <v>3207</v>
      </c>
      <c r="G178" t="s">
        <v>644</v>
      </c>
      <c r="H178" t="s">
        <v>406</v>
      </c>
      <c r="I178" t="s">
        <v>205</v>
      </c>
      <c r="J178" t="s">
        <v>198</v>
      </c>
      <c r="K178" t="s">
        <v>4205</v>
      </c>
      <c r="L178" t="s">
        <v>4244</v>
      </c>
      <c r="M178" t="s">
        <v>4203</v>
      </c>
      <c r="O178" t="s">
        <v>4223</v>
      </c>
    </row>
    <row r="179" spans="1:15" x14ac:dyDescent="0.25">
      <c r="A179" t="s">
        <v>2321</v>
      </c>
      <c r="B179" t="s">
        <v>2321</v>
      </c>
      <c r="C179" t="s">
        <v>643</v>
      </c>
      <c r="D179" t="s">
        <v>3208</v>
      </c>
      <c r="E179" t="s">
        <v>3209</v>
      </c>
      <c r="F179" t="s">
        <v>3210</v>
      </c>
      <c r="G179" t="s">
        <v>1228</v>
      </c>
      <c r="H179" t="s">
        <v>442</v>
      </c>
      <c r="I179" t="s">
        <v>2748</v>
      </c>
      <c r="J179" t="s">
        <v>197</v>
      </c>
      <c r="K179" t="s">
        <v>4205</v>
      </c>
      <c r="L179" t="s">
        <v>4244</v>
      </c>
      <c r="M179" t="s">
        <v>4202</v>
      </c>
      <c r="O179" t="s">
        <v>4221</v>
      </c>
    </row>
    <row r="180" spans="1:15" x14ac:dyDescent="0.25">
      <c r="A180" t="s">
        <v>2322</v>
      </c>
      <c r="B180" t="s">
        <v>2322</v>
      </c>
      <c r="C180" t="s">
        <v>648</v>
      </c>
      <c r="D180" t="s">
        <v>3211</v>
      </c>
      <c r="E180" t="s">
        <v>3212</v>
      </c>
      <c r="F180" t="s">
        <v>1229</v>
      </c>
      <c r="G180" t="s">
        <v>1229</v>
      </c>
      <c r="H180" t="s">
        <v>442</v>
      </c>
      <c r="I180" t="s">
        <v>3213</v>
      </c>
      <c r="J180" t="s">
        <v>197</v>
      </c>
      <c r="K180" t="s">
        <v>4205</v>
      </c>
      <c r="L180" t="s">
        <v>4244</v>
      </c>
      <c r="M180" t="s">
        <v>4202</v>
      </c>
      <c r="N180" t="s">
        <v>4229</v>
      </c>
      <c r="O180" t="s">
        <v>4221</v>
      </c>
    </row>
    <row r="181" spans="1:15" x14ac:dyDescent="0.25">
      <c r="A181" t="s">
        <v>2323</v>
      </c>
      <c r="B181" t="s">
        <v>2323</v>
      </c>
      <c r="C181" t="s">
        <v>649</v>
      </c>
      <c r="D181" t="s">
        <v>3214</v>
      </c>
      <c r="E181" t="s">
        <v>3215</v>
      </c>
      <c r="F181" t="s">
        <v>1230</v>
      </c>
      <c r="G181" t="s">
        <v>1230</v>
      </c>
      <c r="H181" t="s">
        <v>406</v>
      </c>
      <c r="I181" t="s">
        <v>205</v>
      </c>
      <c r="J181" t="s">
        <v>198</v>
      </c>
      <c r="K181" t="s">
        <v>4205</v>
      </c>
      <c r="L181" t="s">
        <v>4244</v>
      </c>
      <c r="M181" t="s">
        <v>4202</v>
      </c>
      <c r="O181" t="s">
        <v>4228</v>
      </c>
    </row>
    <row r="182" spans="1:15" x14ac:dyDescent="0.25">
      <c r="A182" t="s">
        <v>2324</v>
      </c>
      <c r="B182" t="s">
        <v>2324</v>
      </c>
      <c r="C182" t="s">
        <v>651</v>
      </c>
      <c r="D182" t="s">
        <v>3216</v>
      </c>
      <c r="E182" t="s">
        <v>3217</v>
      </c>
      <c r="F182" t="s">
        <v>652</v>
      </c>
      <c r="G182" t="s">
        <v>652</v>
      </c>
      <c r="H182" t="s">
        <v>414</v>
      </c>
      <c r="I182" t="s">
        <v>2744</v>
      </c>
      <c r="J182" t="s">
        <v>197</v>
      </c>
      <c r="K182" t="s">
        <v>4205</v>
      </c>
      <c r="L182" t="s">
        <v>4244</v>
      </c>
      <c r="M182" t="s">
        <v>4202</v>
      </c>
      <c r="O182" t="s">
        <v>4220</v>
      </c>
    </row>
    <row r="183" spans="1:15" x14ac:dyDescent="0.25">
      <c r="A183" t="s">
        <v>2325</v>
      </c>
      <c r="B183" t="s">
        <v>2325</v>
      </c>
      <c r="C183" t="s">
        <v>653</v>
      </c>
      <c r="D183" t="s">
        <v>3218</v>
      </c>
      <c r="E183" t="s">
        <v>3219</v>
      </c>
      <c r="F183" t="s">
        <v>3220</v>
      </c>
      <c r="G183" t="s">
        <v>1231</v>
      </c>
      <c r="H183" t="s">
        <v>429</v>
      </c>
      <c r="I183" t="s">
        <v>2744</v>
      </c>
      <c r="J183" t="s">
        <v>197</v>
      </c>
      <c r="K183" t="s">
        <v>4210</v>
      </c>
      <c r="L183" t="s">
        <v>189</v>
      </c>
      <c r="M183" t="s">
        <v>4202</v>
      </c>
      <c r="O183" t="s">
        <v>4216</v>
      </c>
    </row>
    <row r="184" spans="1:15" x14ac:dyDescent="0.25">
      <c r="A184" t="s">
        <v>2326</v>
      </c>
      <c r="B184" t="s">
        <v>2326</v>
      </c>
      <c r="C184" t="s">
        <v>654</v>
      </c>
      <c r="D184" t="s">
        <v>3221</v>
      </c>
      <c r="E184" t="s">
        <v>3222</v>
      </c>
      <c r="F184" t="s">
        <v>3223</v>
      </c>
      <c r="G184" t="s">
        <v>1232</v>
      </c>
      <c r="H184" t="s">
        <v>429</v>
      </c>
      <c r="I184" t="s">
        <v>2744</v>
      </c>
      <c r="J184" t="s">
        <v>197</v>
      </c>
      <c r="K184" t="s">
        <v>4212</v>
      </c>
      <c r="L184" t="s">
        <v>189</v>
      </c>
      <c r="M184" t="s">
        <v>4203</v>
      </c>
      <c r="N184" t="s">
        <v>4218</v>
      </c>
      <c r="O184" t="s">
        <v>4223</v>
      </c>
    </row>
    <row r="185" spans="1:15" x14ac:dyDescent="0.25">
      <c r="A185" t="s">
        <v>2327</v>
      </c>
      <c r="B185" t="s">
        <v>2327</v>
      </c>
      <c r="C185" t="s">
        <v>658</v>
      </c>
      <c r="D185" t="s">
        <v>3224</v>
      </c>
      <c r="E185" t="s">
        <v>3225</v>
      </c>
      <c r="F185" t="s">
        <v>3226</v>
      </c>
      <c r="G185" t="s">
        <v>3227</v>
      </c>
      <c r="H185" t="s">
        <v>406</v>
      </c>
      <c r="I185" t="s">
        <v>205</v>
      </c>
      <c r="J185" t="s">
        <v>198</v>
      </c>
      <c r="K185" t="s">
        <v>4205</v>
      </c>
      <c r="L185" t="s">
        <v>4244</v>
      </c>
      <c r="M185" t="s">
        <v>4202</v>
      </c>
      <c r="N185" t="s">
        <v>4229</v>
      </c>
      <c r="O185" t="s">
        <v>4221</v>
      </c>
    </row>
    <row r="186" spans="1:15" x14ac:dyDescent="0.25">
      <c r="A186" t="s">
        <v>2330</v>
      </c>
      <c r="B186" t="s">
        <v>2330</v>
      </c>
      <c r="C186" t="s">
        <v>656</v>
      </c>
      <c r="D186" t="s">
        <v>3230</v>
      </c>
      <c r="E186" t="s">
        <v>3231</v>
      </c>
      <c r="F186" t="s">
        <v>3232</v>
      </c>
      <c r="G186" t="s">
        <v>657</v>
      </c>
      <c r="H186" t="s">
        <v>406</v>
      </c>
      <c r="I186" t="s">
        <v>205</v>
      </c>
      <c r="J186" t="s">
        <v>198</v>
      </c>
      <c r="K186" t="s">
        <v>4205</v>
      </c>
      <c r="L186" t="s">
        <v>4244</v>
      </c>
      <c r="M186" t="s">
        <v>4202</v>
      </c>
      <c r="N186" t="s">
        <v>4229</v>
      </c>
      <c r="O186" t="s">
        <v>4226</v>
      </c>
    </row>
    <row r="187" spans="1:15" x14ac:dyDescent="0.25">
      <c r="A187" t="s">
        <v>2329</v>
      </c>
      <c r="B187" t="s">
        <v>2328</v>
      </c>
      <c r="C187" t="s">
        <v>968</v>
      </c>
      <c r="D187" t="s">
        <v>3228</v>
      </c>
      <c r="E187" t="s">
        <v>3229</v>
      </c>
      <c r="F187" t="s">
        <v>964</v>
      </c>
      <c r="G187" t="s">
        <v>1346</v>
      </c>
      <c r="H187" t="s">
        <v>427</v>
      </c>
      <c r="I187" t="s">
        <v>2744</v>
      </c>
      <c r="J187" t="s">
        <v>197</v>
      </c>
      <c r="K187" t="s">
        <v>4205</v>
      </c>
      <c r="L187" t="s">
        <v>4244</v>
      </c>
      <c r="M187" t="s">
        <v>4202</v>
      </c>
      <c r="O187" t="s">
        <v>4230</v>
      </c>
    </row>
    <row r="188" spans="1:15" x14ac:dyDescent="0.25">
      <c r="A188" t="s">
        <v>2331</v>
      </c>
      <c r="B188" t="s">
        <v>2331</v>
      </c>
      <c r="C188" t="s">
        <v>659</v>
      </c>
      <c r="D188" t="s">
        <v>3233</v>
      </c>
      <c r="E188" t="s">
        <v>3234</v>
      </c>
      <c r="F188" t="s">
        <v>3235</v>
      </c>
      <c r="G188" t="s">
        <v>1233</v>
      </c>
      <c r="H188" t="s">
        <v>429</v>
      </c>
      <c r="I188" t="s">
        <v>2744</v>
      </c>
      <c r="J188" t="s">
        <v>197</v>
      </c>
      <c r="K188" t="s">
        <v>4206</v>
      </c>
      <c r="L188" t="s">
        <v>189</v>
      </c>
      <c r="M188" t="s">
        <v>4202</v>
      </c>
      <c r="O188" t="s">
        <v>4217</v>
      </c>
    </row>
    <row r="189" spans="1:15" x14ac:dyDescent="0.25">
      <c r="A189" t="s">
        <v>2333</v>
      </c>
      <c r="B189" t="s">
        <v>2333</v>
      </c>
      <c r="C189" t="s">
        <v>660</v>
      </c>
      <c r="D189" t="s">
        <v>3239</v>
      </c>
      <c r="E189" t="s">
        <v>3240</v>
      </c>
      <c r="F189" t="s">
        <v>3241</v>
      </c>
      <c r="G189" t="s">
        <v>3242</v>
      </c>
      <c r="H189" t="s">
        <v>416</v>
      </c>
      <c r="I189" t="s">
        <v>2744</v>
      </c>
      <c r="J189" t="s">
        <v>197</v>
      </c>
      <c r="K189" t="s">
        <v>4209</v>
      </c>
      <c r="L189" t="s">
        <v>189</v>
      </c>
      <c r="M189" t="s">
        <v>4202</v>
      </c>
      <c r="O189" t="s">
        <v>4226</v>
      </c>
    </row>
    <row r="190" spans="1:15" x14ac:dyDescent="0.25">
      <c r="A190" t="s">
        <v>2332</v>
      </c>
      <c r="B190" t="s">
        <v>2332</v>
      </c>
      <c r="C190" t="s">
        <v>661</v>
      </c>
      <c r="D190" t="s">
        <v>3236</v>
      </c>
      <c r="E190" t="s">
        <v>3237</v>
      </c>
      <c r="F190" t="s">
        <v>3238</v>
      </c>
      <c r="G190" t="s">
        <v>1234</v>
      </c>
      <c r="H190" t="s">
        <v>429</v>
      </c>
      <c r="I190" t="s">
        <v>2744</v>
      </c>
      <c r="J190" t="s">
        <v>197</v>
      </c>
      <c r="K190" t="s">
        <v>4206</v>
      </c>
      <c r="L190" t="s">
        <v>189</v>
      </c>
      <c r="M190" t="s">
        <v>4202</v>
      </c>
      <c r="O190" t="s">
        <v>4217</v>
      </c>
    </row>
    <row r="191" spans="1:15" x14ac:dyDescent="0.25">
      <c r="A191" t="s">
        <v>2334</v>
      </c>
      <c r="B191" t="s">
        <v>2334</v>
      </c>
      <c r="C191" t="s">
        <v>662</v>
      </c>
      <c r="D191" t="s">
        <v>3243</v>
      </c>
      <c r="E191" t="s">
        <v>3244</v>
      </c>
      <c r="F191" t="s">
        <v>1235</v>
      </c>
      <c r="G191" t="s">
        <v>1235</v>
      </c>
      <c r="H191" t="s">
        <v>408</v>
      </c>
      <c r="I191" t="s">
        <v>2744</v>
      </c>
      <c r="J191" t="s">
        <v>197</v>
      </c>
      <c r="K191" t="s">
        <v>4206</v>
      </c>
      <c r="L191" t="s">
        <v>189</v>
      </c>
      <c r="M191" t="s">
        <v>4202</v>
      </c>
      <c r="N191" t="s">
        <v>4216</v>
      </c>
      <c r="O191" t="s">
        <v>4227</v>
      </c>
    </row>
    <row r="192" spans="1:15" x14ac:dyDescent="0.25">
      <c r="A192" t="s">
        <v>2335</v>
      </c>
      <c r="B192" t="s">
        <v>2335</v>
      </c>
      <c r="C192" t="s">
        <v>663</v>
      </c>
      <c r="D192" t="s">
        <v>3245</v>
      </c>
      <c r="E192" t="s">
        <v>3246</v>
      </c>
      <c r="F192" t="s">
        <v>664</v>
      </c>
      <c r="G192" t="s">
        <v>1236</v>
      </c>
      <c r="H192" t="s">
        <v>408</v>
      </c>
      <c r="I192" t="s">
        <v>2744</v>
      </c>
      <c r="J192" t="s">
        <v>197</v>
      </c>
      <c r="K192" t="s">
        <v>4205</v>
      </c>
      <c r="L192" t="s">
        <v>4244</v>
      </c>
      <c r="M192" t="s">
        <v>4202</v>
      </c>
      <c r="N192" t="s">
        <v>4229</v>
      </c>
      <c r="O192" t="s">
        <v>4220</v>
      </c>
    </row>
    <row r="193" spans="1:15" x14ac:dyDescent="0.25">
      <c r="A193" t="s">
        <v>2336</v>
      </c>
      <c r="B193" t="s">
        <v>2336</v>
      </c>
      <c r="C193" t="s">
        <v>666</v>
      </c>
      <c r="D193" t="s">
        <v>3247</v>
      </c>
      <c r="E193" t="s">
        <v>3248</v>
      </c>
      <c r="F193" t="s">
        <v>3249</v>
      </c>
      <c r="G193" t="s">
        <v>3249</v>
      </c>
      <c r="H193" t="s">
        <v>665</v>
      </c>
      <c r="I193" t="s">
        <v>3169</v>
      </c>
      <c r="J193" t="s">
        <v>4242</v>
      </c>
      <c r="K193" t="s">
        <v>4206</v>
      </c>
      <c r="L193" t="s">
        <v>189</v>
      </c>
      <c r="M193" t="s">
        <v>4202</v>
      </c>
      <c r="O193" t="s">
        <v>4219</v>
      </c>
    </row>
    <row r="194" spans="1:15" x14ac:dyDescent="0.25">
      <c r="A194" t="s">
        <v>2337</v>
      </c>
      <c r="B194" t="s">
        <v>2337</v>
      </c>
      <c r="C194" t="s">
        <v>670</v>
      </c>
      <c r="D194" t="s">
        <v>3250</v>
      </c>
      <c r="E194" t="s">
        <v>3251</v>
      </c>
      <c r="F194" t="s">
        <v>3252</v>
      </c>
      <c r="G194" t="s">
        <v>3252</v>
      </c>
      <c r="H194" t="s">
        <v>669</v>
      </c>
      <c r="I194" t="s">
        <v>2808</v>
      </c>
      <c r="J194" t="s">
        <v>202</v>
      </c>
      <c r="K194" t="s">
        <v>4205</v>
      </c>
      <c r="L194" t="s">
        <v>4244</v>
      </c>
      <c r="M194" t="s">
        <v>4203</v>
      </c>
      <c r="O194" t="s">
        <v>4223</v>
      </c>
    </row>
    <row r="195" spans="1:15" x14ac:dyDescent="0.25">
      <c r="A195" t="s">
        <v>2338</v>
      </c>
      <c r="B195" t="s">
        <v>2338</v>
      </c>
      <c r="C195" t="s">
        <v>672</v>
      </c>
      <c r="D195" t="s">
        <v>3253</v>
      </c>
      <c r="E195" t="s">
        <v>3254</v>
      </c>
      <c r="F195" t="s">
        <v>3255</v>
      </c>
      <c r="G195" t="s">
        <v>3255</v>
      </c>
      <c r="H195" t="s">
        <v>669</v>
      </c>
      <c r="I195" t="s">
        <v>208</v>
      </c>
      <c r="J195" t="s">
        <v>201</v>
      </c>
      <c r="K195" t="s">
        <v>4205</v>
      </c>
      <c r="L195" t="s">
        <v>4244</v>
      </c>
      <c r="M195" t="s">
        <v>4202</v>
      </c>
      <c r="N195" t="s">
        <v>4216</v>
      </c>
      <c r="O195" t="s">
        <v>4222</v>
      </c>
    </row>
    <row r="196" spans="1:15" x14ac:dyDescent="0.25">
      <c r="A196" t="s">
        <v>2339</v>
      </c>
      <c r="B196" t="s">
        <v>2339</v>
      </c>
      <c r="C196" t="s">
        <v>667</v>
      </c>
      <c r="D196" t="s">
        <v>3256</v>
      </c>
      <c r="E196" t="s">
        <v>3257</v>
      </c>
      <c r="F196" t="s">
        <v>668</v>
      </c>
      <c r="G196" t="s">
        <v>668</v>
      </c>
      <c r="H196" t="s">
        <v>538</v>
      </c>
      <c r="I196" t="s">
        <v>205</v>
      </c>
      <c r="J196" t="s">
        <v>198</v>
      </c>
      <c r="K196" t="s">
        <v>4207</v>
      </c>
      <c r="L196" t="s">
        <v>189</v>
      </c>
      <c r="M196" t="s">
        <v>4202</v>
      </c>
      <c r="O196" t="s">
        <v>4219</v>
      </c>
    </row>
    <row r="197" spans="1:15" x14ac:dyDescent="0.25">
      <c r="A197" t="s">
        <v>2340</v>
      </c>
      <c r="B197" t="s">
        <v>2340</v>
      </c>
      <c r="C197" t="s">
        <v>676</v>
      </c>
      <c r="D197" t="s">
        <v>3258</v>
      </c>
      <c r="E197" t="s">
        <v>3259</v>
      </c>
      <c r="F197" t="s">
        <v>679</v>
      </c>
      <c r="G197" t="s">
        <v>677</v>
      </c>
      <c r="H197" t="s">
        <v>538</v>
      </c>
      <c r="I197" t="s">
        <v>205</v>
      </c>
      <c r="J197" t="s">
        <v>198</v>
      </c>
      <c r="K197" t="s">
        <v>4205</v>
      </c>
      <c r="L197" t="s">
        <v>4244</v>
      </c>
      <c r="M197" t="s">
        <v>4202</v>
      </c>
      <c r="O197" t="s">
        <v>4224</v>
      </c>
    </row>
    <row r="198" spans="1:15" x14ac:dyDescent="0.25">
      <c r="A198" t="s">
        <v>2341</v>
      </c>
      <c r="B198" t="s">
        <v>2341</v>
      </c>
      <c r="C198" t="s">
        <v>1239</v>
      </c>
      <c r="D198" t="s">
        <v>3260</v>
      </c>
      <c r="E198" t="s">
        <v>3261</v>
      </c>
      <c r="F198" t="s">
        <v>1240</v>
      </c>
      <c r="G198" t="s">
        <v>1240</v>
      </c>
      <c r="H198" t="s">
        <v>538</v>
      </c>
      <c r="I198" t="s">
        <v>205</v>
      </c>
      <c r="J198" t="s">
        <v>198</v>
      </c>
      <c r="K198" t="s">
        <v>4207</v>
      </c>
      <c r="L198" t="s">
        <v>4244</v>
      </c>
      <c r="M198" t="s">
        <v>4202</v>
      </c>
      <c r="O198" t="s">
        <v>4226</v>
      </c>
    </row>
    <row r="199" spans="1:15" x14ac:dyDescent="0.25">
      <c r="A199" t="s">
        <v>2342</v>
      </c>
      <c r="B199" t="s">
        <v>2342</v>
      </c>
      <c r="C199" t="s">
        <v>678</v>
      </c>
      <c r="D199" t="s">
        <v>3262</v>
      </c>
      <c r="E199" t="s">
        <v>3263</v>
      </c>
      <c r="F199" t="s">
        <v>3264</v>
      </c>
      <c r="G199" t="s">
        <v>3265</v>
      </c>
      <c r="H199" t="s">
        <v>675</v>
      </c>
      <c r="I199" t="s">
        <v>2744</v>
      </c>
      <c r="J199" t="s">
        <v>197</v>
      </c>
      <c r="K199" t="s">
        <v>4206</v>
      </c>
      <c r="L199" t="s">
        <v>189</v>
      </c>
      <c r="M199" t="s">
        <v>4202</v>
      </c>
      <c r="O199" t="s">
        <v>4227</v>
      </c>
    </row>
    <row r="200" spans="1:15" x14ac:dyDescent="0.25">
      <c r="A200" t="s">
        <v>2343</v>
      </c>
      <c r="B200" t="s">
        <v>2343</v>
      </c>
      <c r="C200" t="s">
        <v>671</v>
      </c>
      <c r="D200" t="s">
        <v>3266</v>
      </c>
      <c r="E200" t="s">
        <v>3267</v>
      </c>
      <c r="F200" t="s">
        <v>3268</v>
      </c>
      <c r="G200" t="s">
        <v>3269</v>
      </c>
      <c r="H200" t="s">
        <v>406</v>
      </c>
      <c r="I200" t="s">
        <v>205</v>
      </c>
      <c r="J200" t="s">
        <v>198</v>
      </c>
      <c r="K200" t="s">
        <v>4205</v>
      </c>
      <c r="L200" t="s">
        <v>4244</v>
      </c>
      <c r="M200" t="s">
        <v>4202</v>
      </c>
      <c r="N200" t="s">
        <v>4218</v>
      </c>
      <c r="O200" t="s">
        <v>4219</v>
      </c>
    </row>
    <row r="201" spans="1:15" x14ac:dyDescent="0.25">
      <c r="A201" t="s">
        <v>2344</v>
      </c>
      <c r="B201" t="s">
        <v>2344</v>
      </c>
      <c r="C201" t="s">
        <v>683</v>
      </c>
      <c r="D201" t="s">
        <v>3270</v>
      </c>
      <c r="E201" t="s">
        <v>3271</v>
      </c>
      <c r="F201" t="s">
        <v>3272</v>
      </c>
      <c r="G201" t="s">
        <v>1242</v>
      </c>
      <c r="H201" t="s">
        <v>406</v>
      </c>
      <c r="I201" t="s">
        <v>205</v>
      </c>
      <c r="J201" t="s">
        <v>198</v>
      </c>
      <c r="K201" t="s">
        <v>4205</v>
      </c>
      <c r="L201" t="s">
        <v>4244</v>
      </c>
      <c r="M201" t="s">
        <v>4202</v>
      </c>
      <c r="N201" t="s">
        <v>4218</v>
      </c>
      <c r="O201" t="s">
        <v>4224</v>
      </c>
    </row>
    <row r="202" spans="1:15" x14ac:dyDescent="0.25">
      <c r="A202" t="s">
        <v>2722</v>
      </c>
      <c r="B202" t="s">
        <v>2722</v>
      </c>
      <c r="C202" t="s">
        <v>685</v>
      </c>
      <c r="D202" t="s">
        <v>4176</v>
      </c>
      <c r="E202" t="s">
        <v>4177</v>
      </c>
      <c r="G202" t="s">
        <v>1512</v>
      </c>
      <c r="H202" t="s">
        <v>555</v>
      </c>
      <c r="I202" t="s">
        <v>2744</v>
      </c>
      <c r="J202" t="s">
        <v>197</v>
      </c>
      <c r="K202" t="s">
        <v>4206</v>
      </c>
      <c r="L202" t="s">
        <v>189</v>
      </c>
      <c r="M202" t="s">
        <v>4202</v>
      </c>
    </row>
    <row r="203" spans="1:15" x14ac:dyDescent="0.25">
      <c r="A203" t="s">
        <v>2345</v>
      </c>
      <c r="B203" t="s">
        <v>2345</v>
      </c>
      <c r="C203" t="s">
        <v>686</v>
      </c>
      <c r="D203" t="s">
        <v>3273</v>
      </c>
      <c r="E203" t="s">
        <v>3274</v>
      </c>
      <c r="F203" t="s">
        <v>3275</v>
      </c>
      <c r="G203" t="s">
        <v>3275</v>
      </c>
      <c r="H203" t="s">
        <v>687</v>
      </c>
      <c r="I203" t="s">
        <v>2744</v>
      </c>
      <c r="J203" t="s">
        <v>197</v>
      </c>
      <c r="K203" t="s">
        <v>4205</v>
      </c>
      <c r="L203" t="s">
        <v>4244</v>
      </c>
      <c r="M203" t="s">
        <v>4202</v>
      </c>
      <c r="O203" t="s">
        <v>4224</v>
      </c>
    </row>
    <row r="204" spans="1:15" x14ac:dyDescent="0.25">
      <c r="A204" t="s">
        <v>2346</v>
      </c>
      <c r="B204" t="s">
        <v>2346</v>
      </c>
      <c r="C204" t="s">
        <v>688</v>
      </c>
      <c r="D204" t="s">
        <v>3276</v>
      </c>
      <c r="E204" t="s">
        <v>3277</v>
      </c>
      <c r="F204" t="s">
        <v>3278</v>
      </c>
      <c r="G204" t="s">
        <v>1244</v>
      </c>
      <c r="H204" t="s">
        <v>687</v>
      </c>
      <c r="I204" t="s">
        <v>2744</v>
      </c>
      <c r="J204" t="s">
        <v>197</v>
      </c>
      <c r="K204" t="s">
        <v>4205</v>
      </c>
      <c r="L204" t="s">
        <v>4244</v>
      </c>
      <c r="M204" t="s">
        <v>4202</v>
      </c>
      <c r="O204" t="s">
        <v>4219</v>
      </c>
    </row>
    <row r="205" spans="1:15" x14ac:dyDescent="0.25">
      <c r="A205" t="s">
        <v>2354</v>
      </c>
      <c r="B205" t="s">
        <v>2354</v>
      </c>
      <c r="C205" s="202" t="s">
        <v>4317</v>
      </c>
      <c r="D205" t="s">
        <v>3296</v>
      </c>
      <c r="E205" s="202" t="s">
        <v>3296</v>
      </c>
      <c r="F205" t="s">
        <v>3297</v>
      </c>
      <c r="G205" t="s">
        <v>689</v>
      </c>
      <c r="H205" t="s">
        <v>408</v>
      </c>
      <c r="I205" t="s">
        <v>2744</v>
      </c>
      <c r="J205" t="s">
        <v>197</v>
      </c>
      <c r="K205" t="s">
        <v>4206</v>
      </c>
      <c r="L205" t="s">
        <v>189</v>
      </c>
      <c r="M205" t="s">
        <v>4202</v>
      </c>
      <c r="N205" t="s">
        <v>4229</v>
      </c>
      <c r="O205" t="s">
        <v>4228</v>
      </c>
    </row>
    <row r="206" spans="1:15" x14ac:dyDescent="0.25">
      <c r="A206" t="s">
        <v>2347</v>
      </c>
      <c r="B206" t="s">
        <v>2347</v>
      </c>
      <c r="C206" t="s">
        <v>693</v>
      </c>
      <c r="D206" t="s">
        <v>3279</v>
      </c>
      <c r="E206" t="s">
        <v>3280</v>
      </c>
      <c r="F206" t="s">
        <v>3281</v>
      </c>
      <c r="G206" t="s">
        <v>3281</v>
      </c>
      <c r="H206" t="s">
        <v>408</v>
      </c>
      <c r="I206" t="s">
        <v>2744</v>
      </c>
      <c r="J206" t="s">
        <v>197</v>
      </c>
      <c r="K206" t="s">
        <v>4205</v>
      </c>
      <c r="L206" t="s">
        <v>4244</v>
      </c>
      <c r="M206" t="s">
        <v>4202</v>
      </c>
      <c r="O206" t="s">
        <v>4230</v>
      </c>
    </row>
    <row r="207" spans="1:15" x14ac:dyDescent="0.25">
      <c r="A207" t="s">
        <v>2355</v>
      </c>
      <c r="B207" t="s">
        <v>2355</v>
      </c>
      <c r="C207" t="s">
        <v>694</v>
      </c>
      <c r="D207" t="s">
        <v>1568</v>
      </c>
      <c r="E207" t="s">
        <v>3298</v>
      </c>
      <c r="F207" t="s">
        <v>3299</v>
      </c>
      <c r="G207" t="s">
        <v>695</v>
      </c>
      <c r="H207" t="s">
        <v>690</v>
      </c>
      <c r="I207" t="s">
        <v>2744</v>
      </c>
      <c r="J207" t="s">
        <v>197</v>
      </c>
      <c r="K207" t="s">
        <v>4206</v>
      </c>
      <c r="L207" t="s">
        <v>189</v>
      </c>
      <c r="M207" t="s">
        <v>4202</v>
      </c>
      <c r="O207" t="s">
        <v>4225</v>
      </c>
    </row>
    <row r="208" spans="1:15" x14ac:dyDescent="0.25">
      <c r="A208" t="s">
        <v>2348</v>
      </c>
      <c r="B208" t="s">
        <v>2348</v>
      </c>
      <c r="C208" t="s">
        <v>697</v>
      </c>
      <c r="D208" t="s">
        <v>3282</v>
      </c>
      <c r="E208" t="s">
        <v>3283</v>
      </c>
      <c r="F208" t="s">
        <v>1246</v>
      </c>
      <c r="G208" t="s">
        <v>1246</v>
      </c>
      <c r="H208" t="s">
        <v>408</v>
      </c>
      <c r="I208" t="s">
        <v>2744</v>
      </c>
      <c r="J208" t="s">
        <v>197</v>
      </c>
      <c r="K208" t="s">
        <v>4205</v>
      </c>
      <c r="L208" t="s">
        <v>4244</v>
      </c>
      <c r="M208" t="s">
        <v>4202</v>
      </c>
      <c r="O208" t="s">
        <v>4230</v>
      </c>
    </row>
    <row r="209" spans="1:15" x14ac:dyDescent="0.25">
      <c r="A209" t="s">
        <v>2723</v>
      </c>
      <c r="B209" t="s">
        <v>2723</v>
      </c>
      <c r="C209" t="s">
        <v>698</v>
      </c>
      <c r="D209" t="s">
        <v>4178</v>
      </c>
      <c r="E209" t="s">
        <v>4179</v>
      </c>
      <c r="G209" t="s">
        <v>1521</v>
      </c>
      <c r="H209" t="s">
        <v>408</v>
      </c>
      <c r="I209" t="s">
        <v>2744</v>
      </c>
      <c r="J209" t="s">
        <v>197</v>
      </c>
      <c r="K209" t="s">
        <v>4211</v>
      </c>
      <c r="L209" t="s">
        <v>4245</v>
      </c>
      <c r="M209" t="s">
        <v>4202</v>
      </c>
    </row>
    <row r="210" spans="1:15" x14ac:dyDescent="0.25">
      <c r="A210" t="s">
        <v>2356</v>
      </c>
      <c r="B210" t="s">
        <v>2356</v>
      </c>
      <c r="C210" s="202" t="s">
        <v>4318</v>
      </c>
      <c r="D210" t="s">
        <v>3300</v>
      </c>
      <c r="E210" s="202" t="s">
        <v>3300</v>
      </c>
      <c r="F210" t="s">
        <v>3301</v>
      </c>
      <c r="G210" t="s">
        <v>3302</v>
      </c>
      <c r="H210" t="s">
        <v>408</v>
      </c>
      <c r="I210" t="s">
        <v>2744</v>
      </c>
      <c r="J210" t="s">
        <v>197</v>
      </c>
      <c r="K210" t="s">
        <v>4205</v>
      </c>
      <c r="L210" t="s">
        <v>4244</v>
      </c>
      <c r="M210" t="s">
        <v>4202</v>
      </c>
      <c r="N210" t="s">
        <v>4229</v>
      </c>
      <c r="O210" t="s">
        <v>4220</v>
      </c>
    </row>
    <row r="211" spans="1:15" x14ac:dyDescent="0.25">
      <c r="A211" t="s">
        <v>2349</v>
      </c>
      <c r="B211" t="s">
        <v>2349</v>
      </c>
      <c r="C211" t="s">
        <v>700</v>
      </c>
      <c r="D211" t="s">
        <v>3284</v>
      </c>
      <c r="E211" t="s">
        <v>3285</v>
      </c>
      <c r="F211" t="s">
        <v>1248</v>
      </c>
      <c r="G211" t="s">
        <v>1248</v>
      </c>
      <c r="H211" t="s">
        <v>408</v>
      </c>
      <c r="I211" t="s">
        <v>2744</v>
      </c>
      <c r="J211" t="s">
        <v>197</v>
      </c>
      <c r="K211" t="s">
        <v>4214</v>
      </c>
      <c r="L211" t="s">
        <v>4244</v>
      </c>
      <c r="M211" t="s">
        <v>4202</v>
      </c>
      <c r="N211" t="s">
        <v>4218</v>
      </c>
      <c r="O211" t="s">
        <v>4220</v>
      </c>
    </row>
    <row r="212" spans="1:15" x14ac:dyDescent="0.25">
      <c r="A212" t="s">
        <v>2350</v>
      </c>
      <c r="B212" t="s">
        <v>2350</v>
      </c>
      <c r="C212" t="s">
        <v>705</v>
      </c>
      <c r="D212" t="s">
        <v>3286</v>
      </c>
      <c r="E212" t="s">
        <v>3287</v>
      </c>
      <c r="F212" t="s">
        <v>706</v>
      </c>
      <c r="G212" t="s">
        <v>706</v>
      </c>
      <c r="H212" t="s">
        <v>408</v>
      </c>
      <c r="I212" t="s">
        <v>2744</v>
      </c>
      <c r="J212" t="s">
        <v>197</v>
      </c>
      <c r="K212" t="s">
        <v>4208</v>
      </c>
      <c r="L212" t="s">
        <v>4245</v>
      </c>
      <c r="M212" t="s">
        <v>4202</v>
      </c>
      <c r="N212" t="s">
        <v>4218</v>
      </c>
      <c r="O212" t="s">
        <v>4226</v>
      </c>
    </row>
    <row r="213" spans="1:15" x14ac:dyDescent="0.25">
      <c r="A213" t="s">
        <v>2351</v>
      </c>
      <c r="B213" t="s">
        <v>2351</v>
      </c>
      <c r="C213" t="s">
        <v>707</v>
      </c>
      <c r="D213" t="s">
        <v>3288</v>
      </c>
      <c r="E213" t="s">
        <v>3289</v>
      </c>
      <c r="F213" t="s">
        <v>3290</v>
      </c>
      <c r="G213" t="s">
        <v>1249</v>
      </c>
      <c r="H213" t="s">
        <v>408</v>
      </c>
      <c r="I213" t="s">
        <v>2744</v>
      </c>
      <c r="J213" t="s">
        <v>197</v>
      </c>
      <c r="K213" t="s">
        <v>4205</v>
      </c>
      <c r="L213" t="s">
        <v>4244</v>
      </c>
      <c r="M213" t="s">
        <v>4202</v>
      </c>
      <c r="O213" t="s">
        <v>4221</v>
      </c>
    </row>
    <row r="214" spans="1:15" x14ac:dyDescent="0.25">
      <c r="A214" t="s">
        <v>2724</v>
      </c>
      <c r="B214" t="s">
        <v>2724</v>
      </c>
      <c r="C214" t="s">
        <v>708</v>
      </c>
      <c r="D214" t="s">
        <v>4180</v>
      </c>
      <c r="E214" t="s">
        <v>4181</v>
      </c>
      <c r="G214" t="s">
        <v>1523</v>
      </c>
      <c r="H214" t="s">
        <v>408</v>
      </c>
      <c r="I214" t="s">
        <v>2744</v>
      </c>
      <c r="J214" t="s">
        <v>197</v>
      </c>
      <c r="K214" t="s">
        <v>4205</v>
      </c>
      <c r="L214" t="s">
        <v>4244</v>
      </c>
      <c r="M214" t="s">
        <v>4202</v>
      </c>
    </row>
    <row r="215" spans="1:15" x14ac:dyDescent="0.25">
      <c r="A215" t="s">
        <v>2352</v>
      </c>
      <c r="B215" t="s">
        <v>2352</v>
      </c>
      <c r="C215" t="s">
        <v>709</v>
      </c>
      <c r="D215" t="s">
        <v>3291</v>
      </c>
      <c r="E215" t="s">
        <v>3292</v>
      </c>
      <c r="F215" t="s">
        <v>3293</v>
      </c>
      <c r="G215" t="s">
        <v>1250</v>
      </c>
      <c r="H215" t="s">
        <v>408</v>
      </c>
      <c r="I215" t="s">
        <v>2744</v>
      </c>
      <c r="J215" t="s">
        <v>197</v>
      </c>
      <c r="K215" t="s">
        <v>4210</v>
      </c>
      <c r="L215" t="s">
        <v>189</v>
      </c>
      <c r="M215" t="s">
        <v>4202</v>
      </c>
      <c r="N215" t="s">
        <v>4218</v>
      </c>
      <c r="O215" t="s">
        <v>4219</v>
      </c>
    </row>
    <row r="216" spans="1:15" x14ac:dyDescent="0.25">
      <c r="A216" t="s">
        <v>2353</v>
      </c>
      <c r="B216" t="s">
        <v>2353</v>
      </c>
      <c r="C216" t="s">
        <v>710</v>
      </c>
      <c r="D216" t="s">
        <v>3294</v>
      </c>
      <c r="E216" t="s">
        <v>3295</v>
      </c>
      <c r="F216" t="s">
        <v>711</v>
      </c>
      <c r="G216" t="s">
        <v>711</v>
      </c>
      <c r="H216" t="s">
        <v>408</v>
      </c>
      <c r="I216" t="s">
        <v>2744</v>
      </c>
      <c r="J216" t="s">
        <v>197</v>
      </c>
      <c r="K216" t="s">
        <v>4205</v>
      </c>
      <c r="L216" t="s">
        <v>4244</v>
      </c>
      <c r="M216" t="s">
        <v>4202</v>
      </c>
      <c r="O216" t="s">
        <v>4220</v>
      </c>
    </row>
    <row r="217" spans="1:15" x14ac:dyDescent="0.25">
      <c r="A217" t="s">
        <v>2357</v>
      </c>
      <c r="B217" t="s">
        <v>2357</v>
      </c>
      <c r="C217" t="s">
        <v>712</v>
      </c>
      <c r="D217" t="s">
        <v>1569</v>
      </c>
      <c r="E217" t="s">
        <v>3303</v>
      </c>
      <c r="F217" t="s">
        <v>3304</v>
      </c>
      <c r="G217" t="s">
        <v>1251</v>
      </c>
      <c r="H217" t="s">
        <v>690</v>
      </c>
      <c r="I217" t="s">
        <v>2744</v>
      </c>
      <c r="J217" t="s">
        <v>197</v>
      </c>
      <c r="K217" t="s">
        <v>4206</v>
      </c>
      <c r="L217" t="s">
        <v>189</v>
      </c>
      <c r="M217" t="s">
        <v>4202</v>
      </c>
      <c r="O217" t="s">
        <v>4221</v>
      </c>
    </row>
    <row r="218" spans="1:15" x14ac:dyDescent="0.25">
      <c r="A218" t="s">
        <v>2358</v>
      </c>
      <c r="B218" t="s">
        <v>2358</v>
      </c>
      <c r="C218" t="s">
        <v>699</v>
      </c>
      <c r="D218" t="s">
        <v>3305</v>
      </c>
      <c r="E218" t="s">
        <v>3306</v>
      </c>
      <c r="F218" t="s">
        <v>3307</v>
      </c>
      <c r="G218" t="s">
        <v>1247</v>
      </c>
      <c r="H218" t="s">
        <v>429</v>
      </c>
      <c r="I218" t="s">
        <v>2744</v>
      </c>
      <c r="J218" t="s">
        <v>197</v>
      </c>
      <c r="K218" t="s">
        <v>4213</v>
      </c>
      <c r="L218" t="s">
        <v>4245</v>
      </c>
      <c r="M218" t="s">
        <v>4203</v>
      </c>
      <c r="O218" t="s">
        <v>4223</v>
      </c>
    </row>
    <row r="219" spans="1:15" x14ac:dyDescent="0.25">
      <c r="A219" t="s">
        <v>2359</v>
      </c>
      <c r="B219" t="s">
        <v>2359</v>
      </c>
      <c r="C219" t="s">
        <v>691</v>
      </c>
      <c r="D219" t="s">
        <v>3308</v>
      </c>
      <c r="E219" t="s">
        <v>3309</v>
      </c>
      <c r="F219" t="s">
        <v>692</v>
      </c>
      <c r="G219" t="s">
        <v>692</v>
      </c>
      <c r="H219" t="s">
        <v>429</v>
      </c>
      <c r="I219" t="s">
        <v>2744</v>
      </c>
      <c r="J219" t="s">
        <v>197</v>
      </c>
      <c r="K219" t="s">
        <v>4208</v>
      </c>
      <c r="L219" t="s">
        <v>4245</v>
      </c>
      <c r="M219" t="s">
        <v>4202</v>
      </c>
      <c r="N219" t="s">
        <v>4218</v>
      </c>
      <c r="O219" t="s">
        <v>4219</v>
      </c>
    </row>
    <row r="220" spans="1:15" x14ac:dyDescent="0.25">
      <c r="A220" t="s">
        <v>2360</v>
      </c>
      <c r="B220" t="s">
        <v>2360</v>
      </c>
      <c r="C220" t="s">
        <v>696</v>
      </c>
      <c r="D220" t="s">
        <v>3310</v>
      </c>
      <c r="E220" t="s">
        <v>3311</v>
      </c>
      <c r="F220" t="s">
        <v>1245</v>
      </c>
      <c r="G220" t="s">
        <v>1245</v>
      </c>
      <c r="H220" t="s">
        <v>429</v>
      </c>
      <c r="I220" t="s">
        <v>2744</v>
      </c>
      <c r="J220" t="s">
        <v>197</v>
      </c>
      <c r="K220" t="s">
        <v>4212</v>
      </c>
      <c r="L220" t="s">
        <v>189</v>
      </c>
      <c r="M220" t="s">
        <v>4203</v>
      </c>
      <c r="O220" t="s">
        <v>4223</v>
      </c>
    </row>
    <row r="221" spans="1:15" x14ac:dyDescent="0.25">
      <c r="A221" t="s">
        <v>2361</v>
      </c>
      <c r="B221" t="s">
        <v>2361</v>
      </c>
      <c r="C221" t="s">
        <v>701</v>
      </c>
      <c r="D221" t="s">
        <v>3312</v>
      </c>
      <c r="E221" t="s">
        <v>3313</v>
      </c>
      <c r="F221" t="s">
        <v>3314</v>
      </c>
      <c r="G221" t="s">
        <v>702</v>
      </c>
      <c r="H221" t="s">
        <v>429</v>
      </c>
      <c r="I221" t="s">
        <v>2744</v>
      </c>
      <c r="J221" t="s">
        <v>197</v>
      </c>
      <c r="K221" t="s">
        <v>4208</v>
      </c>
      <c r="L221" t="s">
        <v>4245</v>
      </c>
      <c r="M221" t="s">
        <v>4202</v>
      </c>
      <c r="O221" t="s">
        <v>4220</v>
      </c>
    </row>
    <row r="222" spans="1:15" x14ac:dyDescent="0.25">
      <c r="A222" t="s">
        <v>2362</v>
      </c>
      <c r="B222" t="s">
        <v>2362</v>
      </c>
      <c r="C222" t="s">
        <v>717</v>
      </c>
      <c r="D222" t="s">
        <v>3315</v>
      </c>
      <c r="E222" t="s">
        <v>1615</v>
      </c>
      <c r="F222" t="s">
        <v>1253</v>
      </c>
      <c r="G222" t="s">
        <v>1253</v>
      </c>
      <c r="H222" t="s">
        <v>405</v>
      </c>
      <c r="I222" t="s">
        <v>2744</v>
      </c>
      <c r="J222" t="s">
        <v>197</v>
      </c>
      <c r="K222" t="s">
        <v>4205</v>
      </c>
      <c r="L222" t="s">
        <v>4244</v>
      </c>
      <c r="M222" t="s">
        <v>4203</v>
      </c>
      <c r="N222" t="s">
        <v>4218</v>
      </c>
      <c r="O222" t="s">
        <v>4223</v>
      </c>
    </row>
    <row r="223" spans="1:15" x14ac:dyDescent="0.25">
      <c r="A223" t="s">
        <v>2364</v>
      </c>
      <c r="B223" t="s">
        <v>2363</v>
      </c>
      <c r="C223" t="s">
        <v>599</v>
      </c>
      <c r="D223" t="s">
        <v>3316</v>
      </c>
      <c r="E223" t="s">
        <v>3317</v>
      </c>
      <c r="F223" t="s">
        <v>3318</v>
      </c>
      <c r="G223" t="s">
        <v>1213</v>
      </c>
      <c r="H223" t="s">
        <v>405</v>
      </c>
      <c r="I223" t="s">
        <v>2744</v>
      </c>
      <c r="J223" t="s">
        <v>197</v>
      </c>
      <c r="K223" t="s">
        <v>4206</v>
      </c>
      <c r="L223" t="s">
        <v>189</v>
      </c>
      <c r="M223" t="s">
        <v>4202</v>
      </c>
      <c r="N223" t="s">
        <v>4229</v>
      </c>
      <c r="O223" t="s">
        <v>4227</v>
      </c>
    </row>
    <row r="224" spans="1:15" x14ac:dyDescent="0.25">
      <c r="A224" t="s">
        <v>2366</v>
      </c>
      <c r="B224" t="s">
        <v>2365</v>
      </c>
      <c r="C224" t="s">
        <v>602</v>
      </c>
      <c r="D224" t="s">
        <v>3319</v>
      </c>
      <c r="E224" t="s">
        <v>3320</v>
      </c>
      <c r="F224" t="s">
        <v>3321</v>
      </c>
      <c r="G224" t="s">
        <v>1215</v>
      </c>
      <c r="H224" t="s">
        <v>405</v>
      </c>
      <c r="I224" t="s">
        <v>2744</v>
      </c>
      <c r="J224" t="s">
        <v>197</v>
      </c>
      <c r="K224" t="s">
        <v>4206</v>
      </c>
      <c r="L224" t="s">
        <v>189</v>
      </c>
      <c r="M224" t="s">
        <v>4202</v>
      </c>
      <c r="O224" t="s">
        <v>4227</v>
      </c>
    </row>
    <row r="225" spans="1:15" x14ac:dyDescent="0.25">
      <c r="A225" t="s">
        <v>2367</v>
      </c>
      <c r="B225" t="s">
        <v>2367</v>
      </c>
      <c r="C225" t="s">
        <v>718</v>
      </c>
      <c r="D225" t="s">
        <v>3322</v>
      </c>
      <c r="E225" t="s">
        <v>3323</v>
      </c>
      <c r="F225" t="s">
        <v>3324</v>
      </c>
      <c r="G225" t="s">
        <v>3325</v>
      </c>
      <c r="H225" t="s">
        <v>405</v>
      </c>
      <c r="I225" t="s">
        <v>2744</v>
      </c>
      <c r="J225" t="s">
        <v>197</v>
      </c>
      <c r="K225" t="s">
        <v>4207</v>
      </c>
      <c r="L225" t="s">
        <v>189</v>
      </c>
      <c r="M225" t="s">
        <v>4202</v>
      </c>
      <c r="O225" t="s">
        <v>4222</v>
      </c>
    </row>
    <row r="226" spans="1:15" x14ac:dyDescent="0.25">
      <c r="A226" t="s">
        <v>2369</v>
      </c>
      <c r="B226" t="s">
        <v>2368</v>
      </c>
      <c r="C226" t="s">
        <v>1123</v>
      </c>
      <c r="D226" t="s">
        <v>3326</v>
      </c>
      <c r="E226" t="s">
        <v>3327</v>
      </c>
      <c r="F226" t="s">
        <v>1403</v>
      </c>
      <c r="G226" t="s">
        <v>1403</v>
      </c>
      <c r="H226" t="s">
        <v>406</v>
      </c>
      <c r="I226" t="s">
        <v>205</v>
      </c>
      <c r="J226" t="s">
        <v>198</v>
      </c>
      <c r="K226" t="s">
        <v>4206</v>
      </c>
      <c r="L226" t="s">
        <v>189</v>
      </c>
      <c r="M226" t="s">
        <v>4202</v>
      </c>
      <c r="N226" t="s">
        <v>4218</v>
      </c>
      <c r="O226" t="s">
        <v>4227</v>
      </c>
    </row>
    <row r="227" spans="1:15" x14ac:dyDescent="0.25">
      <c r="A227" t="s">
        <v>2371</v>
      </c>
      <c r="B227" t="s">
        <v>2370</v>
      </c>
      <c r="C227" t="s">
        <v>2372</v>
      </c>
      <c r="D227" t="s">
        <v>3328</v>
      </c>
      <c r="E227" t="s">
        <v>3329</v>
      </c>
      <c r="F227" t="s">
        <v>3330</v>
      </c>
      <c r="G227" t="s">
        <v>3331</v>
      </c>
      <c r="H227" t="s">
        <v>406</v>
      </c>
      <c r="I227" t="s">
        <v>205</v>
      </c>
      <c r="J227" t="s">
        <v>198</v>
      </c>
      <c r="K227" t="s">
        <v>4205</v>
      </c>
      <c r="L227" t="s">
        <v>4244</v>
      </c>
      <c r="M227" t="s">
        <v>4203</v>
      </c>
      <c r="O227" t="s">
        <v>4221</v>
      </c>
    </row>
    <row r="228" spans="1:15" x14ac:dyDescent="0.25">
      <c r="A228" t="s">
        <v>2375</v>
      </c>
      <c r="B228" t="s">
        <v>2375</v>
      </c>
      <c r="C228" t="s">
        <v>721</v>
      </c>
      <c r="D228" t="s">
        <v>3338</v>
      </c>
      <c r="E228" t="s">
        <v>3339</v>
      </c>
      <c r="F228" t="s">
        <v>3340</v>
      </c>
      <c r="G228" t="s">
        <v>3341</v>
      </c>
      <c r="H228" t="s">
        <v>720</v>
      </c>
      <c r="I228" t="s">
        <v>209</v>
      </c>
      <c r="J228" t="s">
        <v>202</v>
      </c>
      <c r="K228" t="s">
        <v>4205</v>
      </c>
      <c r="L228" t="s">
        <v>4244</v>
      </c>
      <c r="M228" t="s">
        <v>4202</v>
      </c>
      <c r="N228" t="s">
        <v>4216</v>
      </c>
      <c r="O228" t="s">
        <v>4222</v>
      </c>
    </row>
    <row r="229" spans="1:15" x14ac:dyDescent="0.25">
      <c r="A229" t="s">
        <v>2373</v>
      </c>
      <c r="B229" t="s">
        <v>2373</v>
      </c>
      <c r="C229" t="s">
        <v>723</v>
      </c>
      <c r="D229" t="s">
        <v>3332</v>
      </c>
      <c r="E229" t="s">
        <v>3333</v>
      </c>
      <c r="F229" t="s">
        <v>3334</v>
      </c>
      <c r="G229" t="s">
        <v>3334</v>
      </c>
      <c r="H229" t="s">
        <v>422</v>
      </c>
      <c r="I229" t="s">
        <v>2744</v>
      </c>
      <c r="J229" t="s">
        <v>197</v>
      </c>
      <c r="K229" t="s">
        <v>4205</v>
      </c>
      <c r="L229" t="s">
        <v>4244</v>
      </c>
      <c r="M229" t="s">
        <v>4202</v>
      </c>
      <c r="O229" t="s">
        <v>4228</v>
      </c>
    </row>
    <row r="230" spans="1:15" x14ac:dyDescent="0.25">
      <c r="A230" t="s">
        <v>2374</v>
      </c>
      <c r="B230" t="s">
        <v>2374</v>
      </c>
      <c r="C230" t="s">
        <v>724</v>
      </c>
      <c r="D230" t="s">
        <v>3335</v>
      </c>
      <c r="E230" t="s">
        <v>3336</v>
      </c>
      <c r="F230" t="s">
        <v>3337</v>
      </c>
      <c r="G230" t="s">
        <v>1255</v>
      </c>
      <c r="H230" t="s">
        <v>422</v>
      </c>
      <c r="I230" t="s">
        <v>2744</v>
      </c>
      <c r="J230" t="s">
        <v>197</v>
      </c>
      <c r="K230" t="s">
        <v>4205</v>
      </c>
      <c r="L230" t="s">
        <v>4244</v>
      </c>
      <c r="M230" t="s">
        <v>4202</v>
      </c>
      <c r="O230" t="s">
        <v>4224</v>
      </c>
    </row>
    <row r="231" spans="1:15" x14ac:dyDescent="0.25">
      <c r="A231" t="s">
        <v>2376</v>
      </c>
      <c r="B231" t="s">
        <v>2376</v>
      </c>
      <c r="C231" t="s">
        <v>719</v>
      </c>
      <c r="D231" t="s">
        <v>3342</v>
      </c>
      <c r="E231" t="s">
        <v>3343</v>
      </c>
      <c r="F231" t="s">
        <v>3344</v>
      </c>
      <c r="G231" t="s">
        <v>1254</v>
      </c>
      <c r="H231" t="s">
        <v>427</v>
      </c>
      <c r="I231" t="s">
        <v>2744</v>
      </c>
      <c r="J231" t="s">
        <v>197</v>
      </c>
      <c r="K231" t="s">
        <v>4205</v>
      </c>
      <c r="L231" t="s">
        <v>4244</v>
      </c>
      <c r="M231" t="s">
        <v>4202</v>
      </c>
      <c r="O231" t="s">
        <v>4230</v>
      </c>
    </row>
    <row r="232" spans="1:15" x14ac:dyDescent="0.25">
      <c r="A232" t="s">
        <v>2725</v>
      </c>
      <c r="B232" t="s">
        <v>2725</v>
      </c>
      <c r="C232" t="s">
        <v>722</v>
      </c>
      <c r="D232" t="s">
        <v>4182</v>
      </c>
      <c r="E232" t="s">
        <v>1525</v>
      </c>
      <c r="G232" t="s">
        <v>1526</v>
      </c>
      <c r="H232" t="s">
        <v>427</v>
      </c>
      <c r="I232" t="s">
        <v>2744</v>
      </c>
      <c r="J232" t="s">
        <v>197</v>
      </c>
      <c r="K232" t="s">
        <v>4205</v>
      </c>
      <c r="L232" t="s">
        <v>4244</v>
      </c>
      <c r="M232" t="s">
        <v>4202</v>
      </c>
    </row>
    <row r="233" spans="1:15" x14ac:dyDescent="0.25">
      <c r="A233" t="s">
        <v>2377</v>
      </c>
      <c r="B233" t="s">
        <v>2377</v>
      </c>
      <c r="C233" t="s">
        <v>726</v>
      </c>
      <c r="D233" t="s">
        <v>3345</v>
      </c>
      <c r="E233" t="s">
        <v>3346</v>
      </c>
      <c r="F233" t="s">
        <v>3347</v>
      </c>
      <c r="G233" t="s">
        <v>728</v>
      </c>
      <c r="H233" t="s">
        <v>408</v>
      </c>
      <c r="I233" t="s">
        <v>2744</v>
      </c>
      <c r="J233" t="s">
        <v>197</v>
      </c>
      <c r="K233" t="s">
        <v>4205</v>
      </c>
      <c r="L233" t="s">
        <v>4244</v>
      </c>
      <c r="M233" t="s">
        <v>4202</v>
      </c>
      <c r="O233" t="s">
        <v>4222</v>
      </c>
    </row>
    <row r="234" spans="1:15" x14ac:dyDescent="0.25">
      <c r="A234" t="s">
        <v>2378</v>
      </c>
      <c r="B234" t="s">
        <v>2378</v>
      </c>
      <c r="C234" t="s">
        <v>725</v>
      </c>
      <c r="D234" t="s">
        <v>3348</v>
      </c>
      <c r="E234" t="s">
        <v>3349</v>
      </c>
      <c r="F234" t="s">
        <v>3350</v>
      </c>
      <c r="G234" t="s">
        <v>1256</v>
      </c>
      <c r="H234" t="s">
        <v>504</v>
      </c>
      <c r="I234" t="s">
        <v>3044</v>
      </c>
      <c r="J234" t="s">
        <v>197</v>
      </c>
      <c r="K234" t="s">
        <v>4206</v>
      </c>
      <c r="L234" t="s">
        <v>189</v>
      </c>
      <c r="M234" t="s">
        <v>4202</v>
      </c>
      <c r="O234" t="s">
        <v>4227</v>
      </c>
    </row>
    <row r="235" spans="1:15" x14ac:dyDescent="0.25">
      <c r="A235" t="s">
        <v>2379</v>
      </c>
      <c r="B235" t="s">
        <v>2379</v>
      </c>
      <c r="C235" t="s">
        <v>727</v>
      </c>
      <c r="D235" t="s">
        <v>3351</v>
      </c>
      <c r="E235" t="s">
        <v>3352</v>
      </c>
      <c r="F235" t="s">
        <v>3353</v>
      </c>
      <c r="G235" t="s">
        <v>3353</v>
      </c>
      <c r="H235" t="s">
        <v>504</v>
      </c>
      <c r="I235" t="s">
        <v>3213</v>
      </c>
      <c r="J235" t="s">
        <v>197</v>
      </c>
      <c r="K235" t="s">
        <v>4205</v>
      </c>
      <c r="L235" t="s">
        <v>4244</v>
      </c>
      <c r="M235" t="s">
        <v>4202</v>
      </c>
      <c r="N235" t="s">
        <v>4229</v>
      </c>
      <c r="O235" t="s">
        <v>4224</v>
      </c>
    </row>
    <row r="236" spans="1:15" x14ac:dyDescent="0.25">
      <c r="A236" t="s">
        <v>2380</v>
      </c>
      <c r="B236" t="s">
        <v>2380</v>
      </c>
      <c r="C236" t="s">
        <v>729</v>
      </c>
      <c r="D236" t="s">
        <v>3354</v>
      </c>
      <c r="E236" t="s">
        <v>3355</v>
      </c>
      <c r="F236" t="s">
        <v>3356</v>
      </c>
      <c r="G236" t="s">
        <v>730</v>
      </c>
      <c r="H236" t="s">
        <v>504</v>
      </c>
      <c r="I236" t="s">
        <v>3169</v>
      </c>
      <c r="J236" t="s">
        <v>197</v>
      </c>
      <c r="K236" t="s">
        <v>4205</v>
      </c>
      <c r="L236" t="s">
        <v>4244</v>
      </c>
      <c r="M236" t="s">
        <v>4202</v>
      </c>
      <c r="O236" t="s">
        <v>4220</v>
      </c>
    </row>
    <row r="237" spans="1:15" x14ac:dyDescent="0.25">
      <c r="A237" t="s">
        <v>2382</v>
      </c>
      <c r="B237" t="s">
        <v>2381</v>
      </c>
      <c r="C237" t="s">
        <v>863</v>
      </c>
      <c r="D237" t="s">
        <v>3357</v>
      </c>
      <c r="E237" t="s">
        <v>3358</v>
      </c>
      <c r="F237" t="s">
        <v>3359</v>
      </c>
      <c r="G237" t="s">
        <v>864</v>
      </c>
      <c r="H237" t="s">
        <v>555</v>
      </c>
      <c r="I237" t="s">
        <v>3213</v>
      </c>
      <c r="J237" t="s">
        <v>197</v>
      </c>
      <c r="K237" t="s">
        <v>4205</v>
      </c>
      <c r="L237" t="s">
        <v>4244</v>
      </c>
      <c r="M237" t="s">
        <v>4202</v>
      </c>
      <c r="O237" t="s">
        <v>4224</v>
      </c>
    </row>
    <row r="238" spans="1:15" x14ac:dyDescent="0.25">
      <c r="A238" t="s">
        <v>2383</v>
      </c>
      <c r="B238" t="s">
        <v>2383</v>
      </c>
      <c r="C238" t="s">
        <v>733</v>
      </c>
      <c r="D238" t="s">
        <v>3360</v>
      </c>
      <c r="E238" t="s">
        <v>3361</v>
      </c>
      <c r="F238" t="s">
        <v>1257</v>
      </c>
      <c r="G238" t="s">
        <v>1257</v>
      </c>
      <c r="H238" t="s">
        <v>731</v>
      </c>
      <c r="I238" t="s">
        <v>2744</v>
      </c>
      <c r="J238" t="s">
        <v>197</v>
      </c>
      <c r="K238" t="s">
        <v>4212</v>
      </c>
      <c r="L238" t="s">
        <v>189</v>
      </c>
      <c r="M238" t="s">
        <v>4202</v>
      </c>
      <c r="O238" t="s">
        <v>4220</v>
      </c>
    </row>
    <row r="239" spans="1:15" x14ac:dyDescent="0.25">
      <c r="A239" t="s">
        <v>2384</v>
      </c>
      <c r="B239" t="s">
        <v>2384</v>
      </c>
      <c r="C239" t="s">
        <v>732</v>
      </c>
      <c r="D239" t="s">
        <v>3362</v>
      </c>
      <c r="E239" t="s">
        <v>3363</v>
      </c>
      <c r="F239" t="s">
        <v>3364</v>
      </c>
      <c r="G239" t="s">
        <v>3364</v>
      </c>
      <c r="H239" t="s">
        <v>422</v>
      </c>
      <c r="I239" t="s">
        <v>2744</v>
      </c>
      <c r="J239" t="s">
        <v>197</v>
      </c>
      <c r="K239" t="s">
        <v>4205</v>
      </c>
      <c r="L239" t="s">
        <v>4244</v>
      </c>
      <c r="M239" t="s">
        <v>4202</v>
      </c>
      <c r="O239" t="s">
        <v>4224</v>
      </c>
    </row>
    <row r="240" spans="1:15" x14ac:dyDescent="0.25">
      <c r="A240" t="s">
        <v>2385</v>
      </c>
      <c r="B240" t="s">
        <v>2385</v>
      </c>
      <c r="C240" t="s">
        <v>734</v>
      </c>
      <c r="D240" t="s">
        <v>3365</v>
      </c>
      <c r="E240" t="s">
        <v>3366</v>
      </c>
      <c r="F240" t="s">
        <v>3367</v>
      </c>
      <c r="G240" t="s">
        <v>1258</v>
      </c>
      <c r="H240" t="s">
        <v>422</v>
      </c>
      <c r="I240" t="s">
        <v>2744</v>
      </c>
      <c r="J240" t="s">
        <v>197</v>
      </c>
      <c r="K240" t="s">
        <v>4205</v>
      </c>
      <c r="L240" t="s">
        <v>4244</v>
      </c>
      <c r="M240" t="s">
        <v>4202</v>
      </c>
      <c r="N240" t="s">
        <v>4218</v>
      </c>
      <c r="O240" t="s">
        <v>4221</v>
      </c>
    </row>
    <row r="241" spans="1:15" x14ac:dyDescent="0.25">
      <c r="A241" t="s">
        <v>2387</v>
      </c>
      <c r="B241" t="s">
        <v>2387</v>
      </c>
      <c r="C241" t="s">
        <v>735</v>
      </c>
      <c r="D241" t="s">
        <v>3370</v>
      </c>
      <c r="E241" t="s">
        <v>3371</v>
      </c>
      <c r="F241" t="s">
        <v>3372</v>
      </c>
      <c r="G241" t="s">
        <v>3373</v>
      </c>
      <c r="H241" t="s">
        <v>442</v>
      </c>
      <c r="I241" t="s">
        <v>2744</v>
      </c>
      <c r="J241" t="s">
        <v>197</v>
      </c>
      <c r="K241" t="s">
        <v>4205</v>
      </c>
      <c r="L241" t="s">
        <v>4244</v>
      </c>
      <c r="M241" t="s">
        <v>4202</v>
      </c>
      <c r="N241" t="s">
        <v>4218</v>
      </c>
      <c r="O241" t="s">
        <v>4226</v>
      </c>
    </row>
    <row r="242" spans="1:15" x14ac:dyDescent="0.25">
      <c r="A242" t="s">
        <v>2386</v>
      </c>
      <c r="B242" t="s">
        <v>2386</v>
      </c>
      <c r="C242" t="s">
        <v>736</v>
      </c>
      <c r="D242" t="s">
        <v>3368</v>
      </c>
      <c r="E242" t="s">
        <v>3369</v>
      </c>
      <c r="F242" t="s">
        <v>1259</v>
      </c>
      <c r="G242" t="s">
        <v>1259</v>
      </c>
      <c r="H242" t="s">
        <v>406</v>
      </c>
      <c r="I242" t="s">
        <v>205</v>
      </c>
      <c r="J242" t="s">
        <v>198</v>
      </c>
      <c r="K242" t="s">
        <v>4205</v>
      </c>
      <c r="L242" t="s">
        <v>4244</v>
      </c>
      <c r="M242" t="s">
        <v>4202</v>
      </c>
      <c r="O242" t="s">
        <v>4228</v>
      </c>
    </row>
    <row r="243" spans="1:15" x14ac:dyDescent="0.25">
      <c r="A243" t="s">
        <v>2388</v>
      </c>
      <c r="B243" t="s">
        <v>2388</v>
      </c>
      <c r="C243" t="s">
        <v>737</v>
      </c>
      <c r="D243" t="s">
        <v>3374</v>
      </c>
      <c r="E243" t="s">
        <v>3375</v>
      </c>
      <c r="F243" t="s">
        <v>3376</v>
      </c>
      <c r="G243" t="s">
        <v>1260</v>
      </c>
      <c r="H243" t="s">
        <v>408</v>
      </c>
      <c r="I243" t="s">
        <v>2744</v>
      </c>
      <c r="J243" t="s">
        <v>197</v>
      </c>
      <c r="K243" t="s">
        <v>4210</v>
      </c>
      <c r="L243" t="s">
        <v>189</v>
      </c>
      <c r="M243" t="s">
        <v>4202</v>
      </c>
      <c r="N243" t="s">
        <v>4229</v>
      </c>
      <c r="O243" t="s">
        <v>4217</v>
      </c>
    </row>
    <row r="244" spans="1:15" x14ac:dyDescent="0.25">
      <c r="A244" t="s">
        <v>2389</v>
      </c>
      <c r="B244" t="s">
        <v>2389</v>
      </c>
      <c r="C244" t="s">
        <v>738</v>
      </c>
      <c r="D244" t="s">
        <v>3377</v>
      </c>
      <c r="E244" t="s">
        <v>3378</v>
      </c>
      <c r="F244" t="s">
        <v>739</v>
      </c>
      <c r="G244" t="s">
        <v>3379</v>
      </c>
      <c r="H244" t="s">
        <v>408</v>
      </c>
      <c r="I244" t="s">
        <v>3380</v>
      </c>
      <c r="J244" t="s">
        <v>201</v>
      </c>
      <c r="K244" t="s">
        <v>4205</v>
      </c>
      <c r="L244" t="s">
        <v>4244</v>
      </c>
      <c r="M244" t="s">
        <v>4202</v>
      </c>
      <c r="N244" t="s">
        <v>4229</v>
      </c>
      <c r="O244" t="s">
        <v>4228</v>
      </c>
    </row>
    <row r="245" spans="1:15" x14ac:dyDescent="0.25">
      <c r="A245" t="s">
        <v>2390</v>
      </c>
      <c r="B245" t="s">
        <v>2390</v>
      </c>
      <c r="C245" t="s">
        <v>742</v>
      </c>
      <c r="D245" t="s">
        <v>3381</v>
      </c>
      <c r="E245" t="s">
        <v>3382</v>
      </c>
      <c r="F245" t="s">
        <v>741</v>
      </c>
      <c r="G245" t="s">
        <v>3383</v>
      </c>
      <c r="H245" t="s">
        <v>443</v>
      </c>
      <c r="I245" t="s">
        <v>2744</v>
      </c>
      <c r="J245" t="s">
        <v>197</v>
      </c>
      <c r="K245" t="s">
        <v>4210</v>
      </c>
      <c r="L245" t="s">
        <v>189</v>
      </c>
      <c r="M245" t="s">
        <v>4202</v>
      </c>
      <c r="O245" t="s">
        <v>4227</v>
      </c>
    </row>
    <row r="246" spans="1:15" x14ac:dyDescent="0.25">
      <c r="A246" t="s">
        <v>2392</v>
      </c>
      <c r="B246" t="s">
        <v>2391</v>
      </c>
      <c r="C246" t="s">
        <v>1063</v>
      </c>
      <c r="D246" t="s">
        <v>3384</v>
      </c>
      <c r="E246" t="s">
        <v>3385</v>
      </c>
      <c r="F246" t="s">
        <v>3386</v>
      </c>
      <c r="G246" t="s">
        <v>3386</v>
      </c>
      <c r="H246" t="s">
        <v>408</v>
      </c>
      <c r="I246" t="s">
        <v>2748</v>
      </c>
      <c r="J246" t="s">
        <v>197</v>
      </c>
      <c r="K246" t="s">
        <v>4205</v>
      </c>
      <c r="L246" t="s">
        <v>4244</v>
      </c>
      <c r="M246" t="s">
        <v>4202</v>
      </c>
      <c r="O246" t="s">
        <v>4220</v>
      </c>
    </row>
    <row r="247" spans="1:15" x14ac:dyDescent="0.25">
      <c r="A247" t="s">
        <v>2394</v>
      </c>
      <c r="B247" t="s">
        <v>2393</v>
      </c>
      <c r="C247" t="s">
        <v>822</v>
      </c>
      <c r="D247" t="s">
        <v>3387</v>
      </c>
      <c r="E247" t="s">
        <v>3388</v>
      </c>
      <c r="F247" t="s">
        <v>3389</v>
      </c>
      <c r="G247" t="s">
        <v>1291</v>
      </c>
      <c r="H247" t="s">
        <v>408</v>
      </c>
      <c r="I247" t="s">
        <v>2748</v>
      </c>
      <c r="J247" t="s">
        <v>197</v>
      </c>
      <c r="K247" t="s">
        <v>4205</v>
      </c>
      <c r="L247" t="s">
        <v>4244</v>
      </c>
      <c r="M247" t="s">
        <v>4202</v>
      </c>
      <c r="O247" t="s">
        <v>4220</v>
      </c>
    </row>
    <row r="248" spans="1:15" x14ac:dyDescent="0.25">
      <c r="A248" t="s">
        <v>2397</v>
      </c>
      <c r="B248" t="s">
        <v>2397</v>
      </c>
      <c r="C248" t="s">
        <v>744</v>
      </c>
      <c r="D248" t="s">
        <v>3396</v>
      </c>
      <c r="E248" t="s">
        <v>3397</v>
      </c>
      <c r="F248" t="s">
        <v>3398</v>
      </c>
      <c r="G248" t="s">
        <v>1262</v>
      </c>
      <c r="H248" t="s">
        <v>442</v>
      </c>
      <c r="I248" t="s">
        <v>2744</v>
      </c>
      <c r="J248" t="s">
        <v>197</v>
      </c>
      <c r="K248" t="s">
        <v>4205</v>
      </c>
      <c r="L248" t="s">
        <v>4244</v>
      </c>
      <c r="M248" t="s">
        <v>4202</v>
      </c>
      <c r="O248" t="s">
        <v>4220</v>
      </c>
    </row>
    <row r="249" spans="1:15" x14ac:dyDescent="0.25">
      <c r="A249" t="s">
        <v>2395</v>
      </c>
      <c r="B249" t="s">
        <v>2395</v>
      </c>
      <c r="C249" t="s">
        <v>747</v>
      </c>
      <c r="D249" t="s">
        <v>3390</v>
      </c>
      <c r="E249" t="s">
        <v>3391</v>
      </c>
      <c r="F249" t="s">
        <v>3392</v>
      </c>
      <c r="G249" t="s">
        <v>3393</v>
      </c>
      <c r="H249" t="s">
        <v>416</v>
      </c>
      <c r="I249" t="s">
        <v>2748</v>
      </c>
      <c r="J249" t="s">
        <v>197</v>
      </c>
      <c r="K249" t="s">
        <v>4210</v>
      </c>
      <c r="L249" t="s">
        <v>189</v>
      </c>
      <c r="M249" t="s">
        <v>4202</v>
      </c>
      <c r="O249" t="s">
        <v>4224</v>
      </c>
    </row>
    <row r="250" spans="1:15" x14ac:dyDescent="0.25">
      <c r="A250" t="s">
        <v>2396</v>
      </c>
      <c r="B250" t="s">
        <v>2396</v>
      </c>
      <c r="C250" t="s">
        <v>748</v>
      </c>
      <c r="D250" t="s">
        <v>3394</v>
      </c>
      <c r="E250" t="s">
        <v>3395</v>
      </c>
      <c r="F250" t="s">
        <v>1263</v>
      </c>
      <c r="G250" t="s">
        <v>1263</v>
      </c>
      <c r="H250" t="s">
        <v>416</v>
      </c>
      <c r="I250" t="s">
        <v>2744</v>
      </c>
      <c r="J250" t="s">
        <v>197</v>
      </c>
      <c r="K250" t="s">
        <v>4206</v>
      </c>
      <c r="L250" t="s">
        <v>189</v>
      </c>
      <c r="M250" t="s">
        <v>4202</v>
      </c>
      <c r="N250" t="s">
        <v>4218</v>
      </c>
      <c r="O250" t="s">
        <v>4226</v>
      </c>
    </row>
    <row r="251" spans="1:15" x14ac:dyDescent="0.25">
      <c r="A251" t="s">
        <v>2398</v>
      </c>
      <c r="B251" t="s">
        <v>2398</v>
      </c>
      <c r="C251" t="s">
        <v>743</v>
      </c>
      <c r="D251" t="s">
        <v>3399</v>
      </c>
      <c r="E251" t="s">
        <v>3400</v>
      </c>
      <c r="F251" t="s">
        <v>3401</v>
      </c>
      <c r="G251" t="s">
        <v>3401</v>
      </c>
      <c r="H251" t="s">
        <v>408</v>
      </c>
      <c r="I251" t="s">
        <v>2744</v>
      </c>
      <c r="J251" t="s">
        <v>197</v>
      </c>
      <c r="K251" t="s">
        <v>4206</v>
      </c>
      <c r="L251" t="s">
        <v>189</v>
      </c>
      <c r="M251" t="s">
        <v>4202</v>
      </c>
      <c r="O251" t="s">
        <v>4227</v>
      </c>
    </row>
    <row r="252" spans="1:15" x14ac:dyDescent="0.25">
      <c r="A252" t="s">
        <v>2406</v>
      </c>
      <c r="B252" t="s">
        <v>2405</v>
      </c>
      <c r="C252" t="s">
        <v>529</v>
      </c>
      <c r="D252" t="s">
        <v>3417</v>
      </c>
      <c r="E252" t="s">
        <v>3418</v>
      </c>
      <c r="F252" t="s">
        <v>3419</v>
      </c>
      <c r="G252" t="s">
        <v>1186</v>
      </c>
      <c r="H252" t="s">
        <v>406</v>
      </c>
      <c r="I252" t="s">
        <v>205</v>
      </c>
      <c r="J252" t="s">
        <v>198</v>
      </c>
      <c r="K252" t="s">
        <v>4205</v>
      </c>
      <c r="L252" t="s">
        <v>4244</v>
      </c>
      <c r="M252" t="s">
        <v>4202</v>
      </c>
      <c r="N252" t="s">
        <v>4218</v>
      </c>
      <c r="O252" t="s">
        <v>4225</v>
      </c>
    </row>
    <row r="253" spans="1:15" x14ac:dyDescent="0.25">
      <c r="A253" t="s">
        <v>2399</v>
      </c>
      <c r="B253" t="s">
        <v>2399</v>
      </c>
      <c r="C253" t="s">
        <v>749</v>
      </c>
      <c r="D253" t="s">
        <v>3402</v>
      </c>
      <c r="E253" t="s">
        <v>3403</v>
      </c>
      <c r="F253" t="s">
        <v>3404</v>
      </c>
      <c r="G253" t="s">
        <v>3404</v>
      </c>
      <c r="H253" t="s">
        <v>408</v>
      </c>
      <c r="I253" t="s">
        <v>2744</v>
      </c>
      <c r="J253" t="s">
        <v>197</v>
      </c>
      <c r="K253" t="s">
        <v>4205</v>
      </c>
      <c r="L253" t="s">
        <v>4244</v>
      </c>
      <c r="M253" t="s">
        <v>4202</v>
      </c>
      <c r="O253" t="s">
        <v>4222</v>
      </c>
    </row>
    <row r="254" spans="1:15" x14ac:dyDescent="0.25">
      <c r="A254" t="s">
        <v>2400</v>
      </c>
      <c r="B254" t="s">
        <v>2400</v>
      </c>
      <c r="C254" t="s">
        <v>750</v>
      </c>
      <c r="D254" t="s">
        <v>3405</v>
      </c>
      <c r="E254" t="s">
        <v>3406</v>
      </c>
      <c r="F254" t="s">
        <v>3407</v>
      </c>
      <c r="G254" t="s">
        <v>3407</v>
      </c>
      <c r="H254" t="s">
        <v>408</v>
      </c>
      <c r="I254" t="s">
        <v>2744</v>
      </c>
      <c r="J254" t="s">
        <v>197</v>
      </c>
      <c r="K254" t="s">
        <v>4205</v>
      </c>
      <c r="L254" t="s">
        <v>4244</v>
      </c>
      <c r="M254" t="s">
        <v>4202</v>
      </c>
      <c r="O254" t="s">
        <v>4221</v>
      </c>
    </row>
    <row r="255" spans="1:15" x14ac:dyDescent="0.25">
      <c r="A255" t="s">
        <v>2401</v>
      </c>
      <c r="B255" t="s">
        <v>2401</v>
      </c>
      <c r="C255" t="s">
        <v>752</v>
      </c>
      <c r="D255" t="s">
        <v>3408</v>
      </c>
      <c r="E255" t="s">
        <v>3409</v>
      </c>
      <c r="F255" t="s">
        <v>3410</v>
      </c>
      <c r="G255" t="s">
        <v>3411</v>
      </c>
      <c r="H255" t="s">
        <v>408</v>
      </c>
      <c r="I255" t="s">
        <v>2744</v>
      </c>
      <c r="J255" t="s">
        <v>197</v>
      </c>
      <c r="K255" t="s">
        <v>4206</v>
      </c>
      <c r="L255" t="s">
        <v>189</v>
      </c>
      <c r="M255" t="s">
        <v>4202</v>
      </c>
      <c r="O255" t="s">
        <v>4227</v>
      </c>
    </row>
    <row r="256" spans="1:15" x14ac:dyDescent="0.25">
      <c r="A256" t="s">
        <v>2403</v>
      </c>
      <c r="B256" t="s">
        <v>2402</v>
      </c>
      <c r="C256" t="s">
        <v>751</v>
      </c>
      <c r="D256" t="s">
        <v>3412</v>
      </c>
      <c r="E256" t="s">
        <v>3413</v>
      </c>
      <c r="F256" t="s">
        <v>3414</v>
      </c>
      <c r="G256" t="s">
        <v>3414</v>
      </c>
      <c r="H256" t="s">
        <v>408</v>
      </c>
      <c r="I256" t="s">
        <v>2744</v>
      </c>
      <c r="J256" t="s">
        <v>197</v>
      </c>
      <c r="K256" t="s">
        <v>4205</v>
      </c>
      <c r="L256" t="s">
        <v>4244</v>
      </c>
      <c r="M256" t="s">
        <v>4202</v>
      </c>
      <c r="O256" t="s">
        <v>4216</v>
      </c>
    </row>
    <row r="257" spans="1:15" x14ac:dyDescent="0.25">
      <c r="A257" t="s">
        <v>2404</v>
      </c>
      <c r="B257" t="s">
        <v>2404</v>
      </c>
      <c r="C257" t="s">
        <v>756</v>
      </c>
      <c r="D257" t="s">
        <v>3415</v>
      </c>
      <c r="E257" t="s">
        <v>3416</v>
      </c>
      <c r="F257" t="s">
        <v>1264</v>
      </c>
      <c r="G257" t="s">
        <v>1264</v>
      </c>
      <c r="H257" t="s">
        <v>408</v>
      </c>
      <c r="I257" t="s">
        <v>2744</v>
      </c>
      <c r="J257" t="s">
        <v>197</v>
      </c>
      <c r="K257" t="s">
        <v>4205</v>
      </c>
      <c r="L257" t="s">
        <v>4244</v>
      </c>
      <c r="M257" t="s">
        <v>4202</v>
      </c>
      <c r="O257" t="s">
        <v>4226</v>
      </c>
    </row>
    <row r="258" spans="1:15" x14ac:dyDescent="0.25">
      <c r="A258" t="s">
        <v>2407</v>
      </c>
      <c r="B258" t="s">
        <v>2407</v>
      </c>
      <c r="C258" t="s">
        <v>753</v>
      </c>
      <c r="D258" t="s">
        <v>3420</v>
      </c>
      <c r="E258" t="s">
        <v>3421</v>
      </c>
      <c r="F258" t="s">
        <v>757</v>
      </c>
      <c r="G258" t="s">
        <v>3422</v>
      </c>
      <c r="H258" t="s">
        <v>754</v>
      </c>
      <c r="I258" t="s">
        <v>2744</v>
      </c>
      <c r="J258" t="s">
        <v>197</v>
      </c>
      <c r="K258" t="s">
        <v>4205</v>
      </c>
      <c r="L258" t="s">
        <v>4244</v>
      </c>
      <c r="M258" t="s">
        <v>4202</v>
      </c>
      <c r="O258" t="s">
        <v>4221</v>
      </c>
    </row>
    <row r="259" spans="1:15" x14ac:dyDescent="0.25">
      <c r="A259" t="s">
        <v>2408</v>
      </c>
      <c r="B259" t="s">
        <v>2408</v>
      </c>
      <c r="C259" t="s">
        <v>760</v>
      </c>
      <c r="D259" t="s">
        <v>3423</v>
      </c>
      <c r="E259" t="s">
        <v>3424</v>
      </c>
      <c r="F259" t="s">
        <v>1265</v>
      </c>
      <c r="G259" t="s">
        <v>1265</v>
      </c>
      <c r="H259" t="s">
        <v>406</v>
      </c>
      <c r="I259" t="s">
        <v>205</v>
      </c>
      <c r="J259" t="s">
        <v>198</v>
      </c>
      <c r="K259" t="s">
        <v>4205</v>
      </c>
      <c r="L259" t="s">
        <v>4244</v>
      </c>
      <c r="M259" t="s">
        <v>4202</v>
      </c>
      <c r="O259" t="s">
        <v>4227</v>
      </c>
    </row>
    <row r="260" spans="1:15" x14ac:dyDescent="0.25">
      <c r="A260" t="s">
        <v>2409</v>
      </c>
      <c r="B260" t="s">
        <v>2409</v>
      </c>
      <c r="C260" t="s">
        <v>761</v>
      </c>
      <c r="D260" t="s">
        <v>3425</v>
      </c>
      <c r="E260" t="s">
        <v>3426</v>
      </c>
      <c r="F260" t="s">
        <v>3427</v>
      </c>
      <c r="G260" t="s">
        <v>3427</v>
      </c>
      <c r="H260" t="s">
        <v>406</v>
      </c>
      <c r="I260" t="s">
        <v>205</v>
      </c>
      <c r="J260" t="s">
        <v>198</v>
      </c>
      <c r="K260" t="s">
        <v>4206</v>
      </c>
      <c r="L260" t="s">
        <v>189</v>
      </c>
      <c r="M260" t="s">
        <v>4202</v>
      </c>
      <c r="O260" t="s">
        <v>4227</v>
      </c>
    </row>
    <row r="261" spans="1:15" x14ac:dyDescent="0.25">
      <c r="A261" t="s">
        <v>2410</v>
      </c>
      <c r="B261" t="s">
        <v>2410</v>
      </c>
      <c r="C261" t="s">
        <v>762</v>
      </c>
      <c r="D261" t="s">
        <v>3428</v>
      </c>
      <c r="E261" t="s">
        <v>3429</v>
      </c>
      <c r="F261" t="s">
        <v>3430</v>
      </c>
      <c r="G261" t="s">
        <v>3431</v>
      </c>
      <c r="H261" t="s">
        <v>560</v>
      </c>
      <c r="I261" t="s">
        <v>3169</v>
      </c>
      <c r="J261" t="s">
        <v>4242</v>
      </c>
      <c r="K261" t="s">
        <v>4205</v>
      </c>
      <c r="L261" t="s">
        <v>4244</v>
      </c>
      <c r="M261" t="s">
        <v>4202</v>
      </c>
      <c r="O261" t="s">
        <v>4219</v>
      </c>
    </row>
    <row r="262" spans="1:15" x14ac:dyDescent="0.25">
      <c r="A262" t="s">
        <v>2413</v>
      </c>
      <c r="B262" t="s">
        <v>2412</v>
      </c>
      <c r="C262" t="s">
        <v>1086</v>
      </c>
      <c r="D262" t="s">
        <v>3434</v>
      </c>
      <c r="E262" t="s">
        <v>3435</v>
      </c>
      <c r="F262" t="s">
        <v>3436</v>
      </c>
      <c r="G262" t="s">
        <v>1386</v>
      </c>
      <c r="H262" t="s">
        <v>408</v>
      </c>
      <c r="I262" t="s">
        <v>2744</v>
      </c>
      <c r="J262" t="s">
        <v>197</v>
      </c>
      <c r="K262" t="s">
        <v>4205</v>
      </c>
      <c r="L262" t="s">
        <v>4244</v>
      </c>
      <c r="M262" t="s">
        <v>4202</v>
      </c>
      <c r="O262" t="s">
        <v>4228</v>
      </c>
    </row>
    <row r="263" spans="1:15" x14ac:dyDescent="0.25">
      <c r="A263" t="s">
        <v>2411</v>
      </c>
      <c r="B263" t="s">
        <v>2411</v>
      </c>
      <c r="C263" t="s">
        <v>763</v>
      </c>
      <c r="D263" t="s">
        <v>3432</v>
      </c>
      <c r="E263" t="s">
        <v>3433</v>
      </c>
      <c r="F263" t="s">
        <v>1267</v>
      </c>
      <c r="G263" t="s">
        <v>1266</v>
      </c>
      <c r="H263" t="s">
        <v>408</v>
      </c>
      <c r="I263" t="s">
        <v>2748</v>
      </c>
      <c r="J263" t="s">
        <v>197</v>
      </c>
      <c r="K263" t="s">
        <v>4205</v>
      </c>
      <c r="L263" t="s">
        <v>4244</v>
      </c>
      <c r="M263" t="s">
        <v>4202</v>
      </c>
      <c r="O263" t="s">
        <v>4216</v>
      </c>
    </row>
    <row r="264" spans="1:15" x14ac:dyDescent="0.25">
      <c r="A264" t="s">
        <v>2414</v>
      </c>
      <c r="B264" t="s">
        <v>2414</v>
      </c>
      <c r="C264" t="s">
        <v>766</v>
      </c>
      <c r="D264" t="s">
        <v>3437</v>
      </c>
      <c r="E264" t="s">
        <v>3438</v>
      </c>
      <c r="F264" t="s">
        <v>3439</v>
      </c>
      <c r="G264" t="s">
        <v>3440</v>
      </c>
      <c r="H264" t="s">
        <v>408</v>
      </c>
      <c r="I264" t="s">
        <v>2748</v>
      </c>
      <c r="J264" t="s">
        <v>197</v>
      </c>
      <c r="K264" t="s">
        <v>4205</v>
      </c>
      <c r="L264" t="s">
        <v>4244</v>
      </c>
      <c r="M264" t="s">
        <v>4202</v>
      </c>
      <c r="O264" t="s">
        <v>4221</v>
      </c>
    </row>
    <row r="265" spans="1:15" x14ac:dyDescent="0.25">
      <c r="A265" t="s">
        <v>2415</v>
      </c>
      <c r="B265" t="s">
        <v>2415</v>
      </c>
      <c r="C265" t="s">
        <v>764</v>
      </c>
      <c r="D265" t="s">
        <v>3441</v>
      </c>
      <c r="E265" t="s">
        <v>1620</v>
      </c>
      <c r="F265" t="s">
        <v>765</v>
      </c>
      <c r="G265" t="s">
        <v>3442</v>
      </c>
      <c r="H265" t="s">
        <v>650</v>
      </c>
      <c r="I265" t="s">
        <v>2744</v>
      </c>
      <c r="J265" t="s">
        <v>197</v>
      </c>
      <c r="K265" t="s">
        <v>4212</v>
      </c>
      <c r="L265" t="s">
        <v>189</v>
      </c>
      <c r="M265" t="s">
        <v>4203</v>
      </c>
      <c r="N265" t="s">
        <v>4216</v>
      </c>
      <c r="O265" t="s">
        <v>4223</v>
      </c>
    </row>
    <row r="266" spans="1:15" x14ac:dyDescent="0.25">
      <c r="A266" t="s">
        <v>2416</v>
      </c>
      <c r="B266" t="s">
        <v>2416</v>
      </c>
      <c r="C266" t="s">
        <v>767</v>
      </c>
      <c r="D266" t="s">
        <v>3443</v>
      </c>
      <c r="E266" t="s">
        <v>3444</v>
      </c>
      <c r="F266" t="s">
        <v>3445</v>
      </c>
      <c r="G266" t="s">
        <v>1268</v>
      </c>
      <c r="H266" t="s">
        <v>621</v>
      </c>
      <c r="I266" t="s">
        <v>2748</v>
      </c>
      <c r="J266" t="s">
        <v>197</v>
      </c>
      <c r="K266" t="s">
        <v>4205</v>
      </c>
      <c r="L266" t="s">
        <v>4244</v>
      </c>
      <c r="M266" t="s">
        <v>4202</v>
      </c>
      <c r="O266" t="s">
        <v>4221</v>
      </c>
    </row>
    <row r="267" spans="1:15" x14ac:dyDescent="0.25">
      <c r="A267" t="s">
        <v>2417</v>
      </c>
      <c r="B267" t="s">
        <v>2417</v>
      </c>
      <c r="C267" t="s">
        <v>770</v>
      </c>
      <c r="D267" t="s">
        <v>3446</v>
      </c>
      <c r="E267" t="s">
        <v>3447</v>
      </c>
      <c r="F267" t="s">
        <v>3448</v>
      </c>
      <c r="G267" t="s">
        <v>842</v>
      </c>
      <c r="H267" t="s">
        <v>408</v>
      </c>
      <c r="I267" t="s">
        <v>2748</v>
      </c>
      <c r="J267" t="s">
        <v>197</v>
      </c>
      <c r="K267" t="s">
        <v>4205</v>
      </c>
      <c r="L267" t="s">
        <v>4244</v>
      </c>
      <c r="M267" t="s">
        <v>4202</v>
      </c>
      <c r="O267" t="s">
        <v>4224</v>
      </c>
    </row>
    <row r="268" spans="1:15" x14ac:dyDescent="0.25">
      <c r="A268" t="s">
        <v>2419</v>
      </c>
      <c r="B268" t="s">
        <v>2418</v>
      </c>
      <c r="C268" t="s">
        <v>641</v>
      </c>
      <c r="D268" t="s">
        <v>3449</v>
      </c>
      <c r="E268" t="s">
        <v>3450</v>
      </c>
      <c r="F268" t="s">
        <v>769</v>
      </c>
      <c r="G268" t="s">
        <v>642</v>
      </c>
      <c r="H268" t="s">
        <v>408</v>
      </c>
      <c r="I268" t="s">
        <v>2744</v>
      </c>
      <c r="J268" t="s">
        <v>197</v>
      </c>
      <c r="K268" t="s">
        <v>4206</v>
      </c>
      <c r="L268" t="s">
        <v>189</v>
      </c>
      <c r="M268" t="s">
        <v>4202</v>
      </c>
      <c r="O268" t="s">
        <v>4227</v>
      </c>
    </row>
    <row r="269" spans="1:15" x14ac:dyDescent="0.25">
      <c r="A269" t="s">
        <v>2421</v>
      </c>
      <c r="B269" t="s">
        <v>2420</v>
      </c>
      <c r="C269" t="s">
        <v>772</v>
      </c>
      <c r="D269" t="s">
        <v>3451</v>
      </c>
      <c r="E269" t="s">
        <v>3452</v>
      </c>
      <c r="F269" t="s">
        <v>3453</v>
      </c>
      <c r="G269" t="s">
        <v>1269</v>
      </c>
      <c r="H269" t="s">
        <v>771</v>
      </c>
      <c r="I269" t="s">
        <v>205</v>
      </c>
      <c r="J269" t="s">
        <v>198</v>
      </c>
      <c r="K269" t="s">
        <v>4205</v>
      </c>
      <c r="L269" t="s">
        <v>4244</v>
      </c>
      <c r="M269" t="s">
        <v>4202</v>
      </c>
      <c r="O269" t="s">
        <v>4222</v>
      </c>
    </row>
    <row r="270" spans="1:15" x14ac:dyDescent="0.25">
      <c r="A270" t="s">
        <v>2424</v>
      </c>
      <c r="B270" t="s">
        <v>2424</v>
      </c>
      <c r="C270" s="202" t="s">
        <v>4319</v>
      </c>
      <c r="D270" t="s">
        <v>3460</v>
      </c>
      <c r="E270" s="202" t="s">
        <v>3460</v>
      </c>
      <c r="F270" t="s">
        <v>3461</v>
      </c>
      <c r="G270" t="s">
        <v>773</v>
      </c>
      <c r="H270" t="s">
        <v>771</v>
      </c>
      <c r="I270" t="s">
        <v>205</v>
      </c>
      <c r="J270" t="s">
        <v>198</v>
      </c>
      <c r="K270" t="s">
        <v>4205</v>
      </c>
      <c r="L270" t="s">
        <v>4244</v>
      </c>
      <c r="M270" t="s">
        <v>4202</v>
      </c>
      <c r="N270" t="s">
        <v>4216</v>
      </c>
      <c r="O270" t="s">
        <v>4222</v>
      </c>
    </row>
    <row r="271" spans="1:15" x14ac:dyDescent="0.25">
      <c r="A271" t="s">
        <v>2425</v>
      </c>
      <c r="B271" t="s">
        <v>2425</v>
      </c>
      <c r="C271" t="s">
        <v>775</v>
      </c>
      <c r="D271" t="s">
        <v>3462</v>
      </c>
      <c r="E271" t="s">
        <v>3463</v>
      </c>
      <c r="F271" t="s">
        <v>3464</v>
      </c>
      <c r="G271" t="s">
        <v>3464</v>
      </c>
      <c r="H271" t="s">
        <v>774</v>
      </c>
      <c r="I271" t="s">
        <v>2896</v>
      </c>
      <c r="J271" t="s">
        <v>201</v>
      </c>
      <c r="K271" t="s">
        <v>4205</v>
      </c>
      <c r="L271" t="s">
        <v>4244</v>
      </c>
      <c r="M271" t="s">
        <v>4202</v>
      </c>
      <c r="N271" t="s">
        <v>4216</v>
      </c>
      <c r="O271" t="s">
        <v>4228</v>
      </c>
    </row>
    <row r="272" spans="1:15" x14ac:dyDescent="0.25">
      <c r="A272" t="s">
        <v>2422</v>
      </c>
      <c r="B272" t="s">
        <v>2422</v>
      </c>
      <c r="C272" t="s">
        <v>776</v>
      </c>
      <c r="D272" t="s">
        <v>3454</v>
      </c>
      <c r="E272" t="s">
        <v>3455</v>
      </c>
      <c r="F272" t="s">
        <v>3456</v>
      </c>
      <c r="G272" t="s">
        <v>3456</v>
      </c>
      <c r="H272" t="s">
        <v>771</v>
      </c>
      <c r="I272" t="s">
        <v>205</v>
      </c>
      <c r="J272" t="s">
        <v>198</v>
      </c>
      <c r="K272" t="s">
        <v>4205</v>
      </c>
      <c r="L272" t="s">
        <v>4244</v>
      </c>
      <c r="M272" t="s">
        <v>4202</v>
      </c>
      <c r="O272" t="s">
        <v>4222</v>
      </c>
    </row>
    <row r="273" spans="1:15" x14ac:dyDescent="0.25">
      <c r="A273" t="s">
        <v>2426</v>
      </c>
      <c r="B273" t="s">
        <v>2426</v>
      </c>
      <c r="C273" t="s">
        <v>777</v>
      </c>
      <c r="D273" t="s">
        <v>3465</v>
      </c>
      <c r="E273" t="s">
        <v>3466</v>
      </c>
      <c r="F273" t="s">
        <v>3467</v>
      </c>
      <c r="G273" t="s">
        <v>3467</v>
      </c>
      <c r="H273" t="s">
        <v>774</v>
      </c>
      <c r="I273" t="s">
        <v>2808</v>
      </c>
      <c r="J273" t="s">
        <v>202</v>
      </c>
      <c r="K273" t="s">
        <v>4205</v>
      </c>
      <c r="L273" t="s">
        <v>4244</v>
      </c>
      <c r="M273" t="s">
        <v>4202</v>
      </c>
      <c r="N273" t="s">
        <v>4216</v>
      </c>
      <c r="O273" t="s">
        <v>4224</v>
      </c>
    </row>
    <row r="274" spans="1:15" x14ac:dyDescent="0.25">
      <c r="A274" t="s">
        <v>2423</v>
      </c>
      <c r="B274" t="s">
        <v>2423</v>
      </c>
      <c r="C274" t="s">
        <v>778</v>
      </c>
      <c r="D274" t="s">
        <v>3457</v>
      </c>
      <c r="E274" t="s">
        <v>3458</v>
      </c>
      <c r="F274" t="s">
        <v>3459</v>
      </c>
      <c r="G274" t="s">
        <v>3459</v>
      </c>
      <c r="H274" t="s">
        <v>771</v>
      </c>
      <c r="I274" t="s">
        <v>205</v>
      </c>
      <c r="J274" t="s">
        <v>198</v>
      </c>
      <c r="K274" t="s">
        <v>4205</v>
      </c>
      <c r="L274" t="s">
        <v>4244</v>
      </c>
      <c r="M274" t="s">
        <v>4202</v>
      </c>
      <c r="O274" t="s">
        <v>4226</v>
      </c>
    </row>
    <row r="275" spans="1:15" x14ac:dyDescent="0.25">
      <c r="A275" t="s">
        <v>2428</v>
      </c>
      <c r="B275" t="s">
        <v>2427</v>
      </c>
      <c r="C275" t="s">
        <v>530</v>
      </c>
      <c r="D275" t="s">
        <v>3468</v>
      </c>
      <c r="E275" t="s">
        <v>3469</v>
      </c>
      <c r="F275" t="s">
        <v>3470</v>
      </c>
      <c r="G275" t="s">
        <v>716</v>
      </c>
      <c r="H275" t="s">
        <v>518</v>
      </c>
      <c r="I275" t="s">
        <v>2744</v>
      </c>
      <c r="J275" t="s">
        <v>197</v>
      </c>
      <c r="K275" t="s">
        <v>4206</v>
      </c>
      <c r="L275" t="s">
        <v>189</v>
      </c>
      <c r="M275" t="s">
        <v>4203</v>
      </c>
      <c r="O275" t="s">
        <v>4223</v>
      </c>
    </row>
    <row r="276" spans="1:15" x14ac:dyDescent="0.25">
      <c r="A276" t="s">
        <v>2430</v>
      </c>
      <c r="B276" t="s">
        <v>2429</v>
      </c>
      <c r="C276" t="s">
        <v>779</v>
      </c>
      <c r="D276" t="s">
        <v>3471</v>
      </c>
      <c r="E276" t="s">
        <v>3472</v>
      </c>
      <c r="F276" t="s">
        <v>3473</v>
      </c>
      <c r="G276" t="s">
        <v>3474</v>
      </c>
      <c r="H276" t="s">
        <v>406</v>
      </c>
      <c r="I276" t="s">
        <v>205</v>
      </c>
      <c r="J276" t="s">
        <v>198</v>
      </c>
      <c r="K276" t="s">
        <v>4205</v>
      </c>
      <c r="L276" t="s">
        <v>4244</v>
      </c>
      <c r="M276" t="s">
        <v>4202</v>
      </c>
      <c r="N276" t="s">
        <v>4218</v>
      </c>
      <c r="O276" t="s">
        <v>4220</v>
      </c>
    </row>
    <row r="277" spans="1:15" x14ac:dyDescent="0.25">
      <c r="A277" t="s">
        <v>2432</v>
      </c>
      <c r="B277" t="s">
        <v>2431</v>
      </c>
      <c r="C277" t="s">
        <v>543</v>
      </c>
      <c r="D277" t="s">
        <v>3475</v>
      </c>
      <c r="E277" t="s">
        <v>3476</v>
      </c>
      <c r="F277" t="s">
        <v>3477</v>
      </c>
      <c r="G277" t="s">
        <v>3477</v>
      </c>
      <c r="H277" t="s">
        <v>408</v>
      </c>
      <c r="I277" t="s">
        <v>3213</v>
      </c>
      <c r="J277" t="s">
        <v>197</v>
      </c>
      <c r="K277" t="s">
        <v>4205</v>
      </c>
      <c r="L277" t="s">
        <v>4244</v>
      </c>
      <c r="M277" t="s">
        <v>4202</v>
      </c>
      <c r="O277" t="s">
        <v>4222</v>
      </c>
    </row>
    <row r="278" spans="1:15" x14ac:dyDescent="0.25">
      <c r="A278" t="s">
        <v>2433</v>
      </c>
      <c r="B278" t="s">
        <v>2433</v>
      </c>
      <c r="C278" t="s">
        <v>782</v>
      </c>
      <c r="D278" t="s">
        <v>3478</v>
      </c>
      <c r="E278" t="s">
        <v>3479</v>
      </c>
      <c r="F278" t="s">
        <v>3480</v>
      </c>
      <c r="G278" t="s">
        <v>1270</v>
      </c>
      <c r="H278" t="s">
        <v>408</v>
      </c>
      <c r="I278" t="s">
        <v>2744</v>
      </c>
      <c r="J278" t="s">
        <v>197</v>
      </c>
      <c r="K278" t="s">
        <v>4212</v>
      </c>
      <c r="L278" t="s">
        <v>189</v>
      </c>
      <c r="M278" t="s">
        <v>4202</v>
      </c>
      <c r="O278" t="s">
        <v>4228</v>
      </c>
    </row>
    <row r="279" spans="1:15" x14ac:dyDescent="0.25">
      <c r="A279" t="s">
        <v>2434</v>
      </c>
      <c r="B279" t="s">
        <v>2434</v>
      </c>
      <c r="C279" t="s">
        <v>785</v>
      </c>
      <c r="D279" t="s">
        <v>3481</v>
      </c>
      <c r="E279" t="s">
        <v>3482</v>
      </c>
      <c r="F279" t="s">
        <v>3483</v>
      </c>
      <c r="G279" t="s">
        <v>1272</v>
      </c>
      <c r="H279" t="s">
        <v>408</v>
      </c>
      <c r="I279" t="s">
        <v>2744</v>
      </c>
      <c r="J279" t="s">
        <v>197</v>
      </c>
      <c r="K279" t="s">
        <v>4208</v>
      </c>
      <c r="L279" t="s">
        <v>4245</v>
      </c>
      <c r="M279" t="s">
        <v>4202</v>
      </c>
      <c r="O279" t="s">
        <v>4228</v>
      </c>
    </row>
    <row r="280" spans="1:15" x14ac:dyDescent="0.25">
      <c r="A280" t="s">
        <v>2436</v>
      </c>
      <c r="B280" t="s">
        <v>2435</v>
      </c>
      <c r="C280" t="s">
        <v>791</v>
      </c>
      <c r="D280" t="s">
        <v>3484</v>
      </c>
      <c r="E280" t="s">
        <v>3485</v>
      </c>
      <c r="F280" t="s">
        <v>1276</v>
      </c>
      <c r="G280" t="s">
        <v>1276</v>
      </c>
      <c r="H280" t="s">
        <v>408</v>
      </c>
      <c r="I280" t="s">
        <v>2744</v>
      </c>
      <c r="J280" t="s">
        <v>197</v>
      </c>
      <c r="K280" t="s">
        <v>4214</v>
      </c>
      <c r="L280" t="s">
        <v>4244</v>
      </c>
      <c r="M280" t="s">
        <v>4202</v>
      </c>
      <c r="O280" t="s">
        <v>4217</v>
      </c>
    </row>
    <row r="281" spans="1:15" x14ac:dyDescent="0.25">
      <c r="A281" t="s">
        <v>2437</v>
      </c>
      <c r="B281" t="s">
        <v>2437</v>
      </c>
      <c r="C281" t="s">
        <v>789</v>
      </c>
      <c r="D281" t="s">
        <v>3486</v>
      </c>
      <c r="E281" t="s">
        <v>3487</v>
      </c>
      <c r="F281" t="s">
        <v>3488</v>
      </c>
      <c r="G281" t="s">
        <v>3488</v>
      </c>
      <c r="H281" t="s">
        <v>408</v>
      </c>
      <c r="I281" t="s">
        <v>2744</v>
      </c>
      <c r="J281" t="s">
        <v>197</v>
      </c>
      <c r="K281" t="s">
        <v>4212</v>
      </c>
      <c r="L281" t="s">
        <v>189</v>
      </c>
      <c r="M281" t="s">
        <v>4203</v>
      </c>
      <c r="N281" t="s">
        <v>4229</v>
      </c>
      <c r="O281" t="s">
        <v>4223</v>
      </c>
    </row>
    <row r="282" spans="1:15" x14ac:dyDescent="0.25">
      <c r="A282" t="s">
        <v>2438</v>
      </c>
      <c r="B282" t="s">
        <v>2438</v>
      </c>
      <c r="C282" t="s">
        <v>784</v>
      </c>
      <c r="D282" t="s">
        <v>3489</v>
      </c>
      <c r="E282" t="s">
        <v>3490</v>
      </c>
      <c r="F282" t="s">
        <v>1271</v>
      </c>
      <c r="G282" t="s">
        <v>1271</v>
      </c>
      <c r="H282" t="s">
        <v>443</v>
      </c>
      <c r="I282" t="s">
        <v>2744</v>
      </c>
      <c r="J282" t="s">
        <v>197</v>
      </c>
      <c r="K282" t="s">
        <v>4206</v>
      </c>
      <c r="L282" t="s">
        <v>189</v>
      </c>
      <c r="M282" t="s">
        <v>4202</v>
      </c>
      <c r="O282" t="s">
        <v>4219</v>
      </c>
    </row>
    <row r="283" spans="1:15" x14ac:dyDescent="0.25">
      <c r="A283" t="s">
        <v>2440</v>
      </c>
      <c r="B283" t="s">
        <v>2439</v>
      </c>
      <c r="C283" t="s">
        <v>790</v>
      </c>
      <c r="D283" t="s">
        <v>3491</v>
      </c>
      <c r="E283" t="s">
        <v>3492</v>
      </c>
      <c r="F283" t="s">
        <v>3493</v>
      </c>
      <c r="G283" t="s">
        <v>1275</v>
      </c>
      <c r="H283" t="s">
        <v>443</v>
      </c>
      <c r="I283" t="s">
        <v>2744</v>
      </c>
      <c r="J283" t="s">
        <v>197</v>
      </c>
      <c r="K283" t="s">
        <v>4212</v>
      </c>
      <c r="L283" t="s">
        <v>189</v>
      </c>
      <c r="M283" t="s">
        <v>4203</v>
      </c>
      <c r="O283" t="s">
        <v>4223</v>
      </c>
    </row>
    <row r="284" spans="1:15" x14ac:dyDescent="0.25">
      <c r="A284" t="s">
        <v>2442</v>
      </c>
      <c r="B284" t="s">
        <v>2441</v>
      </c>
      <c r="C284" t="s">
        <v>787</v>
      </c>
      <c r="D284" t="s">
        <v>3494</v>
      </c>
      <c r="E284" t="s">
        <v>3495</v>
      </c>
      <c r="F284" t="s">
        <v>3496</v>
      </c>
      <c r="G284" t="s">
        <v>1273</v>
      </c>
      <c r="H284" t="s">
        <v>443</v>
      </c>
      <c r="I284" t="s">
        <v>2744</v>
      </c>
      <c r="J284" t="s">
        <v>197</v>
      </c>
      <c r="K284" t="s">
        <v>4212</v>
      </c>
      <c r="L284" t="s">
        <v>189</v>
      </c>
      <c r="M284" t="s">
        <v>4202</v>
      </c>
      <c r="O284" t="s">
        <v>4226</v>
      </c>
    </row>
    <row r="285" spans="1:15" x14ac:dyDescent="0.25">
      <c r="A285" t="s">
        <v>2444</v>
      </c>
      <c r="B285" t="s">
        <v>2443</v>
      </c>
      <c r="C285" t="s">
        <v>786</v>
      </c>
      <c r="D285" t="s">
        <v>3497</v>
      </c>
      <c r="E285" t="s">
        <v>3498</v>
      </c>
      <c r="F285" t="s">
        <v>3499</v>
      </c>
      <c r="G285" t="s">
        <v>1273</v>
      </c>
      <c r="H285" t="s">
        <v>443</v>
      </c>
      <c r="I285" t="s">
        <v>2744</v>
      </c>
      <c r="J285" t="s">
        <v>197</v>
      </c>
      <c r="K285" t="s">
        <v>4212</v>
      </c>
      <c r="L285" t="s">
        <v>189</v>
      </c>
      <c r="M285" t="s">
        <v>4202</v>
      </c>
      <c r="O285" t="s">
        <v>4217</v>
      </c>
    </row>
    <row r="286" spans="1:15" x14ac:dyDescent="0.25">
      <c r="A286" t="s">
        <v>2445</v>
      </c>
      <c r="B286" t="s">
        <v>2445</v>
      </c>
      <c r="C286" t="s">
        <v>788</v>
      </c>
      <c r="D286" t="s">
        <v>3500</v>
      </c>
      <c r="E286" t="s">
        <v>3501</v>
      </c>
      <c r="F286" t="s">
        <v>3502</v>
      </c>
      <c r="G286" t="s">
        <v>1274</v>
      </c>
      <c r="H286" t="s">
        <v>442</v>
      </c>
      <c r="I286" t="s">
        <v>3169</v>
      </c>
      <c r="J286" t="s">
        <v>4242</v>
      </c>
      <c r="K286" t="s">
        <v>4205</v>
      </c>
      <c r="L286" t="s">
        <v>4244</v>
      </c>
      <c r="M286" t="s">
        <v>4202</v>
      </c>
      <c r="O286" t="s">
        <v>4225</v>
      </c>
    </row>
    <row r="287" spans="1:15" x14ac:dyDescent="0.25">
      <c r="A287" t="s">
        <v>2446</v>
      </c>
      <c r="B287" t="s">
        <v>2446</v>
      </c>
      <c r="C287" t="s">
        <v>795</v>
      </c>
      <c r="D287" t="s">
        <v>3503</v>
      </c>
      <c r="E287" t="s">
        <v>3504</v>
      </c>
      <c r="F287" t="s">
        <v>3505</v>
      </c>
      <c r="G287" t="s">
        <v>1278</v>
      </c>
      <c r="H287" t="s">
        <v>429</v>
      </c>
      <c r="I287" t="s">
        <v>2744</v>
      </c>
      <c r="J287" t="s">
        <v>197</v>
      </c>
      <c r="K287" t="s">
        <v>4212</v>
      </c>
      <c r="L287" t="s">
        <v>189</v>
      </c>
      <c r="M287" t="s">
        <v>4202</v>
      </c>
      <c r="N287" t="s">
        <v>4218</v>
      </c>
      <c r="O287" t="s">
        <v>4227</v>
      </c>
    </row>
    <row r="288" spans="1:15" x14ac:dyDescent="0.25">
      <c r="A288" t="s">
        <v>2447</v>
      </c>
      <c r="B288" t="s">
        <v>2447</v>
      </c>
      <c r="C288" t="s">
        <v>792</v>
      </c>
      <c r="D288" t="s">
        <v>3506</v>
      </c>
      <c r="E288" t="s">
        <v>3507</v>
      </c>
      <c r="F288" t="s">
        <v>793</v>
      </c>
      <c r="G288" t="s">
        <v>793</v>
      </c>
      <c r="H288" t="s">
        <v>429</v>
      </c>
      <c r="I288" t="s">
        <v>2744</v>
      </c>
      <c r="J288" t="s">
        <v>197</v>
      </c>
      <c r="K288" t="s">
        <v>4205</v>
      </c>
      <c r="L288" t="s">
        <v>4244</v>
      </c>
      <c r="M288" t="s">
        <v>4202</v>
      </c>
      <c r="O288" t="s">
        <v>4221</v>
      </c>
    </row>
    <row r="289" spans="1:15" x14ac:dyDescent="0.25">
      <c r="A289" t="s">
        <v>2448</v>
      </c>
      <c r="B289" t="s">
        <v>2448</v>
      </c>
      <c r="C289" t="s">
        <v>794</v>
      </c>
      <c r="D289" t="s">
        <v>3508</v>
      </c>
      <c r="E289" t="s">
        <v>3509</v>
      </c>
      <c r="F289" t="s">
        <v>1277</v>
      </c>
      <c r="G289" t="s">
        <v>1277</v>
      </c>
      <c r="H289" t="s">
        <v>429</v>
      </c>
      <c r="I289" t="s">
        <v>2744</v>
      </c>
      <c r="J289" t="s">
        <v>197</v>
      </c>
      <c r="K289" t="s">
        <v>4208</v>
      </c>
      <c r="L289" t="s">
        <v>4245</v>
      </c>
      <c r="M289" t="s">
        <v>4202</v>
      </c>
      <c r="N289" t="s">
        <v>4218</v>
      </c>
      <c r="O289" t="s">
        <v>4216</v>
      </c>
    </row>
    <row r="290" spans="1:15" x14ac:dyDescent="0.25">
      <c r="A290" t="s">
        <v>2449</v>
      </c>
      <c r="B290" t="s">
        <v>2449</v>
      </c>
      <c r="C290" t="s">
        <v>796</v>
      </c>
      <c r="D290" t="s">
        <v>3510</v>
      </c>
      <c r="E290" t="s">
        <v>3511</v>
      </c>
      <c r="F290" t="s">
        <v>3512</v>
      </c>
      <c r="G290" t="s">
        <v>1279</v>
      </c>
      <c r="H290" t="s">
        <v>429</v>
      </c>
      <c r="I290" t="s">
        <v>2744</v>
      </c>
      <c r="J290" t="s">
        <v>197</v>
      </c>
      <c r="K290" t="s">
        <v>4205</v>
      </c>
      <c r="L290" t="s">
        <v>4244</v>
      </c>
      <c r="M290" t="s">
        <v>4202</v>
      </c>
      <c r="N290" t="s">
        <v>4218</v>
      </c>
      <c r="O290" t="s">
        <v>4228</v>
      </c>
    </row>
    <row r="291" spans="1:15" x14ac:dyDescent="0.25">
      <c r="A291" t="s">
        <v>2450</v>
      </c>
      <c r="B291" t="s">
        <v>2450</v>
      </c>
      <c r="C291" t="s">
        <v>797</v>
      </c>
      <c r="D291" t="s">
        <v>3513</v>
      </c>
      <c r="E291" t="s">
        <v>3514</v>
      </c>
      <c r="F291" t="s">
        <v>3515</v>
      </c>
      <c r="G291" t="s">
        <v>1280</v>
      </c>
      <c r="H291" t="s">
        <v>427</v>
      </c>
      <c r="I291" t="s">
        <v>2744</v>
      </c>
      <c r="J291" t="s">
        <v>197</v>
      </c>
      <c r="K291" t="s">
        <v>4205</v>
      </c>
      <c r="L291" t="s">
        <v>4244</v>
      </c>
      <c r="M291" t="s">
        <v>4202</v>
      </c>
      <c r="O291" t="s">
        <v>4230</v>
      </c>
    </row>
    <row r="292" spans="1:15" x14ac:dyDescent="0.25">
      <c r="A292" t="s">
        <v>2451</v>
      </c>
      <c r="B292" t="s">
        <v>2451</v>
      </c>
      <c r="C292" t="s">
        <v>803</v>
      </c>
      <c r="D292" t="s">
        <v>3516</v>
      </c>
      <c r="E292" t="s">
        <v>3517</v>
      </c>
      <c r="F292" t="s">
        <v>3518</v>
      </c>
      <c r="G292" t="s">
        <v>1283</v>
      </c>
      <c r="H292" t="s">
        <v>408</v>
      </c>
      <c r="I292" t="s">
        <v>2744</v>
      </c>
      <c r="J292" t="s">
        <v>197</v>
      </c>
      <c r="K292" t="s">
        <v>4205</v>
      </c>
      <c r="L292" t="s">
        <v>4244</v>
      </c>
      <c r="M292" t="s">
        <v>4202</v>
      </c>
      <c r="N292" t="s">
        <v>4229</v>
      </c>
      <c r="O292" t="s">
        <v>4220</v>
      </c>
    </row>
    <row r="293" spans="1:15" x14ac:dyDescent="0.25">
      <c r="A293" t="s">
        <v>2452</v>
      </c>
      <c r="B293" t="s">
        <v>2452</v>
      </c>
      <c r="C293" t="s">
        <v>802</v>
      </c>
      <c r="D293" t="s">
        <v>3519</v>
      </c>
      <c r="E293" t="s">
        <v>3520</v>
      </c>
      <c r="F293" t="s">
        <v>3521</v>
      </c>
      <c r="G293" t="s">
        <v>3522</v>
      </c>
      <c r="H293" t="s">
        <v>427</v>
      </c>
      <c r="I293" t="s">
        <v>2744</v>
      </c>
      <c r="J293" t="s">
        <v>197</v>
      </c>
      <c r="K293" t="s">
        <v>4205</v>
      </c>
      <c r="L293" t="s">
        <v>4244</v>
      </c>
      <c r="M293" t="s">
        <v>4202</v>
      </c>
      <c r="N293" t="s">
        <v>4218</v>
      </c>
      <c r="O293" t="s">
        <v>4221</v>
      </c>
    </row>
    <row r="294" spans="1:15" x14ac:dyDescent="0.25">
      <c r="A294" t="s">
        <v>2453</v>
      </c>
      <c r="B294" t="s">
        <v>2453</v>
      </c>
      <c r="C294" t="s">
        <v>2454</v>
      </c>
      <c r="D294" t="s">
        <v>3523</v>
      </c>
      <c r="E294" t="s">
        <v>3524</v>
      </c>
      <c r="F294" t="s">
        <v>3525</v>
      </c>
      <c r="G294" t="s">
        <v>3525</v>
      </c>
      <c r="H294" t="s">
        <v>799</v>
      </c>
      <c r="I294" t="s">
        <v>3213</v>
      </c>
      <c r="J294" t="s">
        <v>197</v>
      </c>
      <c r="K294" t="s">
        <v>4205</v>
      </c>
      <c r="L294" t="s">
        <v>4244</v>
      </c>
      <c r="M294" t="s">
        <v>4202</v>
      </c>
      <c r="O294" t="s">
        <v>4228</v>
      </c>
    </row>
    <row r="295" spans="1:15" x14ac:dyDescent="0.25">
      <c r="A295" t="s">
        <v>2455</v>
      </c>
      <c r="B295" t="s">
        <v>2455</v>
      </c>
      <c r="C295" t="s">
        <v>804</v>
      </c>
      <c r="D295" t="s">
        <v>3526</v>
      </c>
      <c r="E295" t="s">
        <v>3527</v>
      </c>
      <c r="F295" t="s">
        <v>805</v>
      </c>
      <c r="G295" t="s">
        <v>805</v>
      </c>
      <c r="H295" t="s">
        <v>799</v>
      </c>
      <c r="I295" t="s">
        <v>2744</v>
      </c>
      <c r="J295" t="s">
        <v>197</v>
      </c>
      <c r="K295" t="s">
        <v>4207</v>
      </c>
      <c r="L295" t="s">
        <v>189</v>
      </c>
      <c r="M295" t="s">
        <v>4202</v>
      </c>
      <c r="N295" t="s">
        <v>4229</v>
      </c>
      <c r="O295" t="s">
        <v>4216</v>
      </c>
    </row>
    <row r="296" spans="1:15" x14ac:dyDescent="0.25">
      <c r="A296" t="s">
        <v>2456</v>
      </c>
      <c r="B296" t="s">
        <v>2456</v>
      </c>
      <c r="C296" t="s">
        <v>806</v>
      </c>
      <c r="D296" t="s">
        <v>3528</v>
      </c>
      <c r="E296" t="s">
        <v>3529</v>
      </c>
      <c r="F296" t="s">
        <v>1284</v>
      </c>
      <c r="G296" t="s">
        <v>1284</v>
      </c>
      <c r="H296" t="s">
        <v>799</v>
      </c>
      <c r="I296" t="s">
        <v>2744</v>
      </c>
      <c r="J296" t="s">
        <v>197</v>
      </c>
      <c r="K296" t="s">
        <v>4206</v>
      </c>
      <c r="L296" t="s">
        <v>189</v>
      </c>
      <c r="M296" t="s">
        <v>4202</v>
      </c>
      <c r="O296" t="s">
        <v>4223</v>
      </c>
    </row>
    <row r="297" spans="1:15" x14ac:dyDescent="0.25">
      <c r="A297" t="s">
        <v>2457</v>
      </c>
      <c r="B297" t="s">
        <v>2457</v>
      </c>
      <c r="C297" t="s">
        <v>801</v>
      </c>
      <c r="D297" t="s">
        <v>3530</v>
      </c>
      <c r="E297" t="s">
        <v>3531</v>
      </c>
      <c r="F297" t="s">
        <v>3532</v>
      </c>
      <c r="G297" t="s">
        <v>1282</v>
      </c>
      <c r="H297" t="s">
        <v>443</v>
      </c>
      <c r="I297" t="s">
        <v>2744</v>
      </c>
      <c r="J297" t="s">
        <v>197</v>
      </c>
      <c r="K297" t="s">
        <v>4205</v>
      </c>
      <c r="L297" t="s">
        <v>4244</v>
      </c>
      <c r="M297" t="s">
        <v>4202</v>
      </c>
      <c r="N297" t="s">
        <v>4218</v>
      </c>
      <c r="O297" t="s">
        <v>4220</v>
      </c>
    </row>
    <row r="298" spans="1:15" x14ac:dyDescent="0.25">
      <c r="A298" t="s">
        <v>2458</v>
      </c>
      <c r="B298" t="s">
        <v>2458</v>
      </c>
      <c r="C298" t="s">
        <v>809</v>
      </c>
      <c r="D298" t="s">
        <v>3533</v>
      </c>
      <c r="E298" t="s">
        <v>3534</v>
      </c>
      <c r="F298" t="s">
        <v>3200</v>
      </c>
      <c r="G298" t="s">
        <v>1285</v>
      </c>
      <c r="H298" t="s">
        <v>451</v>
      </c>
      <c r="I298" t="s">
        <v>2744</v>
      </c>
      <c r="J298" t="s">
        <v>197</v>
      </c>
      <c r="K298" t="s">
        <v>4205</v>
      </c>
      <c r="L298" t="s">
        <v>4244</v>
      </c>
      <c r="M298" t="s">
        <v>4202</v>
      </c>
      <c r="N298" t="s">
        <v>4218</v>
      </c>
      <c r="O298" t="s">
        <v>4228</v>
      </c>
    </row>
    <row r="299" spans="1:15" x14ac:dyDescent="0.25">
      <c r="A299" t="s">
        <v>2459</v>
      </c>
      <c r="B299" t="s">
        <v>2459</v>
      </c>
      <c r="C299" t="s">
        <v>810</v>
      </c>
      <c r="D299" t="s">
        <v>3535</v>
      </c>
      <c r="E299" t="s">
        <v>3536</v>
      </c>
      <c r="F299" t="s">
        <v>3537</v>
      </c>
      <c r="G299" t="s">
        <v>1286</v>
      </c>
      <c r="H299" t="s">
        <v>451</v>
      </c>
      <c r="I299" t="s">
        <v>2744</v>
      </c>
      <c r="J299" t="s">
        <v>197</v>
      </c>
      <c r="K299" t="s">
        <v>4205</v>
      </c>
      <c r="L299" t="s">
        <v>4244</v>
      </c>
      <c r="M299" t="s">
        <v>4202</v>
      </c>
      <c r="O299" t="s">
        <v>4221</v>
      </c>
    </row>
    <row r="300" spans="1:15" x14ac:dyDescent="0.25">
      <c r="A300" t="s">
        <v>2460</v>
      </c>
      <c r="B300" t="s">
        <v>2460</v>
      </c>
      <c r="C300" t="s">
        <v>808</v>
      </c>
      <c r="D300" t="s">
        <v>3538</v>
      </c>
      <c r="E300" t="s">
        <v>3539</v>
      </c>
      <c r="F300" t="s">
        <v>3540</v>
      </c>
      <c r="G300" t="s">
        <v>3541</v>
      </c>
      <c r="H300" t="s">
        <v>655</v>
      </c>
      <c r="I300" t="s">
        <v>3090</v>
      </c>
      <c r="J300" t="s">
        <v>4242</v>
      </c>
      <c r="K300" t="s">
        <v>4205</v>
      </c>
      <c r="L300" t="s">
        <v>4244</v>
      </c>
      <c r="M300" t="s">
        <v>4202</v>
      </c>
      <c r="O300" t="s">
        <v>4222</v>
      </c>
    </row>
    <row r="301" spans="1:15" x14ac:dyDescent="0.25">
      <c r="A301" t="s">
        <v>2462</v>
      </c>
      <c r="B301" t="s">
        <v>2461</v>
      </c>
      <c r="C301" t="s">
        <v>811</v>
      </c>
      <c r="D301" t="s">
        <v>3542</v>
      </c>
      <c r="E301" t="s">
        <v>3543</v>
      </c>
      <c r="F301" t="s">
        <v>3544</v>
      </c>
      <c r="G301" t="s">
        <v>1287</v>
      </c>
      <c r="H301" t="s">
        <v>442</v>
      </c>
      <c r="I301" t="s">
        <v>2744</v>
      </c>
      <c r="J301" t="s">
        <v>197</v>
      </c>
      <c r="K301" t="s">
        <v>4206</v>
      </c>
      <c r="L301" t="s">
        <v>189</v>
      </c>
      <c r="M301" t="s">
        <v>4202</v>
      </c>
      <c r="N301" t="s">
        <v>4218</v>
      </c>
      <c r="O301" t="s">
        <v>4219</v>
      </c>
    </row>
    <row r="302" spans="1:15" x14ac:dyDescent="0.25">
      <c r="A302" t="s">
        <v>2463</v>
      </c>
      <c r="B302" t="s">
        <v>2463</v>
      </c>
      <c r="C302" t="s">
        <v>812</v>
      </c>
      <c r="D302" t="s">
        <v>3545</v>
      </c>
      <c r="E302" t="s">
        <v>3546</v>
      </c>
      <c r="F302" t="s">
        <v>813</v>
      </c>
      <c r="G302" t="s">
        <v>813</v>
      </c>
      <c r="H302" t="s">
        <v>442</v>
      </c>
      <c r="I302" t="s">
        <v>2748</v>
      </c>
      <c r="J302" t="s">
        <v>197</v>
      </c>
      <c r="K302" t="s">
        <v>4205</v>
      </c>
      <c r="L302" t="s">
        <v>4244</v>
      </c>
      <c r="M302" t="s">
        <v>4202</v>
      </c>
      <c r="N302" t="s">
        <v>4216</v>
      </c>
      <c r="O302" t="s">
        <v>4216</v>
      </c>
    </row>
    <row r="303" spans="1:15" x14ac:dyDescent="0.25">
      <c r="A303" t="s">
        <v>2464</v>
      </c>
      <c r="B303" t="s">
        <v>2464</v>
      </c>
      <c r="C303" t="s">
        <v>814</v>
      </c>
      <c r="D303" t="s">
        <v>3547</v>
      </c>
      <c r="E303" t="s">
        <v>3548</v>
      </c>
      <c r="F303" t="s">
        <v>3549</v>
      </c>
      <c r="G303" t="s">
        <v>3550</v>
      </c>
      <c r="H303" t="s">
        <v>442</v>
      </c>
      <c r="I303" t="s">
        <v>2744</v>
      </c>
      <c r="J303" t="s">
        <v>197</v>
      </c>
      <c r="K303" t="s">
        <v>4206</v>
      </c>
      <c r="L303" t="s">
        <v>189</v>
      </c>
      <c r="M303" t="s">
        <v>4202</v>
      </c>
      <c r="O303" t="s">
        <v>4228</v>
      </c>
    </row>
    <row r="304" spans="1:15" x14ac:dyDescent="0.25">
      <c r="A304" t="s">
        <v>2465</v>
      </c>
      <c r="B304" t="s">
        <v>2465</v>
      </c>
      <c r="C304" t="s">
        <v>816</v>
      </c>
      <c r="D304" t="s">
        <v>3551</v>
      </c>
      <c r="E304" t="s">
        <v>3552</v>
      </c>
      <c r="F304" t="s">
        <v>3553</v>
      </c>
      <c r="G304" t="s">
        <v>3554</v>
      </c>
      <c r="H304" t="s">
        <v>408</v>
      </c>
      <c r="I304" t="s">
        <v>2744</v>
      </c>
      <c r="J304" t="s">
        <v>197</v>
      </c>
      <c r="K304" t="s">
        <v>4205</v>
      </c>
      <c r="L304" t="s">
        <v>4244</v>
      </c>
      <c r="M304" t="s">
        <v>4202</v>
      </c>
      <c r="N304" t="s">
        <v>4229</v>
      </c>
      <c r="O304" t="s">
        <v>4226</v>
      </c>
    </row>
    <row r="305" spans="1:15" x14ac:dyDescent="0.25">
      <c r="A305" t="s">
        <v>2466</v>
      </c>
      <c r="B305" t="s">
        <v>2466</v>
      </c>
      <c r="C305" t="s">
        <v>815</v>
      </c>
      <c r="D305" t="s">
        <v>3555</v>
      </c>
      <c r="E305" t="s">
        <v>3556</v>
      </c>
      <c r="F305" t="s">
        <v>1288</v>
      </c>
      <c r="G305" t="s">
        <v>1288</v>
      </c>
      <c r="H305" t="s">
        <v>448</v>
      </c>
      <c r="I305" t="s">
        <v>2744</v>
      </c>
      <c r="J305" t="s">
        <v>197</v>
      </c>
      <c r="K305" t="s">
        <v>4205</v>
      </c>
      <c r="L305" t="s">
        <v>4244</v>
      </c>
      <c r="M305" t="s">
        <v>4202</v>
      </c>
      <c r="O305" t="s">
        <v>4228</v>
      </c>
    </row>
    <row r="306" spans="1:15" x14ac:dyDescent="0.25">
      <c r="A306" t="s">
        <v>2467</v>
      </c>
      <c r="B306" t="s">
        <v>2467</v>
      </c>
      <c r="C306" t="s">
        <v>818</v>
      </c>
      <c r="D306" t="s">
        <v>3557</v>
      </c>
      <c r="E306" t="s">
        <v>3558</v>
      </c>
      <c r="F306" t="s">
        <v>3559</v>
      </c>
      <c r="G306" t="s">
        <v>1289</v>
      </c>
      <c r="H306" t="s">
        <v>408</v>
      </c>
      <c r="I306" t="s">
        <v>2744</v>
      </c>
      <c r="J306" t="s">
        <v>197</v>
      </c>
      <c r="K306" t="s">
        <v>4210</v>
      </c>
      <c r="L306" t="s">
        <v>189</v>
      </c>
      <c r="M306" t="s">
        <v>4202</v>
      </c>
      <c r="O306" t="s">
        <v>4221</v>
      </c>
    </row>
    <row r="307" spans="1:15" x14ac:dyDescent="0.25">
      <c r="A307" t="s">
        <v>2468</v>
      </c>
      <c r="B307" t="s">
        <v>2468</v>
      </c>
      <c r="C307" t="s">
        <v>821</v>
      </c>
      <c r="D307" t="s">
        <v>3560</v>
      </c>
      <c r="E307" t="s">
        <v>3561</v>
      </c>
      <c r="F307" t="s">
        <v>3562</v>
      </c>
      <c r="G307" t="s">
        <v>1290</v>
      </c>
      <c r="H307" t="s">
        <v>408</v>
      </c>
      <c r="I307" t="s">
        <v>2748</v>
      </c>
      <c r="J307" t="s">
        <v>197</v>
      </c>
      <c r="K307" t="s">
        <v>4205</v>
      </c>
      <c r="L307" t="s">
        <v>4244</v>
      </c>
      <c r="M307" t="s">
        <v>4202</v>
      </c>
      <c r="O307" t="s">
        <v>4221</v>
      </c>
    </row>
    <row r="308" spans="1:15" x14ac:dyDescent="0.25">
      <c r="A308" t="s">
        <v>2469</v>
      </c>
      <c r="B308" t="s">
        <v>2469</v>
      </c>
      <c r="C308" t="s">
        <v>825</v>
      </c>
      <c r="D308" t="s">
        <v>3563</v>
      </c>
      <c r="E308" t="s">
        <v>3564</v>
      </c>
      <c r="F308" t="s">
        <v>3565</v>
      </c>
      <c r="G308" t="s">
        <v>1293</v>
      </c>
      <c r="H308" t="s">
        <v>823</v>
      </c>
      <c r="I308" t="s">
        <v>2744</v>
      </c>
      <c r="J308" t="s">
        <v>197</v>
      </c>
      <c r="K308" t="s">
        <v>4205</v>
      </c>
      <c r="L308" t="s">
        <v>4244</v>
      </c>
      <c r="M308" t="s">
        <v>4202</v>
      </c>
      <c r="O308" t="s">
        <v>4226</v>
      </c>
    </row>
    <row r="309" spans="1:15" x14ac:dyDescent="0.25">
      <c r="A309" t="s">
        <v>2471</v>
      </c>
      <c r="B309" t="s">
        <v>2470</v>
      </c>
      <c r="C309" t="s">
        <v>819</v>
      </c>
      <c r="D309" t="s">
        <v>3566</v>
      </c>
      <c r="E309" t="s">
        <v>3567</v>
      </c>
      <c r="F309" t="s">
        <v>3568</v>
      </c>
      <c r="G309" t="s">
        <v>820</v>
      </c>
      <c r="H309" t="s">
        <v>408</v>
      </c>
      <c r="I309" t="s">
        <v>2744</v>
      </c>
      <c r="J309" t="s">
        <v>197</v>
      </c>
      <c r="K309" t="s">
        <v>4206</v>
      </c>
      <c r="L309" t="s">
        <v>189</v>
      </c>
      <c r="M309" t="s">
        <v>4203</v>
      </c>
      <c r="O309" t="s">
        <v>4223</v>
      </c>
    </row>
    <row r="310" spans="1:15" x14ac:dyDescent="0.25">
      <c r="A310" t="s">
        <v>2472</v>
      </c>
      <c r="B310" t="s">
        <v>2472</v>
      </c>
      <c r="C310" t="s">
        <v>832</v>
      </c>
      <c r="D310" t="s">
        <v>3569</v>
      </c>
      <c r="E310" t="s">
        <v>3570</v>
      </c>
      <c r="F310" t="s">
        <v>3571</v>
      </c>
      <c r="G310" t="s">
        <v>3571</v>
      </c>
      <c r="H310" t="s">
        <v>442</v>
      </c>
      <c r="I310" t="s">
        <v>2744</v>
      </c>
      <c r="J310" t="s">
        <v>197</v>
      </c>
      <c r="K310" t="s">
        <v>4207</v>
      </c>
      <c r="L310" t="s">
        <v>4244</v>
      </c>
      <c r="M310" t="s">
        <v>4203</v>
      </c>
      <c r="N310" t="s">
        <v>4216</v>
      </c>
      <c r="O310" t="s">
        <v>4223</v>
      </c>
    </row>
    <row r="311" spans="1:15" x14ac:dyDescent="0.25">
      <c r="A311" t="s">
        <v>2473</v>
      </c>
      <c r="B311" t="s">
        <v>2473</v>
      </c>
      <c r="C311" t="s">
        <v>835</v>
      </c>
      <c r="D311" t="s">
        <v>3572</v>
      </c>
      <c r="E311" t="s">
        <v>3573</v>
      </c>
      <c r="F311" t="s">
        <v>829</v>
      </c>
      <c r="G311" t="s">
        <v>829</v>
      </c>
      <c r="H311" t="s">
        <v>442</v>
      </c>
      <c r="I311" t="s">
        <v>2744</v>
      </c>
      <c r="J311" t="s">
        <v>197</v>
      </c>
      <c r="K311" t="s">
        <v>4207</v>
      </c>
      <c r="L311" t="s">
        <v>4244</v>
      </c>
      <c r="M311" t="s">
        <v>4203</v>
      </c>
      <c r="N311" t="s">
        <v>4218</v>
      </c>
      <c r="O311" t="s">
        <v>4223</v>
      </c>
    </row>
    <row r="312" spans="1:15" x14ac:dyDescent="0.25">
      <c r="A312" t="s">
        <v>2474</v>
      </c>
      <c r="B312" t="s">
        <v>2474</v>
      </c>
      <c r="C312" t="s">
        <v>833</v>
      </c>
      <c r="D312" t="s">
        <v>3574</v>
      </c>
      <c r="E312" t="s">
        <v>3575</v>
      </c>
      <c r="F312" t="s">
        <v>3576</v>
      </c>
      <c r="G312" t="s">
        <v>831</v>
      </c>
      <c r="H312" t="s">
        <v>442</v>
      </c>
      <c r="I312" t="s">
        <v>2744</v>
      </c>
      <c r="J312" t="s">
        <v>197</v>
      </c>
      <c r="K312" t="s">
        <v>4210</v>
      </c>
      <c r="L312" t="s">
        <v>4245</v>
      </c>
      <c r="M312" t="s">
        <v>4203</v>
      </c>
      <c r="N312" t="s">
        <v>4229</v>
      </c>
      <c r="O312" t="s">
        <v>4223</v>
      </c>
    </row>
    <row r="313" spans="1:15" x14ac:dyDescent="0.25">
      <c r="A313" t="s">
        <v>2475</v>
      </c>
      <c r="B313" t="s">
        <v>2475</v>
      </c>
      <c r="C313" t="s">
        <v>826</v>
      </c>
      <c r="D313" t="s">
        <v>3577</v>
      </c>
      <c r="E313" t="s">
        <v>3578</v>
      </c>
      <c r="F313" t="s">
        <v>3579</v>
      </c>
      <c r="G313" t="s">
        <v>1294</v>
      </c>
      <c r="H313" t="s">
        <v>416</v>
      </c>
      <c r="I313" t="s">
        <v>2744</v>
      </c>
      <c r="J313" t="s">
        <v>197</v>
      </c>
      <c r="K313" t="s">
        <v>4205</v>
      </c>
      <c r="L313" t="s">
        <v>4244</v>
      </c>
      <c r="M313" t="s">
        <v>4202</v>
      </c>
      <c r="O313" t="s">
        <v>4219</v>
      </c>
    </row>
    <row r="314" spans="1:15" x14ac:dyDescent="0.25">
      <c r="A314" t="s">
        <v>2476</v>
      </c>
      <c r="B314" t="s">
        <v>2476</v>
      </c>
      <c r="C314" t="s">
        <v>827</v>
      </c>
      <c r="D314" t="s">
        <v>3580</v>
      </c>
      <c r="E314" t="s">
        <v>3581</v>
      </c>
      <c r="F314" t="s">
        <v>3582</v>
      </c>
      <c r="G314" t="s">
        <v>1295</v>
      </c>
      <c r="H314" t="s">
        <v>828</v>
      </c>
      <c r="I314" t="s">
        <v>2744</v>
      </c>
      <c r="J314" t="s">
        <v>197</v>
      </c>
      <c r="K314" t="s">
        <v>4208</v>
      </c>
      <c r="L314" t="s">
        <v>4245</v>
      </c>
      <c r="M314" t="s">
        <v>4202</v>
      </c>
      <c r="O314" t="s">
        <v>4222</v>
      </c>
    </row>
    <row r="315" spans="1:15" x14ac:dyDescent="0.25">
      <c r="A315" t="s">
        <v>2711</v>
      </c>
      <c r="B315" t="s">
        <v>2711</v>
      </c>
      <c r="C315" t="s">
        <v>834</v>
      </c>
      <c r="D315" t="s">
        <v>1575</v>
      </c>
      <c r="E315" t="s">
        <v>4157</v>
      </c>
      <c r="F315" t="s">
        <v>4158</v>
      </c>
      <c r="G315" t="s">
        <v>1576</v>
      </c>
      <c r="H315" t="s">
        <v>828</v>
      </c>
      <c r="I315" t="s">
        <v>2744</v>
      </c>
      <c r="J315" t="s">
        <v>197</v>
      </c>
      <c r="K315" t="s">
        <v>4211</v>
      </c>
      <c r="L315" t="s">
        <v>4245</v>
      </c>
      <c r="M315" t="s">
        <v>4202</v>
      </c>
    </row>
    <row r="316" spans="1:15" x14ac:dyDescent="0.25">
      <c r="A316" t="s">
        <v>2477</v>
      </c>
      <c r="B316" t="s">
        <v>2477</v>
      </c>
      <c r="C316" t="s">
        <v>830</v>
      </c>
      <c r="D316" t="s">
        <v>3583</v>
      </c>
      <c r="E316" t="s">
        <v>3584</v>
      </c>
      <c r="F316" t="s">
        <v>3585</v>
      </c>
      <c r="G316" t="s">
        <v>3585</v>
      </c>
      <c r="H316" t="s">
        <v>443</v>
      </c>
      <c r="I316" t="s">
        <v>2744</v>
      </c>
      <c r="J316" t="s">
        <v>197</v>
      </c>
      <c r="K316" t="s">
        <v>4205</v>
      </c>
      <c r="L316" t="s">
        <v>4244</v>
      </c>
      <c r="M316" t="s">
        <v>4202</v>
      </c>
      <c r="O316" t="s">
        <v>4225</v>
      </c>
    </row>
    <row r="317" spans="1:15" x14ac:dyDescent="0.25">
      <c r="A317" t="s">
        <v>2479</v>
      </c>
      <c r="B317" t="s">
        <v>2478</v>
      </c>
      <c r="C317" t="s">
        <v>855</v>
      </c>
      <c r="D317" t="s">
        <v>3586</v>
      </c>
      <c r="E317" t="s">
        <v>3587</v>
      </c>
      <c r="F317" t="s">
        <v>856</v>
      </c>
      <c r="G317" t="s">
        <v>1304</v>
      </c>
      <c r="H317" t="s">
        <v>408</v>
      </c>
      <c r="I317" t="s">
        <v>2744</v>
      </c>
      <c r="J317" t="s">
        <v>197</v>
      </c>
      <c r="K317" t="s">
        <v>4205</v>
      </c>
      <c r="L317" t="s">
        <v>4244</v>
      </c>
      <c r="M317" t="s">
        <v>4202</v>
      </c>
      <c r="O317" t="s">
        <v>4230</v>
      </c>
    </row>
    <row r="318" spans="1:15" x14ac:dyDescent="0.25">
      <c r="A318" t="s">
        <v>2480</v>
      </c>
      <c r="B318" t="s">
        <v>2480</v>
      </c>
      <c r="C318" t="s">
        <v>836</v>
      </c>
      <c r="D318" t="s">
        <v>3588</v>
      </c>
      <c r="E318" t="s">
        <v>3589</v>
      </c>
      <c r="F318" t="s">
        <v>3590</v>
      </c>
      <c r="G318" t="s">
        <v>1296</v>
      </c>
      <c r="H318" t="s">
        <v>403</v>
      </c>
      <c r="I318" t="s">
        <v>2744</v>
      </c>
      <c r="J318" t="s">
        <v>197</v>
      </c>
      <c r="K318" t="s">
        <v>4205</v>
      </c>
      <c r="L318" t="s">
        <v>4244</v>
      </c>
      <c r="M318" t="s">
        <v>4202</v>
      </c>
      <c r="O318" t="s">
        <v>4224</v>
      </c>
    </row>
    <row r="319" spans="1:15" x14ac:dyDescent="0.25">
      <c r="A319" t="s">
        <v>2481</v>
      </c>
      <c r="B319" t="s">
        <v>2481</v>
      </c>
      <c r="C319" t="s">
        <v>837</v>
      </c>
      <c r="D319" t="s">
        <v>3591</v>
      </c>
      <c r="E319" t="s">
        <v>3592</v>
      </c>
      <c r="F319" t="s">
        <v>3593</v>
      </c>
      <c r="G319" t="s">
        <v>1297</v>
      </c>
      <c r="H319" t="s">
        <v>403</v>
      </c>
      <c r="I319" t="s">
        <v>2748</v>
      </c>
      <c r="J319" t="s">
        <v>197</v>
      </c>
      <c r="K319" t="s">
        <v>4205</v>
      </c>
      <c r="L319" t="s">
        <v>4244</v>
      </c>
      <c r="M319" t="s">
        <v>4202</v>
      </c>
      <c r="O319" t="s">
        <v>4220</v>
      </c>
    </row>
    <row r="320" spans="1:15" x14ac:dyDescent="0.25">
      <c r="A320" t="s">
        <v>2482</v>
      </c>
      <c r="B320" t="s">
        <v>2482</v>
      </c>
      <c r="C320" t="s">
        <v>838</v>
      </c>
      <c r="D320" t="s">
        <v>3594</v>
      </c>
      <c r="E320" t="s">
        <v>3595</v>
      </c>
      <c r="F320" t="s">
        <v>3596</v>
      </c>
      <c r="G320" t="s">
        <v>1298</v>
      </c>
      <c r="H320" t="s">
        <v>403</v>
      </c>
      <c r="I320" t="s">
        <v>2744</v>
      </c>
      <c r="J320" t="s">
        <v>197</v>
      </c>
      <c r="K320" t="s">
        <v>4205</v>
      </c>
      <c r="L320" t="s">
        <v>4244</v>
      </c>
      <c r="M320" t="s">
        <v>4202</v>
      </c>
      <c r="O320" t="s">
        <v>4226</v>
      </c>
    </row>
    <row r="321" spans="1:15" x14ac:dyDescent="0.25">
      <c r="A321" t="s">
        <v>2483</v>
      </c>
      <c r="B321" t="s">
        <v>2483</v>
      </c>
      <c r="C321" t="s">
        <v>839</v>
      </c>
      <c r="D321" t="s">
        <v>3597</v>
      </c>
      <c r="E321" t="s">
        <v>3598</v>
      </c>
      <c r="F321" t="s">
        <v>840</v>
      </c>
      <c r="G321" t="s">
        <v>840</v>
      </c>
      <c r="H321" t="s">
        <v>416</v>
      </c>
      <c r="I321" t="s">
        <v>2748</v>
      </c>
      <c r="J321" t="s">
        <v>197</v>
      </c>
      <c r="K321" t="s">
        <v>4205</v>
      </c>
      <c r="L321" t="s">
        <v>4244</v>
      </c>
      <c r="M321" t="s">
        <v>4202</v>
      </c>
      <c r="N321" t="s">
        <v>4218</v>
      </c>
      <c r="O321" t="s">
        <v>4222</v>
      </c>
    </row>
    <row r="322" spans="1:15" x14ac:dyDescent="0.25">
      <c r="A322" t="s">
        <v>2484</v>
      </c>
      <c r="B322" t="s">
        <v>2484</v>
      </c>
      <c r="C322" t="s">
        <v>843</v>
      </c>
      <c r="D322" t="s">
        <v>3599</v>
      </c>
      <c r="E322" t="s">
        <v>3600</v>
      </c>
      <c r="F322" t="s">
        <v>3448</v>
      </c>
      <c r="G322" t="s">
        <v>1300</v>
      </c>
      <c r="H322" t="s">
        <v>518</v>
      </c>
      <c r="I322" t="s">
        <v>2744</v>
      </c>
      <c r="J322" t="s">
        <v>197</v>
      </c>
      <c r="K322" t="s">
        <v>4206</v>
      </c>
      <c r="L322" t="s">
        <v>189</v>
      </c>
      <c r="M322" t="s">
        <v>4202</v>
      </c>
      <c r="O322" t="s">
        <v>4219</v>
      </c>
    </row>
    <row r="323" spans="1:15" x14ac:dyDescent="0.25">
      <c r="A323" t="s">
        <v>2485</v>
      </c>
      <c r="B323" t="s">
        <v>2485</v>
      </c>
      <c r="C323" t="s">
        <v>844</v>
      </c>
      <c r="D323" t="s">
        <v>3601</v>
      </c>
      <c r="E323" t="s">
        <v>3602</v>
      </c>
      <c r="F323" t="s">
        <v>1301</v>
      </c>
      <c r="G323" t="s">
        <v>1301</v>
      </c>
      <c r="H323" t="s">
        <v>406</v>
      </c>
      <c r="I323" t="s">
        <v>205</v>
      </c>
      <c r="J323" t="s">
        <v>198</v>
      </c>
      <c r="K323" t="s">
        <v>4205</v>
      </c>
      <c r="L323" t="s">
        <v>4244</v>
      </c>
      <c r="M323" t="s">
        <v>4202</v>
      </c>
      <c r="O323" t="s">
        <v>4226</v>
      </c>
    </row>
    <row r="324" spans="1:15" x14ac:dyDescent="0.25">
      <c r="A324" t="s">
        <v>2486</v>
      </c>
      <c r="B324" t="s">
        <v>2486</v>
      </c>
      <c r="C324" t="s">
        <v>845</v>
      </c>
      <c r="D324" t="s">
        <v>3603</v>
      </c>
      <c r="E324" t="s">
        <v>3604</v>
      </c>
      <c r="F324" t="s">
        <v>3605</v>
      </c>
      <c r="G324" t="s">
        <v>3605</v>
      </c>
      <c r="H324" t="s">
        <v>406</v>
      </c>
      <c r="I324" t="s">
        <v>205</v>
      </c>
      <c r="J324" t="s">
        <v>198</v>
      </c>
      <c r="K324" t="s">
        <v>4205</v>
      </c>
      <c r="L324" t="s">
        <v>4244</v>
      </c>
      <c r="M324" t="s">
        <v>4202</v>
      </c>
      <c r="N324" t="s">
        <v>4229</v>
      </c>
      <c r="O324" t="s">
        <v>4221</v>
      </c>
    </row>
    <row r="325" spans="1:15" x14ac:dyDescent="0.25">
      <c r="A325" t="s">
        <v>2487</v>
      </c>
      <c r="B325" t="s">
        <v>2487</v>
      </c>
      <c r="C325" t="s">
        <v>847</v>
      </c>
      <c r="D325" t="s">
        <v>3606</v>
      </c>
      <c r="E325" t="s">
        <v>3607</v>
      </c>
      <c r="F325" t="s">
        <v>1303</v>
      </c>
      <c r="G325" t="s">
        <v>1303</v>
      </c>
      <c r="H325" t="s">
        <v>406</v>
      </c>
      <c r="I325" t="s">
        <v>205</v>
      </c>
      <c r="J325" t="s">
        <v>198</v>
      </c>
      <c r="K325" t="s">
        <v>4205</v>
      </c>
      <c r="L325" t="s">
        <v>4244</v>
      </c>
      <c r="M325" t="s">
        <v>4202</v>
      </c>
      <c r="O325" t="s">
        <v>4224</v>
      </c>
    </row>
    <row r="326" spans="1:15" x14ac:dyDescent="0.25">
      <c r="A326" t="s">
        <v>2488</v>
      </c>
      <c r="B326" t="s">
        <v>2488</v>
      </c>
      <c r="C326" t="s">
        <v>848</v>
      </c>
      <c r="D326" t="s">
        <v>3608</v>
      </c>
      <c r="E326" t="s">
        <v>3609</v>
      </c>
      <c r="F326" t="s">
        <v>3610</v>
      </c>
      <c r="G326" t="s">
        <v>3610</v>
      </c>
      <c r="H326" t="s">
        <v>406</v>
      </c>
      <c r="I326" t="s">
        <v>205</v>
      </c>
      <c r="J326" t="s">
        <v>198</v>
      </c>
      <c r="K326" t="s">
        <v>4205</v>
      </c>
      <c r="L326" t="s">
        <v>4244</v>
      </c>
      <c r="M326" t="s">
        <v>4202</v>
      </c>
      <c r="O326" t="s">
        <v>4230</v>
      </c>
    </row>
    <row r="327" spans="1:15" x14ac:dyDescent="0.25">
      <c r="A327" t="s">
        <v>2489</v>
      </c>
      <c r="B327" t="s">
        <v>2489</v>
      </c>
      <c r="C327" t="s">
        <v>846</v>
      </c>
      <c r="D327" t="s">
        <v>3611</v>
      </c>
      <c r="E327" t="s">
        <v>3612</v>
      </c>
      <c r="F327" t="s">
        <v>1302</v>
      </c>
      <c r="G327" t="s">
        <v>1302</v>
      </c>
      <c r="H327" t="s">
        <v>451</v>
      </c>
      <c r="I327" t="s">
        <v>2744</v>
      </c>
      <c r="J327" t="s">
        <v>197</v>
      </c>
      <c r="K327" t="s">
        <v>4205</v>
      </c>
      <c r="L327" t="s">
        <v>4244</v>
      </c>
      <c r="M327" t="s">
        <v>4202</v>
      </c>
      <c r="N327" t="s">
        <v>4218</v>
      </c>
      <c r="O327" t="s">
        <v>4228</v>
      </c>
    </row>
    <row r="328" spans="1:15" x14ac:dyDescent="0.25">
      <c r="A328" t="s">
        <v>2726</v>
      </c>
      <c r="B328" t="s">
        <v>2726</v>
      </c>
      <c r="C328" t="s">
        <v>849</v>
      </c>
      <c r="D328" t="s">
        <v>4183</v>
      </c>
      <c r="E328" t="s">
        <v>4184</v>
      </c>
      <c r="G328" t="s">
        <v>850</v>
      </c>
      <c r="H328" t="s">
        <v>414</v>
      </c>
      <c r="I328" t="s">
        <v>2744</v>
      </c>
      <c r="J328" t="s">
        <v>197</v>
      </c>
      <c r="K328" t="s">
        <v>4206</v>
      </c>
      <c r="L328" t="s">
        <v>189</v>
      </c>
      <c r="M328" t="s">
        <v>4202</v>
      </c>
    </row>
    <row r="329" spans="1:15" x14ac:dyDescent="0.25">
      <c r="A329" t="s">
        <v>2490</v>
      </c>
      <c r="B329" t="s">
        <v>2490</v>
      </c>
      <c r="C329" t="s">
        <v>853</v>
      </c>
      <c r="D329" t="s">
        <v>3613</v>
      </c>
      <c r="E329" t="s">
        <v>3614</v>
      </c>
      <c r="F329" t="s">
        <v>854</v>
      </c>
      <c r="G329" t="s">
        <v>854</v>
      </c>
      <c r="H329" t="s">
        <v>416</v>
      </c>
      <c r="I329" t="s">
        <v>2744</v>
      </c>
      <c r="J329" t="s">
        <v>197</v>
      </c>
      <c r="K329" t="s">
        <v>4205</v>
      </c>
      <c r="L329" t="s">
        <v>4244</v>
      </c>
      <c r="M329" t="s">
        <v>4203</v>
      </c>
      <c r="O329" t="s">
        <v>4223</v>
      </c>
    </row>
    <row r="330" spans="1:15" x14ac:dyDescent="0.25">
      <c r="A330" t="s">
        <v>2491</v>
      </c>
      <c r="B330" t="s">
        <v>2491</v>
      </c>
      <c r="C330" t="s">
        <v>857</v>
      </c>
      <c r="D330" t="s">
        <v>3615</v>
      </c>
      <c r="E330" t="s">
        <v>3616</v>
      </c>
      <c r="F330" t="s">
        <v>3617</v>
      </c>
      <c r="G330" t="s">
        <v>1305</v>
      </c>
      <c r="H330" t="s">
        <v>555</v>
      </c>
      <c r="I330" t="s">
        <v>2744</v>
      </c>
      <c r="J330" t="s">
        <v>197</v>
      </c>
      <c r="K330" t="s">
        <v>4206</v>
      </c>
      <c r="L330" t="s">
        <v>189</v>
      </c>
      <c r="M330" t="s">
        <v>4202</v>
      </c>
      <c r="O330" t="s">
        <v>4222</v>
      </c>
    </row>
    <row r="331" spans="1:15" x14ac:dyDescent="0.25">
      <c r="A331" t="s">
        <v>2492</v>
      </c>
      <c r="B331" t="s">
        <v>2492</v>
      </c>
      <c r="C331" t="s">
        <v>858</v>
      </c>
      <c r="D331" t="s">
        <v>3618</v>
      </c>
      <c r="E331" t="s">
        <v>3619</v>
      </c>
      <c r="F331" t="s">
        <v>1306</v>
      </c>
      <c r="G331" t="s">
        <v>1306</v>
      </c>
      <c r="H331" t="s">
        <v>555</v>
      </c>
      <c r="I331" t="s">
        <v>2744</v>
      </c>
      <c r="J331" t="s">
        <v>197</v>
      </c>
      <c r="K331" t="s">
        <v>4211</v>
      </c>
      <c r="L331" t="s">
        <v>4245</v>
      </c>
      <c r="M331" t="s">
        <v>4202</v>
      </c>
      <c r="N331" t="s">
        <v>4229</v>
      </c>
      <c r="O331" t="s">
        <v>4227</v>
      </c>
    </row>
    <row r="332" spans="1:15" x14ac:dyDescent="0.25">
      <c r="A332" t="s">
        <v>2493</v>
      </c>
      <c r="B332" t="s">
        <v>2493</v>
      </c>
      <c r="C332" t="s">
        <v>859</v>
      </c>
      <c r="D332" t="s">
        <v>3620</v>
      </c>
      <c r="E332" t="s">
        <v>3621</v>
      </c>
      <c r="F332" t="s">
        <v>3622</v>
      </c>
      <c r="G332" t="s">
        <v>860</v>
      </c>
      <c r="H332" t="s">
        <v>555</v>
      </c>
      <c r="I332" t="s">
        <v>3213</v>
      </c>
      <c r="J332" t="s">
        <v>197</v>
      </c>
      <c r="K332" t="s">
        <v>4205</v>
      </c>
      <c r="L332" t="s">
        <v>4244</v>
      </c>
      <c r="M332" t="s">
        <v>4202</v>
      </c>
      <c r="O332" t="s">
        <v>4221</v>
      </c>
    </row>
    <row r="333" spans="1:15" x14ac:dyDescent="0.25">
      <c r="A333" t="s">
        <v>2494</v>
      </c>
      <c r="B333" t="s">
        <v>2494</v>
      </c>
      <c r="C333" t="s">
        <v>861</v>
      </c>
      <c r="D333" t="s">
        <v>3623</v>
      </c>
      <c r="E333" t="s">
        <v>1529</v>
      </c>
      <c r="F333" t="s">
        <v>3624</v>
      </c>
      <c r="G333" t="s">
        <v>1307</v>
      </c>
      <c r="H333" t="s">
        <v>555</v>
      </c>
      <c r="I333" t="s">
        <v>2744</v>
      </c>
      <c r="J333" t="s">
        <v>197</v>
      </c>
      <c r="K333" t="s">
        <v>4215</v>
      </c>
      <c r="L333" t="s">
        <v>4244</v>
      </c>
      <c r="M333" t="s">
        <v>4202</v>
      </c>
      <c r="O333" t="s">
        <v>4217</v>
      </c>
    </row>
    <row r="334" spans="1:15" x14ac:dyDescent="0.25">
      <c r="A334" t="s">
        <v>2495</v>
      </c>
      <c r="B334" t="s">
        <v>2495</v>
      </c>
      <c r="C334" t="s">
        <v>862</v>
      </c>
      <c r="D334" t="s">
        <v>3625</v>
      </c>
      <c r="E334" t="s">
        <v>3626</v>
      </c>
      <c r="F334" t="s">
        <v>3627</v>
      </c>
      <c r="G334" t="s">
        <v>1308</v>
      </c>
      <c r="H334" t="s">
        <v>555</v>
      </c>
      <c r="I334" t="s">
        <v>2744</v>
      </c>
      <c r="J334" t="s">
        <v>197</v>
      </c>
      <c r="K334" t="s">
        <v>4205</v>
      </c>
      <c r="L334" t="s">
        <v>4244</v>
      </c>
      <c r="M334" t="s">
        <v>4202</v>
      </c>
      <c r="O334" t="s">
        <v>4221</v>
      </c>
    </row>
    <row r="335" spans="1:15" x14ac:dyDescent="0.25">
      <c r="A335" t="s">
        <v>2496</v>
      </c>
      <c r="B335" t="s">
        <v>2496</v>
      </c>
      <c r="C335" t="s">
        <v>867</v>
      </c>
      <c r="D335" t="s">
        <v>3628</v>
      </c>
      <c r="E335" t="s">
        <v>3629</v>
      </c>
      <c r="F335" t="s">
        <v>3630</v>
      </c>
      <c r="G335" t="s">
        <v>3631</v>
      </c>
      <c r="H335" t="s">
        <v>713</v>
      </c>
      <c r="I335" t="s">
        <v>208</v>
      </c>
      <c r="J335" t="s">
        <v>201</v>
      </c>
      <c r="K335" t="s">
        <v>4205</v>
      </c>
      <c r="L335" t="s">
        <v>4244</v>
      </c>
      <c r="M335" t="s">
        <v>4202</v>
      </c>
      <c r="N335" t="s">
        <v>4216</v>
      </c>
      <c r="O335" t="s">
        <v>4222</v>
      </c>
    </row>
    <row r="336" spans="1:15" x14ac:dyDescent="0.25">
      <c r="A336" t="s">
        <v>2497</v>
      </c>
      <c r="B336" t="s">
        <v>2497</v>
      </c>
      <c r="C336" t="s">
        <v>868</v>
      </c>
      <c r="D336" t="s">
        <v>3632</v>
      </c>
      <c r="E336" t="s">
        <v>3633</v>
      </c>
      <c r="F336" t="s">
        <v>3634</v>
      </c>
      <c r="G336" t="s">
        <v>3635</v>
      </c>
      <c r="H336" t="s">
        <v>713</v>
      </c>
      <c r="I336" t="s">
        <v>208</v>
      </c>
      <c r="J336" t="s">
        <v>201</v>
      </c>
      <c r="K336" t="s">
        <v>4205</v>
      </c>
      <c r="L336" t="s">
        <v>4244</v>
      </c>
      <c r="M336" t="s">
        <v>4202</v>
      </c>
      <c r="N336" t="s">
        <v>4216</v>
      </c>
      <c r="O336" t="s">
        <v>4219</v>
      </c>
    </row>
    <row r="337" spans="1:15" x14ac:dyDescent="0.25">
      <c r="A337" t="s">
        <v>2498</v>
      </c>
      <c r="B337" t="s">
        <v>2498</v>
      </c>
      <c r="C337" t="s">
        <v>869</v>
      </c>
      <c r="D337" t="s">
        <v>3636</v>
      </c>
      <c r="E337" t="s">
        <v>3637</v>
      </c>
      <c r="F337" t="s">
        <v>1309</v>
      </c>
      <c r="G337" t="s">
        <v>1309</v>
      </c>
      <c r="H337" t="s">
        <v>870</v>
      </c>
      <c r="I337" t="s">
        <v>2744</v>
      </c>
      <c r="J337" t="s">
        <v>197</v>
      </c>
      <c r="K337" t="s">
        <v>4206</v>
      </c>
      <c r="L337" t="s">
        <v>189</v>
      </c>
      <c r="M337" t="s">
        <v>4202</v>
      </c>
      <c r="O337" t="s">
        <v>4225</v>
      </c>
    </row>
    <row r="338" spans="1:15" x14ac:dyDescent="0.25">
      <c r="A338" t="s">
        <v>2499</v>
      </c>
      <c r="B338" t="s">
        <v>2499</v>
      </c>
      <c r="C338" t="s">
        <v>871</v>
      </c>
      <c r="D338" t="s">
        <v>3638</v>
      </c>
      <c r="E338" t="s">
        <v>3639</v>
      </c>
      <c r="F338" t="s">
        <v>3640</v>
      </c>
      <c r="G338" t="s">
        <v>1310</v>
      </c>
      <c r="H338" t="s">
        <v>870</v>
      </c>
      <c r="I338" t="s">
        <v>2744</v>
      </c>
      <c r="J338" t="s">
        <v>197</v>
      </c>
      <c r="K338" t="s">
        <v>4206</v>
      </c>
      <c r="L338" t="s">
        <v>189</v>
      </c>
      <c r="M338" t="s">
        <v>4202</v>
      </c>
      <c r="O338" t="s">
        <v>4230</v>
      </c>
    </row>
    <row r="339" spans="1:15" x14ac:dyDescent="0.25">
      <c r="A339" t="s">
        <v>2500</v>
      </c>
      <c r="B339" t="s">
        <v>2500</v>
      </c>
      <c r="C339" t="s">
        <v>872</v>
      </c>
      <c r="D339" t="s">
        <v>3641</v>
      </c>
      <c r="E339" t="s">
        <v>3642</v>
      </c>
      <c r="F339" t="s">
        <v>3643</v>
      </c>
      <c r="G339" t="s">
        <v>1311</v>
      </c>
      <c r="H339" t="s">
        <v>415</v>
      </c>
      <c r="I339" t="s">
        <v>2744</v>
      </c>
      <c r="J339" t="s">
        <v>197</v>
      </c>
      <c r="K339" t="s">
        <v>4206</v>
      </c>
      <c r="L339" t="s">
        <v>189</v>
      </c>
      <c r="M339" t="s">
        <v>4202</v>
      </c>
      <c r="N339" t="s">
        <v>4229</v>
      </c>
      <c r="O339" t="s">
        <v>4228</v>
      </c>
    </row>
    <row r="340" spans="1:15" x14ac:dyDescent="0.25">
      <c r="A340" t="s">
        <v>2502</v>
      </c>
      <c r="B340" t="s">
        <v>2501</v>
      </c>
      <c r="C340" t="s">
        <v>409</v>
      </c>
      <c r="D340" t="s">
        <v>3644</v>
      </c>
      <c r="E340" t="s">
        <v>3645</v>
      </c>
      <c r="F340" t="s">
        <v>3646</v>
      </c>
      <c r="G340" t="s">
        <v>3646</v>
      </c>
      <c r="H340" t="s">
        <v>406</v>
      </c>
      <c r="I340" t="s">
        <v>205</v>
      </c>
      <c r="J340" t="s">
        <v>198</v>
      </c>
      <c r="K340" t="s">
        <v>4205</v>
      </c>
      <c r="L340" t="s">
        <v>4244</v>
      </c>
      <c r="M340" t="s">
        <v>4202</v>
      </c>
      <c r="O340" t="s">
        <v>4222</v>
      </c>
    </row>
    <row r="341" spans="1:15" x14ac:dyDescent="0.25">
      <c r="A341" t="s">
        <v>2504</v>
      </c>
      <c r="B341" t="s">
        <v>2503</v>
      </c>
      <c r="C341" t="s">
        <v>915</v>
      </c>
      <c r="D341" t="s">
        <v>3647</v>
      </c>
      <c r="E341" t="s">
        <v>3648</v>
      </c>
      <c r="F341" t="s">
        <v>3649</v>
      </c>
      <c r="G341" t="s">
        <v>916</v>
      </c>
      <c r="H341" t="s">
        <v>406</v>
      </c>
      <c r="I341" t="s">
        <v>205</v>
      </c>
      <c r="J341" t="s">
        <v>198</v>
      </c>
      <c r="K341" t="s">
        <v>4205</v>
      </c>
      <c r="L341" t="s">
        <v>4244</v>
      </c>
      <c r="M341" t="s">
        <v>4202</v>
      </c>
      <c r="O341" t="s">
        <v>4221</v>
      </c>
    </row>
    <row r="342" spans="1:15" x14ac:dyDescent="0.25">
      <c r="A342" t="s">
        <v>2505</v>
      </c>
      <c r="B342" t="s">
        <v>2505</v>
      </c>
      <c r="C342" t="s">
        <v>876</v>
      </c>
      <c r="D342" t="s">
        <v>3650</v>
      </c>
      <c r="E342" t="s">
        <v>3651</v>
      </c>
      <c r="F342" t="s">
        <v>3652</v>
      </c>
      <c r="G342" t="s">
        <v>877</v>
      </c>
      <c r="H342" t="s">
        <v>873</v>
      </c>
      <c r="I342" t="s">
        <v>2744</v>
      </c>
      <c r="J342" t="s">
        <v>197</v>
      </c>
      <c r="K342" t="s">
        <v>4205</v>
      </c>
      <c r="L342" t="s">
        <v>4244</v>
      </c>
      <c r="M342" t="s">
        <v>4202</v>
      </c>
      <c r="O342" t="s">
        <v>4222</v>
      </c>
    </row>
    <row r="343" spans="1:15" x14ac:dyDescent="0.25">
      <c r="A343" t="s">
        <v>2506</v>
      </c>
      <c r="B343" t="s">
        <v>2506</v>
      </c>
      <c r="C343" t="s">
        <v>880</v>
      </c>
      <c r="D343" t="s">
        <v>3653</v>
      </c>
      <c r="E343" t="s">
        <v>3654</v>
      </c>
      <c r="F343" t="s">
        <v>3655</v>
      </c>
      <c r="G343" t="s">
        <v>1314</v>
      </c>
      <c r="H343" t="s">
        <v>873</v>
      </c>
      <c r="I343" t="s">
        <v>2744</v>
      </c>
      <c r="J343" t="s">
        <v>197</v>
      </c>
      <c r="K343" t="s">
        <v>4205</v>
      </c>
      <c r="L343" t="s">
        <v>4244</v>
      </c>
      <c r="M343" t="s">
        <v>4202</v>
      </c>
      <c r="O343" t="s">
        <v>4227</v>
      </c>
    </row>
    <row r="344" spans="1:15" x14ac:dyDescent="0.25">
      <c r="A344" t="s">
        <v>2507</v>
      </c>
      <c r="B344" t="s">
        <v>2507</v>
      </c>
      <c r="C344" t="s">
        <v>874</v>
      </c>
      <c r="D344" t="s">
        <v>3656</v>
      </c>
      <c r="E344" t="s">
        <v>3657</v>
      </c>
      <c r="F344" t="s">
        <v>3658</v>
      </c>
      <c r="G344" t="s">
        <v>875</v>
      </c>
      <c r="H344" t="s">
        <v>442</v>
      </c>
      <c r="I344" t="s">
        <v>2744</v>
      </c>
      <c r="J344" t="s">
        <v>197</v>
      </c>
      <c r="K344" t="s">
        <v>4205</v>
      </c>
      <c r="L344" t="s">
        <v>4244</v>
      </c>
      <c r="M344" t="s">
        <v>4202</v>
      </c>
      <c r="N344" t="s">
        <v>4229</v>
      </c>
      <c r="O344" t="s">
        <v>4221</v>
      </c>
    </row>
    <row r="345" spans="1:15" x14ac:dyDescent="0.25">
      <c r="A345" t="s">
        <v>2508</v>
      </c>
      <c r="B345" t="s">
        <v>2508</v>
      </c>
      <c r="C345" t="s">
        <v>878</v>
      </c>
      <c r="D345" t="s">
        <v>3659</v>
      </c>
      <c r="E345" t="s">
        <v>3660</v>
      </c>
      <c r="F345" t="s">
        <v>879</v>
      </c>
      <c r="G345" t="s">
        <v>879</v>
      </c>
      <c r="H345" t="s">
        <v>442</v>
      </c>
      <c r="I345" t="s">
        <v>2744</v>
      </c>
      <c r="J345" t="s">
        <v>197</v>
      </c>
      <c r="K345" t="s">
        <v>4205</v>
      </c>
      <c r="L345" t="s">
        <v>4244</v>
      </c>
      <c r="M345" t="s">
        <v>4202</v>
      </c>
      <c r="N345" t="s">
        <v>4218</v>
      </c>
      <c r="O345" t="s">
        <v>4222</v>
      </c>
    </row>
    <row r="346" spans="1:15" x14ac:dyDescent="0.25">
      <c r="A346" t="s">
        <v>2727</v>
      </c>
      <c r="B346" t="s">
        <v>2727</v>
      </c>
      <c r="C346" t="s">
        <v>1312</v>
      </c>
      <c r="D346" t="s">
        <v>4185</v>
      </c>
      <c r="E346" t="s">
        <v>1533</v>
      </c>
      <c r="G346" t="s">
        <v>1313</v>
      </c>
      <c r="H346" t="s">
        <v>442</v>
      </c>
      <c r="I346" t="s">
        <v>2744</v>
      </c>
      <c r="J346" t="s">
        <v>197</v>
      </c>
      <c r="K346" t="s">
        <v>4205</v>
      </c>
      <c r="L346" t="s">
        <v>4244</v>
      </c>
      <c r="M346" t="s">
        <v>4202</v>
      </c>
    </row>
    <row r="347" spans="1:15" x14ac:dyDescent="0.25">
      <c r="A347" t="s">
        <v>2509</v>
      </c>
      <c r="B347" t="s">
        <v>2509</v>
      </c>
      <c r="C347" t="s">
        <v>883</v>
      </c>
      <c r="D347" t="s">
        <v>3661</v>
      </c>
      <c r="E347" t="s">
        <v>3662</v>
      </c>
      <c r="F347" t="s">
        <v>3663</v>
      </c>
      <c r="G347" t="s">
        <v>1315</v>
      </c>
      <c r="H347" t="s">
        <v>406</v>
      </c>
      <c r="I347" t="s">
        <v>205</v>
      </c>
      <c r="J347" t="s">
        <v>198</v>
      </c>
      <c r="K347" t="s">
        <v>4206</v>
      </c>
      <c r="L347" t="s">
        <v>189</v>
      </c>
      <c r="M347" t="s">
        <v>4202</v>
      </c>
      <c r="O347" t="s">
        <v>4227</v>
      </c>
    </row>
    <row r="348" spans="1:15" x14ac:dyDescent="0.25">
      <c r="A348" t="s">
        <v>2510</v>
      </c>
      <c r="B348" t="s">
        <v>2510</v>
      </c>
      <c r="C348" t="s">
        <v>890</v>
      </c>
      <c r="D348" t="s">
        <v>3664</v>
      </c>
      <c r="E348" t="s">
        <v>3665</v>
      </c>
      <c r="F348" t="s">
        <v>892</v>
      </c>
      <c r="G348" t="s">
        <v>892</v>
      </c>
      <c r="H348" t="s">
        <v>406</v>
      </c>
      <c r="I348" t="s">
        <v>205</v>
      </c>
      <c r="J348" t="s">
        <v>198</v>
      </c>
      <c r="K348" t="s">
        <v>4205</v>
      </c>
      <c r="L348" t="s">
        <v>4244</v>
      </c>
      <c r="M348" t="s">
        <v>4202</v>
      </c>
      <c r="N348" t="s">
        <v>4229</v>
      </c>
      <c r="O348" t="s">
        <v>4222</v>
      </c>
    </row>
    <row r="349" spans="1:15" x14ac:dyDescent="0.25">
      <c r="A349" t="s">
        <v>2511</v>
      </c>
      <c r="B349" t="s">
        <v>2511</v>
      </c>
      <c r="C349" t="s">
        <v>884</v>
      </c>
      <c r="D349" t="s">
        <v>3666</v>
      </c>
      <c r="E349" t="s">
        <v>3667</v>
      </c>
      <c r="F349" t="s">
        <v>3668</v>
      </c>
      <c r="G349" t="s">
        <v>3668</v>
      </c>
      <c r="H349" t="s">
        <v>783</v>
      </c>
      <c r="I349" t="s">
        <v>2744</v>
      </c>
      <c r="J349" t="s">
        <v>197</v>
      </c>
      <c r="K349" t="s">
        <v>4206</v>
      </c>
      <c r="L349" t="s">
        <v>189</v>
      </c>
      <c r="M349" t="s">
        <v>4202</v>
      </c>
      <c r="O349" t="s">
        <v>4219</v>
      </c>
    </row>
    <row r="350" spans="1:15" x14ac:dyDescent="0.25">
      <c r="A350" t="s">
        <v>2512</v>
      </c>
      <c r="B350" t="s">
        <v>2512</v>
      </c>
      <c r="C350" t="s">
        <v>888</v>
      </c>
      <c r="D350" t="s">
        <v>3669</v>
      </c>
      <c r="E350" t="s">
        <v>3670</v>
      </c>
      <c r="F350" t="s">
        <v>3671</v>
      </c>
      <c r="G350" t="s">
        <v>1316</v>
      </c>
      <c r="H350" t="s">
        <v>419</v>
      </c>
      <c r="I350" t="s">
        <v>2748</v>
      </c>
      <c r="J350" t="s">
        <v>197</v>
      </c>
      <c r="K350" t="s">
        <v>4205</v>
      </c>
      <c r="L350" t="s">
        <v>4244</v>
      </c>
      <c r="M350" t="s">
        <v>4202</v>
      </c>
      <c r="O350" t="s">
        <v>4220</v>
      </c>
    </row>
    <row r="351" spans="1:15" x14ac:dyDescent="0.25">
      <c r="A351" t="s">
        <v>2513</v>
      </c>
      <c r="B351" t="s">
        <v>2513</v>
      </c>
      <c r="C351" t="s">
        <v>891</v>
      </c>
      <c r="D351" t="s">
        <v>3672</v>
      </c>
      <c r="E351" t="s">
        <v>3673</v>
      </c>
      <c r="F351" t="s">
        <v>3674</v>
      </c>
      <c r="G351" t="s">
        <v>1317</v>
      </c>
      <c r="H351" t="s">
        <v>887</v>
      </c>
      <c r="I351" t="s">
        <v>3090</v>
      </c>
      <c r="J351" t="s">
        <v>4242</v>
      </c>
      <c r="K351" t="s">
        <v>4205</v>
      </c>
      <c r="L351" t="s">
        <v>4244</v>
      </c>
      <c r="M351" t="s">
        <v>4202</v>
      </c>
      <c r="O351" t="s">
        <v>4226</v>
      </c>
    </row>
    <row r="352" spans="1:15" x14ac:dyDescent="0.25">
      <c r="A352" t="s">
        <v>2514</v>
      </c>
      <c r="B352" t="s">
        <v>2514</v>
      </c>
      <c r="C352" s="202" t="s">
        <v>4320</v>
      </c>
      <c r="D352" t="s">
        <v>3675</v>
      </c>
      <c r="E352" s="202" t="s">
        <v>3675</v>
      </c>
      <c r="F352" t="s">
        <v>3676</v>
      </c>
      <c r="G352" t="s">
        <v>3677</v>
      </c>
      <c r="H352" t="s">
        <v>415</v>
      </c>
      <c r="I352" t="s">
        <v>2748</v>
      </c>
      <c r="J352" t="s">
        <v>197</v>
      </c>
      <c r="K352" t="s">
        <v>4205</v>
      </c>
      <c r="L352" t="s">
        <v>4244</v>
      </c>
      <c r="M352" t="s">
        <v>4202</v>
      </c>
      <c r="O352" t="s">
        <v>4220</v>
      </c>
    </row>
    <row r="353" spans="1:15" x14ac:dyDescent="0.25">
      <c r="A353" t="s">
        <v>2515</v>
      </c>
      <c r="B353" t="s">
        <v>2515</v>
      </c>
      <c r="C353" t="s">
        <v>893</v>
      </c>
      <c r="D353" t="s">
        <v>3678</v>
      </c>
      <c r="E353" t="s">
        <v>3679</v>
      </c>
      <c r="F353" t="s">
        <v>3680</v>
      </c>
      <c r="G353" t="s">
        <v>1318</v>
      </c>
      <c r="H353" t="s">
        <v>415</v>
      </c>
      <c r="I353" t="s">
        <v>2748</v>
      </c>
      <c r="J353" t="s">
        <v>197</v>
      </c>
      <c r="K353" t="s">
        <v>4205</v>
      </c>
      <c r="L353" t="s">
        <v>4244</v>
      </c>
      <c r="M353" t="s">
        <v>4202</v>
      </c>
      <c r="O353" t="s">
        <v>4216</v>
      </c>
    </row>
    <row r="354" spans="1:15" x14ac:dyDescent="0.25">
      <c r="A354" t="s">
        <v>2516</v>
      </c>
      <c r="B354" t="s">
        <v>2516</v>
      </c>
      <c r="C354" t="s">
        <v>895</v>
      </c>
      <c r="D354" t="s">
        <v>3681</v>
      </c>
      <c r="E354" t="s">
        <v>3682</v>
      </c>
      <c r="F354" t="s">
        <v>3683</v>
      </c>
      <c r="G354" t="s">
        <v>1321</v>
      </c>
      <c r="H354" t="s">
        <v>415</v>
      </c>
      <c r="I354" t="s">
        <v>2748</v>
      </c>
      <c r="J354" t="s">
        <v>197</v>
      </c>
      <c r="K354" t="s">
        <v>4205</v>
      </c>
      <c r="L354" t="s">
        <v>4244</v>
      </c>
      <c r="M354" t="s">
        <v>4202</v>
      </c>
      <c r="O354" t="s">
        <v>4230</v>
      </c>
    </row>
    <row r="355" spans="1:15" x14ac:dyDescent="0.25">
      <c r="A355" t="s">
        <v>2517</v>
      </c>
      <c r="B355" t="s">
        <v>2517</v>
      </c>
      <c r="C355" t="s">
        <v>897</v>
      </c>
      <c r="D355" t="s">
        <v>3684</v>
      </c>
      <c r="E355" t="s">
        <v>3685</v>
      </c>
      <c r="F355" t="s">
        <v>3686</v>
      </c>
      <c r="G355" t="s">
        <v>1323</v>
      </c>
      <c r="H355" t="s">
        <v>415</v>
      </c>
      <c r="I355" t="s">
        <v>2744</v>
      </c>
      <c r="J355" t="s">
        <v>197</v>
      </c>
      <c r="K355" t="s">
        <v>4205</v>
      </c>
      <c r="L355" t="s">
        <v>4244</v>
      </c>
      <c r="M355" t="s">
        <v>4202</v>
      </c>
      <c r="N355" t="s">
        <v>4218</v>
      </c>
      <c r="O355" t="s">
        <v>4228</v>
      </c>
    </row>
    <row r="356" spans="1:15" x14ac:dyDescent="0.25">
      <c r="A356" t="s">
        <v>2518</v>
      </c>
      <c r="B356" t="s">
        <v>2518</v>
      </c>
      <c r="C356" t="s">
        <v>899</v>
      </c>
      <c r="D356" t="s">
        <v>3687</v>
      </c>
      <c r="E356" t="s">
        <v>3688</v>
      </c>
      <c r="F356" t="s">
        <v>900</v>
      </c>
      <c r="G356" t="s">
        <v>900</v>
      </c>
      <c r="H356" t="s">
        <v>415</v>
      </c>
      <c r="I356" t="s">
        <v>2748</v>
      </c>
      <c r="J356" t="s">
        <v>197</v>
      </c>
      <c r="K356" t="s">
        <v>4205</v>
      </c>
      <c r="L356" t="s">
        <v>4244</v>
      </c>
      <c r="M356" t="s">
        <v>4202</v>
      </c>
      <c r="N356" t="s">
        <v>4218</v>
      </c>
      <c r="O356" t="s">
        <v>4220</v>
      </c>
    </row>
    <row r="357" spans="1:15" x14ac:dyDescent="0.25">
      <c r="A357" t="s">
        <v>2728</v>
      </c>
      <c r="B357" t="s">
        <v>2728</v>
      </c>
      <c r="C357" t="s">
        <v>910</v>
      </c>
      <c r="D357" t="s">
        <v>4186</v>
      </c>
      <c r="E357" t="s">
        <v>4187</v>
      </c>
      <c r="G357" t="s">
        <v>4188</v>
      </c>
      <c r="H357" t="s">
        <v>904</v>
      </c>
      <c r="I357" t="s">
        <v>3213</v>
      </c>
      <c r="J357" t="s">
        <v>197</v>
      </c>
      <c r="K357" t="s">
        <v>4205</v>
      </c>
      <c r="L357" t="s">
        <v>4244</v>
      </c>
      <c r="M357" t="s">
        <v>4202</v>
      </c>
    </row>
    <row r="358" spans="1:15" x14ac:dyDescent="0.25">
      <c r="A358" t="s">
        <v>2520</v>
      </c>
      <c r="B358" t="s">
        <v>2520</v>
      </c>
      <c r="C358" t="s">
        <v>901</v>
      </c>
      <c r="D358" t="s">
        <v>3691</v>
      </c>
      <c r="E358" t="s">
        <v>1587</v>
      </c>
      <c r="F358" t="s">
        <v>902</v>
      </c>
      <c r="G358" t="s">
        <v>902</v>
      </c>
      <c r="H358" t="s">
        <v>621</v>
      </c>
      <c r="I358" t="s">
        <v>2748</v>
      </c>
      <c r="J358" t="s">
        <v>197</v>
      </c>
      <c r="K358" t="s">
        <v>4205</v>
      </c>
      <c r="L358" t="s">
        <v>4244</v>
      </c>
      <c r="M358" t="s">
        <v>4202</v>
      </c>
      <c r="O358" t="s">
        <v>4225</v>
      </c>
    </row>
    <row r="359" spans="1:15" x14ac:dyDescent="0.25">
      <c r="A359" t="s">
        <v>2521</v>
      </c>
      <c r="B359" t="s">
        <v>2521</v>
      </c>
      <c r="C359" t="s">
        <v>907</v>
      </c>
      <c r="D359" t="s">
        <v>3692</v>
      </c>
      <c r="E359" t="s">
        <v>3693</v>
      </c>
      <c r="F359" t="s">
        <v>3694</v>
      </c>
      <c r="G359" t="s">
        <v>1324</v>
      </c>
      <c r="H359" t="s">
        <v>621</v>
      </c>
      <c r="I359" t="s">
        <v>2744</v>
      </c>
      <c r="J359" t="s">
        <v>197</v>
      </c>
      <c r="K359" t="s">
        <v>4205</v>
      </c>
      <c r="L359" t="s">
        <v>4244</v>
      </c>
      <c r="M359" t="s">
        <v>4202</v>
      </c>
      <c r="N359" t="s">
        <v>4218</v>
      </c>
      <c r="O359" t="s">
        <v>4228</v>
      </c>
    </row>
    <row r="360" spans="1:15" x14ac:dyDescent="0.25">
      <c r="A360" t="s">
        <v>2519</v>
      </c>
      <c r="B360" t="s">
        <v>2519</v>
      </c>
      <c r="C360" t="s">
        <v>911</v>
      </c>
      <c r="D360" t="s">
        <v>3689</v>
      </c>
      <c r="E360" t="s">
        <v>3690</v>
      </c>
      <c r="F360" t="s">
        <v>909</v>
      </c>
      <c r="G360" t="s">
        <v>909</v>
      </c>
      <c r="H360" t="s">
        <v>406</v>
      </c>
      <c r="I360" t="s">
        <v>205</v>
      </c>
      <c r="J360" t="s">
        <v>198</v>
      </c>
      <c r="K360" t="s">
        <v>4205</v>
      </c>
      <c r="L360" t="s">
        <v>4244</v>
      </c>
      <c r="M360" t="s">
        <v>4203</v>
      </c>
      <c r="O360" t="s">
        <v>4223</v>
      </c>
    </row>
    <row r="361" spans="1:15" x14ac:dyDescent="0.25">
      <c r="A361" t="s">
        <v>2522</v>
      </c>
      <c r="B361" t="s">
        <v>2522</v>
      </c>
      <c r="C361" t="s">
        <v>903</v>
      </c>
      <c r="D361" t="s">
        <v>3695</v>
      </c>
      <c r="E361" t="s">
        <v>3696</v>
      </c>
      <c r="F361" t="s">
        <v>3697</v>
      </c>
      <c r="G361" t="s">
        <v>3697</v>
      </c>
      <c r="H361" t="s">
        <v>406</v>
      </c>
      <c r="I361" t="s">
        <v>3698</v>
      </c>
      <c r="J361" t="s">
        <v>197</v>
      </c>
      <c r="K361" t="s">
        <v>4205</v>
      </c>
      <c r="L361" t="s">
        <v>4244</v>
      </c>
      <c r="M361" t="s">
        <v>4203</v>
      </c>
      <c r="O361" t="s">
        <v>4227</v>
      </c>
    </row>
    <row r="362" spans="1:15" x14ac:dyDescent="0.25">
      <c r="A362" t="s">
        <v>2523</v>
      </c>
      <c r="B362" t="s">
        <v>2523</v>
      </c>
      <c r="C362" t="s">
        <v>905</v>
      </c>
      <c r="D362" t="s">
        <v>3699</v>
      </c>
      <c r="E362" t="s">
        <v>3700</v>
      </c>
      <c r="F362" t="s">
        <v>3701</v>
      </c>
      <c r="G362" t="s">
        <v>906</v>
      </c>
      <c r="H362" t="s">
        <v>650</v>
      </c>
      <c r="I362" t="s">
        <v>2744</v>
      </c>
      <c r="J362" t="s">
        <v>197</v>
      </c>
      <c r="K362" t="s">
        <v>4205</v>
      </c>
      <c r="L362" t="s">
        <v>4244</v>
      </c>
      <c r="M362" t="s">
        <v>4202</v>
      </c>
      <c r="O362" t="s">
        <v>4222</v>
      </c>
    </row>
    <row r="363" spans="1:15" x14ac:dyDescent="0.25">
      <c r="A363" t="s">
        <v>2524</v>
      </c>
      <c r="B363" t="s">
        <v>2524</v>
      </c>
      <c r="C363" t="s">
        <v>912</v>
      </c>
      <c r="D363" t="s">
        <v>3702</v>
      </c>
      <c r="E363" t="s">
        <v>3703</v>
      </c>
      <c r="F363" t="s">
        <v>3704</v>
      </c>
      <c r="G363" t="s">
        <v>1325</v>
      </c>
      <c r="H363" t="s">
        <v>650</v>
      </c>
      <c r="I363" t="s">
        <v>2744</v>
      </c>
      <c r="J363" t="s">
        <v>197</v>
      </c>
      <c r="K363" t="s">
        <v>4205</v>
      </c>
      <c r="L363" t="s">
        <v>4244</v>
      </c>
      <c r="M363" t="s">
        <v>4202</v>
      </c>
      <c r="O363" t="s">
        <v>4224</v>
      </c>
    </row>
    <row r="364" spans="1:15" x14ac:dyDescent="0.25">
      <c r="A364" t="s">
        <v>2525</v>
      </c>
      <c r="B364" t="s">
        <v>2525</v>
      </c>
      <c r="C364" t="s">
        <v>917</v>
      </c>
      <c r="D364" t="s">
        <v>3705</v>
      </c>
      <c r="E364" t="s">
        <v>3706</v>
      </c>
      <c r="F364" t="s">
        <v>1326</v>
      </c>
      <c r="G364" t="s">
        <v>1326</v>
      </c>
      <c r="H364" t="s">
        <v>408</v>
      </c>
      <c r="I364" t="s">
        <v>2748</v>
      </c>
      <c r="J364" t="s">
        <v>197</v>
      </c>
      <c r="K364" t="s">
        <v>4205</v>
      </c>
      <c r="L364" t="s">
        <v>4244</v>
      </c>
      <c r="M364" t="s">
        <v>4202</v>
      </c>
      <c r="O364" t="s">
        <v>4226</v>
      </c>
    </row>
    <row r="365" spans="1:15" x14ac:dyDescent="0.25">
      <c r="A365" t="s">
        <v>2526</v>
      </c>
      <c r="B365" t="s">
        <v>2526</v>
      </c>
      <c r="C365" t="s">
        <v>914</v>
      </c>
      <c r="D365" t="s">
        <v>3707</v>
      </c>
      <c r="E365" t="s">
        <v>3708</v>
      </c>
      <c r="F365" t="s">
        <v>1579</v>
      </c>
      <c r="G365" t="s">
        <v>1579</v>
      </c>
      <c r="H365" t="s">
        <v>913</v>
      </c>
      <c r="I365" t="s">
        <v>209</v>
      </c>
      <c r="J365" t="s">
        <v>202</v>
      </c>
      <c r="K365" t="s">
        <v>4205</v>
      </c>
      <c r="L365" t="s">
        <v>4244</v>
      </c>
      <c r="M365" t="s">
        <v>4202</v>
      </c>
      <c r="O365" t="s">
        <v>4230</v>
      </c>
    </row>
    <row r="366" spans="1:15" x14ac:dyDescent="0.25">
      <c r="A366" t="s">
        <v>2527</v>
      </c>
      <c r="B366" t="s">
        <v>2527</v>
      </c>
      <c r="C366" t="s">
        <v>918</v>
      </c>
      <c r="D366" t="s">
        <v>3709</v>
      </c>
      <c r="E366" t="s">
        <v>3710</v>
      </c>
      <c r="F366" t="s">
        <v>3711</v>
      </c>
      <c r="G366" t="s">
        <v>3711</v>
      </c>
      <c r="H366" t="s">
        <v>913</v>
      </c>
      <c r="I366" t="s">
        <v>209</v>
      </c>
      <c r="J366" t="s">
        <v>202</v>
      </c>
      <c r="K366" t="s">
        <v>4205</v>
      </c>
      <c r="L366" t="s">
        <v>4244</v>
      </c>
      <c r="M366" t="s">
        <v>4202</v>
      </c>
      <c r="N366" t="s">
        <v>4231</v>
      </c>
      <c r="O366" t="s">
        <v>4228</v>
      </c>
    </row>
    <row r="367" spans="1:15" x14ac:dyDescent="0.25">
      <c r="A367" t="s">
        <v>2528</v>
      </c>
      <c r="B367" t="s">
        <v>2528</v>
      </c>
      <c r="C367" t="s">
        <v>920</v>
      </c>
      <c r="D367" t="s">
        <v>3712</v>
      </c>
      <c r="E367" t="s">
        <v>3713</v>
      </c>
      <c r="F367" t="s">
        <v>3714</v>
      </c>
      <c r="G367" t="s">
        <v>3715</v>
      </c>
      <c r="H367" t="s">
        <v>919</v>
      </c>
      <c r="I367" t="s">
        <v>2744</v>
      </c>
      <c r="J367" t="s">
        <v>197</v>
      </c>
      <c r="K367" t="s">
        <v>4206</v>
      </c>
      <c r="L367" t="s">
        <v>189</v>
      </c>
      <c r="M367" t="s">
        <v>4202</v>
      </c>
      <c r="N367" t="s">
        <v>4218</v>
      </c>
      <c r="O367" t="s">
        <v>4219</v>
      </c>
    </row>
    <row r="368" spans="1:15" x14ac:dyDescent="0.25">
      <c r="A368" t="s">
        <v>2529</v>
      </c>
      <c r="B368" t="s">
        <v>2529</v>
      </c>
      <c r="C368" t="s">
        <v>921</v>
      </c>
      <c r="D368" t="s">
        <v>3716</v>
      </c>
      <c r="E368" t="s">
        <v>3717</v>
      </c>
      <c r="F368" t="s">
        <v>3718</v>
      </c>
      <c r="G368" t="s">
        <v>1327</v>
      </c>
      <c r="H368" t="s">
        <v>919</v>
      </c>
      <c r="I368" t="s">
        <v>2744</v>
      </c>
      <c r="J368" t="s">
        <v>197</v>
      </c>
      <c r="K368" t="s">
        <v>4205</v>
      </c>
      <c r="L368" t="s">
        <v>4244</v>
      </c>
      <c r="M368" t="s">
        <v>4202</v>
      </c>
      <c r="O368" t="s">
        <v>4222</v>
      </c>
    </row>
    <row r="369" spans="1:15" x14ac:dyDescent="0.25">
      <c r="A369" t="s">
        <v>2530</v>
      </c>
      <c r="B369" t="s">
        <v>2530</v>
      </c>
      <c r="C369" t="s">
        <v>922</v>
      </c>
      <c r="D369" t="s">
        <v>3719</v>
      </c>
      <c r="E369" t="s">
        <v>3720</v>
      </c>
      <c r="F369" t="s">
        <v>1328</v>
      </c>
      <c r="G369" t="s">
        <v>1328</v>
      </c>
      <c r="H369" t="s">
        <v>919</v>
      </c>
      <c r="I369" t="s">
        <v>2744</v>
      </c>
      <c r="J369" t="s">
        <v>197</v>
      </c>
      <c r="K369" t="s">
        <v>4205</v>
      </c>
      <c r="L369" t="s">
        <v>4244</v>
      </c>
      <c r="M369" t="s">
        <v>4202</v>
      </c>
      <c r="O369" t="s">
        <v>4223</v>
      </c>
    </row>
    <row r="370" spans="1:15" x14ac:dyDescent="0.25">
      <c r="A370" t="s">
        <v>2531</v>
      </c>
      <c r="B370" t="s">
        <v>2531</v>
      </c>
      <c r="C370" t="s">
        <v>923</v>
      </c>
      <c r="D370" t="s">
        <v>3721</v>
      </c>
      <c r="E370" t="s">
        <v>3722</v>
      </c>
      <c r="F370" t="s">
        <v>3723</v>
      </c>
      <c r="G370" t="s">
        <v>3724</v>
      </c>
      <c r="H370" t="s">
        <v>919</v>
      </c>
      <c r="I370" t="s">
        <v>2744</v>
      </c>
      <c r="J370" t="s">
        <v>197</v>
      </c>
      <c r="K370" t="s">
        <v>4206</v>
      </c>
      <c r="L370" t="s">
        <v>189</v>
      </c>
      <c r="M370" t="s">
        <v>4202</v>
      </c>
      <c r="N370" t="s">
        <v>4218</v>
      </c>
      <c r="O370" t="s">
        <v>4217</v>
      </c>
    </row>
    <row r="371" spans="1:15" x14ac:dyDescent="0.25">
      <c r="A371" t="s">
        <v>2532</v>
      </c>
      <c r="B371" t="s">
        <v>2532</v>
      </c>
      <c r="C371" t="s">
        <v>930</v>
      </c>
      <c r="D371" t="s">
        <v>3725</v>
      </c>
      <c r="E371" t="s">
        <v>3726</v>
      </c>
      <c r="F371" t="s">
        <v>3727</v>
      </c>
      <c r="G371" t="s">
        <v>3727</v>
      </c>
      <c r="H371" t="s">
        <v>406</v>
      </c>
      <c r="I371" t="s">
        <v>205</v>
      </c>
      <c r="J371" t="s">
        <v>198</v>
      </c>
      <c r="K371" t="s">
        <v>4205</v>
      </c>
      <c r="L371" t="s">
        <v>4244</v>
      </c>
      <c r="M371" t="s">
        <v>4202</v>
      </c>
      <c r="O371" t="s">
        <v>4228</v>
      </c>
    </row>
    <row r="372" spans="1:15" x14ac:dyDescent="0.25">
      <c r="A372" t="s">
        <v>2533</v>
      </c>
      <c r="B372" t="s">
        <v>2533</v>
      </c>
      <c r="C372" t="s">
        <v>936</v>
      </c>
      <c r="D372" t="s">
        <v>3728</v>
      </c>
      <c r="E372" t="s">
        <v>1646</v>
      </c>
      <c r="F372" t="s">
        <v>1333</v>
      </c>
      <c r="G372" t="s">
        <v>1333</v>
      </c>
      <c r="H372" t="s">
        <v>406</v>
      </c>
      <c r="I372" t="s">
        <v>205</v>
      </c>
      <c r="J372" t="s">
        <v>198</v>
      </c>
      <c r="K372" t="s">
        <v>4205</v>
      </c>
      <c r="L372" t="s">
        <v>4244</v>
      </c>
      <c r="M372" t="s">
        <v>4203</v>
      </c>
      <c r="N372" t="s">
        <v>4218</v>
      </c>
      <c r="O372" t="s">
        <v>4223</v>
      </c>
    </row>
    <row r="373" spans="1:15" x14ac:dyDescent="0.25">
      <c r="A373" t="s">
        <v>2535</v>
      </c>
      <c r="B373" t="s">
        <v>2534</v>
      </c>
      <c r="C373" t="s">
        <v>946</v>
      </c>
      <c r="D373" t="s">
        <v>3729</v>
      </c>
      <c r="E373" t="s">
        <v>3730</v>
      </c>
      <c r="F373" t="s">
        <v>947</v>
      </c>
      <c r="G373" t="s">
        <v>947</v>
      </c>
      <c r="H373" t="s">
        <v>406</v>
      </c>
      <c r="I373" t="s">
        <v>205</v>
      </c>
      <c r="J373" t="s">
        <v>198</v>
      </c>
      <c r="K373" t="s">
        <v>4205</v>
      </c>
      <c r="L373" t="s">
        <v>4244</v>
      </c>
      <c r="M373" t="s">
        <v>4202</v>
      </c>
      <c r="O373" t="s">
        <v>4222</v>
      </c>
    </row>
    <row r="374" spans="1:15" x14ac:dyDescent="0.25">
      <c r="A374" t="s">
        <v>2536</v>
      </c>
      <c r="B374" t="s">
        <v>2536</v>
      </c>
      <c r="C374" t="s">
        <v>951</v>
      </c>
      <c r="D374" t="s">
        <v>3731</v>
      </c>
      <c r="E374" t="s">
        <v>3732</v>
      </c>
      <c r="F374" t="s">
        <v>1343</v>
      </c>
      <c r="G374" t="s">
        <v>1343</v>
      </c>
      <c r="H374" t="s">
        <v>406</v>
      </c>
      <c r="I374" t="s">
        <v>205</v>
      </c>
      <c r="J374" t="s">
        <v>198</v>
      </c>
      <c r="K374" t="s">
        <v>4205</v>
      </c>
      <c r="L374" t="s">
        <v>4244</v>
      </c>
      <c r="M374" t="s">
        <v>4202</v>
      </c>
      <c r="O374" t="s">
        <v>4224</v>
      </c>
    </row>
    <row r="375" spans="1:15" x14ac:dyDescent="0.25">
      <c r="A375" t="s">
        <v>2537</v>
      </c>
      <c r="B375" t="s">
        <v>2537</v>
      </c>
      <c r="C375" t="s">
        <v>954</v>
      </c>
      <c r="D375" t="s">
        <v>3733</v>
      </c>
      <c r="E375" t="s">
        <v>1645</v>
      </c>
      <c r="F375" t="s">
        <v>955</v>
      </c>
      <c r="G375" t="s">
        <v>955</v>
      </c>
      <c r="H375" t="s">
        <v>406</v>
      </c>
      <c r="I375" t="s">
        <v>205</v>
      </c>
      <c r="J375" t="s">
        <v>198</v>
      </c>
      <c r="K375" t="s">
        <v>4205</v>
      </c>
      <c r="L375" t="s">
        <v>4244</v>
      </c>
      <c r="M375" t="s">
        <v>4203</v>
      </c>
      <c r="N375" t="s">
        <v>4218</v>
      </c>
      <c r="O375" t="s">
        <v>4223</v>
      </c>
    </row>
    <row r="376" spans="1:15" x14ac:dyDescent="0.25">
      <c r="A376" t="s">
        <v>2539</v>
      </c>
      <c r="B376" t="s">
        <v>2538</v>
      </c>
      <c r="C376" t="s">
        <v>958</v>
      </c>
      <c r="D376" t="s">
        <v>3734</v>
      </c>
      <c r="E376" t="s">
        <v>3735</v>
      </c>
      <c r="F376" t="s">
        <v>3736</v>
      </c>
      <c r="G376" t="s">
        <v>3737</v>
      </c>
      <c r="H376" t="s">
        <v>406</v>
      </c>
      <c r="I376" t="s">
        <v>205</v>
      </c>
      <c r="J376" t="s">
        <v>198</v>
      </c>
      <c r="K376" t="s">
        <v>4205</v>
      </c>
      <c r="L376" t="s">
        <v>4244</v>
      </c>
      <c r="M376" t="s">
        <v>4202</v>
      </c>
      <c r="N376" t="s">
        <v>4218</v>
      </c>
      <c r="O376" t="s">
        <v>4221</v>
      </c>
    </row>
    <row r="377" spans="1:15" x14ac:dyDescent="0.25">
      <c r="A377" t="s">
        <v>2541</v>
      </c>
      <c r="B377" t="s">
        <v>2541</v>
      </c>
      <c r="C377" t="s">
        <v>926</v>
      </c>
      <c r="D377" t="s">
        <v>3741</v>
      </c>
      <c r="E377" t="s">
        <v>3742</v>
      </c>
      <c r="F377" t="s">
        <v>3743</v>
      </c>
      <c r="G377" t="s">
        <v>3743</v>
      </c>
      <c r="H377" t="s">
        <v>927</v>
      </c>
      <c r="I377" t="s">
        <v>2744</v>
      </c>
      <c r="J377" t="s">
        <v>197</v>
      </c>
      <c r="K377" t="s">
        <v>4205</v>
      </c>
      <c r="L377" t="s">
        <v>4244</v>
      </c>
      <c r="M377" t="s">
        <v>4202</v>
      </c>
      <c r="N377" t="s">
        <v>4218</v>
      </c>
      <c r="O377" t="s">
        <v>4222</v>
      </c>
    </row>
    <row r="378" spans="1:15" x14ac:dyDescent="0.25">
      <c r="A378" t="s">
        <v>2544</v>
      </c>
      <c r="B378" t="s">
        <v>2544</v>
      </c>
      <c r="C378" t="s">
        <v>929</v>
      </c>
      <c r="D378" t="s">
        <v>3749</v>
      </c>
      <c r="E378" t="s">
        <v>3750</v>
      </c>
      <c r="F378" t="s">
        <v>1341</v>
      </c>
      <c r="G378" t="s">
        <v>3751</v>
      </c>
      <c r="H378" t="s">
        <v>690</v>
      </c>
      <c r="I378" t="s">
        <v>2744</v>
      </c>
      <c r="J378" t="s">
        <v>197</v>
      </c>
      <c r="K378" t="s">
        <v>4207</v>
      </c>
      <c r="L378" t="s">
        <v>189</v>
      </c>
      <c r="M378" t="s">
        <v>4203</v>
      </c>
      <c r="O378" t="s">
        <v>4227</v>
      </c>
    </row>
    <row r="379" spans="1:15" x14ac:dyDescent="0.25">
      <c r="A379" t="s">
        <v>2545</v>
      </c>
      <c r="B379" t="s">
        <v>2545</v>
      </c>
      <c r="C379" t="s">
        <v>933</v>
      </c>
      <c r="D379" t="s">
        <v>3752</v>
      </c>
      <c r="E379" t="s">
        <v>3753</v>
      </c>
      <c r="F379" t="s">
        <v>1341</v>
      </c>
      <c r="G379" t="s">
        <v>1331</v>
      </c>
      <c r="H379" t="s">
        <v>690</v>
      </c>
      <c r="I379" t="s">
        <v>2744</v>
      </c>
      <c r="J379" t="s">
        <v>197</v>
      </c>
      <c r="K379" t="s">
        <v>4207</v>
      </c>
      <c r="L379" t="s">
        <v>189</v>
      </c>
      <c r="M379" t="s">
        <v>4203</v>
      </c>
      <c r="O379" t="s">
        <v>4227</v>
      </c>
    </row>
    <row r="380" spans="1:15" x14ac:dyDescent="0.25">
      <c r="A380" t="s">
        <v>2543</v>
      </c>
      <c r="B380" t="s">
        <v>2543</v>
      </c>
      <c r="C380" t="s">
        <v>935</v>
      </c>
      <c r="D380" t="s">
        <v>3746</v>
      </c>
      <c r="E380" t="s">
        <v>3747</v>
      </c>
      <c r="F380" t="s">
        <v>3748</v>
      </c>
      <c r="G380" t="s">
        <v>1332</v>
      </c>
      <c r="H380" t="s">
        <v>427</v>
      </c>
      <c r="I380" t="s">
        <v>2744</v>
      </c>
      <c r="J380" t="s">
        <v>197</v>
      </c>
      <c r="K380" t="s">
        <v>4205</v>
      </c>
      <c r="L380" t="s">
        <v>4244</v>
      </c>
      <c r="M380" t="s">
        <v>4202</v>
      </c>
      <c r="O380" t="s">
        <v>4221</v>
      </c>
    </row>
    <row r="381" spans="1:15" x14ac:dyDescent="0.25">
      <c r="A381" t="s">
        <v>2546</v>
      </c>
      <c r="B381" t="s">
        <v>2546</v>
      </c>
      <c r="C381" t="s">
        <v>937</v>
      </c>
      <c r="D381" t="s">
        <v>3754</v>
      </c>
      <c r="E381" t="s">
        <v>3755</v>
      </c>
      <c r="F381" t="s">
        <v>3756</v>
      </c>
      <c r="G381" t="s">
        <v>938</v>
      </c>
      <c r="H381" t="s">
        <v>690</v>
      </c>
      <c r="I381" t="s">
        <v>3169</v>
      </c>
      <c r="J381" t="s">
        <v>4242</v>
      </c>
      <c r="K381" t="s">
        <v>4206</v>
      </c>
      <c r="L381" t="s">
        <v>189</v>
      </c>
      <c r="M381" t="s">
        <v>4203</v>
      </c>
      <c r="N381" t="s">
        <v>4229</v>
      </c>
      <c r="O381" t="s">
        <v>4223</v>
      </c>
    </row>
    <row r="382" spans="1:15" x14ac:dyDescent="0.25">
      <c r="A382" t="s">
        <v>2540</v>
      </c>
      <c r="B382" t="s">
        <v>2540</v>
      </c>
      <c r="C382" t="s">
        <v>942</v>
      </c>
      <c r="D382" t="s">
        <v>3738</v>
      </c>
      <c r="E382" t="s">
        <v>3739</v>
      </c>
      <c r="F382" t="s">
        <v>3740</v>
      </c>
      <c r="G382" t="s">
        <v>1337</v>
      </c>
      <c r="H382" t="s">
        <v>612</v>
      </c>
      <c r="I382" t="s">
        <v>2744</v>
      </c>
      <c r="J382" t="s">
        <v>197</v>
      </c>
      <c r="K382" t="s">
        <v>4206</v>
      </c>
      <c r="L382" t="s">
        <v>189</v>
      </c>
      <c r="M382" t="s">
        <v>4202</v>
      </c>
      <c r="O382" t="s">
        <v>4226</v>
      </c>
    </row>
    <row r="383" spans="1:15" x14ac:dyDescent="0.25">
      <c r="A383" t="s">
        <v>2547</v>
      </c>
      <c r="B383" t="s">
        <v>2547</v>
      </c>
      <c r="C383" t="s">
        <v>943</v>
      </c>
      <c r="D383" t="s">
        <v>3757</v>
      </c>
      <c r="E383" t="s">
        <v>3758</v>
      </c>
      <c r="F383" t="s">
        <v>1341</v>
      </c>
      <c r="G383" t="s">
        <v>1338</v>
      </c>
      <c r="H383" t="s">
        <v>690</v>
      </c>
      <c r="I383" t="s">
        <v>2744</v>
      </c>
      <c r="J383" t="s">
        <v>197</v>
      </c>
      <c r="K383" t="s">
        <v>4206</v>
      </c>
      <c r="L383" t="s">
        <v>189</v>
      </c>
      <c r="M383" t="s">
        <v>4202</v>
      </c>
      <c r="N383" t="s">
        <v>4229</v>
      </c>
      <c r="O383" t="s">
        <v>4219</v>
      </c>
    </row>
    <row r="384" spans="1:15" x14ac:dyDescent="0.25">
      <c r="A384" t="s">
        <v>2548</v>
      </c>
      <c r="B384" t="s">
        <v>2548</v>
      </c>
      <c r="C384" t="s">
        <v>957</v>
      </c>
      <c r="D384" t="s">
        <v>3759</v>
      </c>
      <c r="E384" t="s">
        <v>3760</v>
      </c>
      <c r="F384" t="s">
        <v>3761</v>
      </c>
      <c r="G384" t="s">
        <v>1344</v>
      </c>
      <c r="H384" t="s">
        <v>690</v>
      </c>
      <c r="I384" t="s">
        <v>2744</v>
      </c>
      <c r="J384" t="s">
        <v>197</v>
      </c>
      <c r="K384" t="s">
        <v>4206</v>
      </c>
      <c r="L384" t="s">
        <v>189</v>
      </c>
      <c r="M384" t="s">
        <v>4202</v>
      </c>
      <c r="O384" t="s">
        <v>4219</v>
      </c>
    </row>
    <row r="385" spans="1:15" x14ac:dyDescent="0.25">
      <c r="A385" t="s">
        <v>2542</v>
      </c>
      <c r="B385" t="s">
        <v>2542</v>
      </c>
      <c r="C385" t="s">
        <v>961</v>
      </c>
      <c r="D385" t="s">
        <v>3744</v>
      </c>
      <c r="E385" t="s">
        <v>3745</v>
      </c>
      <c r="F385" t="s">
        <v>962</v>
      </c>
      <c r="G385" t="s">
        <v>962</v>
      </c>
      <c r="H385" t="s">
        <v>927</v>
      </c>
      <c r="I385" t="s">
        <v>2744</v>
      </c>
      <c r="J385" t="s">
        <v>197</v>
      </c>
      <c r="K385" t="s">
        <v>4206</v>
      </c>
      <c r="L385" t="s">
        <v>189</v>
      </c>
      <c r="M385" t="s">
        <v>4202</v>
      </c>
      <c r="O385" t="s">
        <v>4221</v>
      </c>
    </row>
    <row r="386" spans="1:15" x14ac:dyDescent="0.25">
      <c r="A386" t="s">
        <v>2731</v>
      </c>
      <c r="B386" t="s">
        <v>2731</v>
      </c>
      <c r="C386" t="s">
        <v>945</v>
      </c>
      <c r="D386" t="s">
        <v>4192</v>
      </c>
      <c r="E386" t="s">
        <v>4193</v>
      </c>
      <c r="G386" t="s">
        <v>1340</v>
      </c>
      <c r="H386" t="s">
        <v>925</v>
      </c>
      <c r="I386" t="s">
        <v>209</v>
      </c>
      <c r="J386" t="s">
        <v>202</v>
      </c>
      <c r="K386" t="s">
        <v>4205</v>
      </c>
      <c r="L386" t="s">
        <v>4244</v>
      </c>
      <c r="M386" t="s">
        <v>4202</v>
      </c>
    </row>
    <row r="387" spans="1:15" x14ac:dyDescent="0.25">
      <c r="A387" t="s">
        <v>2549</v>
      </c>
      <c r="B387" t="s">
        <v>2549</v>
      </c>
      <c r="C387" t="s">
        <v>934</v>
      </c>
      <c r="D387" t="s">
        <v>3762</v>
      </c>
      <c r="E387" t="s">
        <v>3763</v>
      </c>
      <c r="F387" t="s">
        <v>3764</v>
      </c>
      <c r="G387" t="s">
        <v>3764</v>
      </c>
      <c r="H387" t="s">
        <v>925</v>
      </c>
      <c r="I387" t="s">
        <v>209</v>
      </c>
      <c r="J387" t="s">
        <v>202</v>
      </c>
      <c r="K387" t="s">
        <v>4205</v>
      </c>
      <c r="L387" t="s">
        <v>4244</v>
      </c>
      <c r="M387" t="s">
        <v>4202</v>
      </c>
      <c r="O387" t="s">
        <v>4228</v>
      </c>
    </row>
    <row r="388" spans="1:15" x14ac:dyDescent="0.25">
      <c r="A388" t="s">
        <v>2550</v>
      </c>
      <c r="B388" t="s">
        <v>2550</v>
      </c>
      <c r="C388" t="s">
        <v>939</v>
      </c>
      <c r="D388" t="s">
        <v>3765</v>
      </c>
      <c r="E388" t="s">
        <v>3766</v>
      </c>
      <c r="F388" t="s">
        <v>956</v>
      </c>
      <c r="G388" t="s">
        <v>1334</v>
      </c>
      <c r="H388" t="s">
        <v>925</v>
      </c>
      <c r="I388" t="s">
        <v>209</v>
      </c>
      <c r="J388" t="s">
        <v>202</v>
      </c>
      <c r="K388" t="s">
        <v>4205</v>
      </c>
      <c r="L388" t="s">
        <v>4244</v>
      </c>
      <c r="M388" t="s">
        <v>4202</v>
      </c>
      <c r="O388" t="s">
        <v>4219</v>
      </c>
    </row>
    <row r="389" spans="1:15" x14ac:dyDescent="0.25">
      <c r="A389" t="s">
        <v>2551</v>
      </c>
      <c r="B389" t="s">
        <v>2551</v>
      </c>
      <c r="C389" t="s">
        <v>960</v>
      </c>
      <c r="D389" t="s">
        <v>3767</v>
      </c>
      <c r="E389" t="s">
        <v>3768</v>
      </c>
      <c r="F389" t="s">
        <v>3769</v>
      </c>
      <c r="G389" t="s">
        <v>3769</v>
      </c>
      <c r="H389" t="s">
        <v>925</v>
      </c>
      <c r="I389" t="s">
        <v>209</v>
      </c>
      <c r="J389" t="s">
        <v>202</v>
      </c>
      <c r="K389" t="s">
        <v>4205</v>
      </c>
      <c r="L389" t="s">
        <v>4244</v>
      </c>
      <c r="M389" t="s">
        <v>4202</v>
      </c>
      <c r="N389" t="s">
        <v>4216</v>
      </c>
      <c r="O389" t="s">
        <v>4224</v>
      </c>
    </row>
    <row r="390" spans="1:15" x14ac:dyDescent="0.25">
      <c r="A390" t="s">
        <v>2553</v>
      </c>
      <c r="B390" t="s">
        <v>2552</v>
      </c>
      <c r="C390" t="s">
        <v>924</v>
      </c>
      <c r="D390" t="s">
        <v>3770</v>
      </c>
      <c r="E390" t="s">
        <v>3771</v>
      </c>
      <c r="F390" t="s">
        <v>1329</v>
      </c>
      <c r="G390" t="s">
        <v>1329</v>
      </c>
      <c r="H390" t="s">
        <v>925</v>
      </c>
      <c r="I390" t="s">
        <v>209</v>
      </c>
      <c r="J390" t="s">
        <v>202</v>
      </c>
      <c r="K390" t="s">
        <v>4205</v>
      </c>
      <c r="L390" t="s">
        <v>4244</v>
      </c>
      <c r="M390" t="s">
        <v>4202</v>
      </c>
      <c r="O390" t="s">
        <v>4219</v>
      </c>
    </row>
    <row r="391" spans="1:15" x14ac:dyDescent="0.25">
      <c r="A391" t="s">
        <v>2554</v>
      </c>
      <c r="B391" t="s">
        <v>2554</v>
      </c>
      <c r="C391" t="s">
        <v>950</v>
      </c>
      <c r="D391" t="s">
        <v>3772</v>
      </c>
      <c r="E391" t="s">
        <v>3773</v>
      </c>
      <c r="F391" t="s">
        <v>3774</v>
      </c>
      <c r="G391" t="s">
        <v>1342</v>
      </c>
      <c r="H391" t="s">
        <v>904</v>
      </c>
      <c r="I391" t="s">
        <v>2744</v>
      </c>
      <c r="J391" t="s">
        <v>197</v>
      </c>
      <c r="K391" t="s">
        <v>4206</v>
      </c>
      <c r="L391" t="s">
        <v>189</v>
      </c>
      <c r="M391" t="s">
        <v>4203</v>
      </c>
      <c r="O391" t="s">
        <v>4223</v>
      </c>
    </row>
    <row r="392" spans="1:15" x14ac:dyDescent="0.25">
      <c r="A392" t="s">
        <v>2557</v>
      </c>
      <c r="B392" t="s">
        <v>2556</v>
      </c>
      <c r="C392" t="s">
        <v>465</v>
      </c>
      <c r="D392" t="s">
        <v>3777</v>
      </c>
      <c r="E392" t="s">
        <v>3778</v>
      </c>
      <c r="F392" t="s">
        <v>476</v>
      </c>
      <c r="G392" t="s">
        <v>3779</v>
      </c>
      <c r="H392" t="s">
        <v>422</v>
      </c>
      <c r="I392" t="s">
        <v>2744</v>
      </c>
      <c r="J392" t="s">
        <v>197</v>
      </c>
      <c r="K392" t="s">
        <v>4205</v>
      </c>
      <c r="L392" t="s">
        <v>4244</v>
      </c>
      <c r="M392" t="s">
        <v>4202</v>
      </c>
      <c r="O392" t="s">
        <v>4226</v>
      </c>
    </row>
    <row r="393" spans="1:15" x14ac:dyDescent="0.25">
      <c r="A393" t="s">
        <v>2558</v>
      </c>
      <c r="B393" t="s">
        <v>2558</v>
      </c>
      <c r="C393" t="s">
        <v>932</v>
      </c>
      <c r="D393" t="s">
        <v>3780</v>
      </c>
      <c r="E393" t="s">
        <v>3781</v>
      </c>
      <c r="F393" t="s">
        <v>3782</v>
      </c>
      <c r="G393" t="s">
        <v>1330</v>
      </c>
      <c r="H393" t="s">
        <v>422</v>
      </c>
      <c r="I393" t="s">
        <v>2744</v>
      </c>
      <c r="J393" t="s">
        <v>197</v>
      </c>
      <c r="K393" t="s">
        <v>4205</v>
      </c>
      <c r="L393" t="s">
        <v>4244</v>
      </c>
      <c r="M393" t="s">
        <v>4203</v>
      </c>
      <c r="N393" t="s">
        <v>4229</v>
      </c>
      <c r="O393" t="s">
        <v>4223</v>
      </c>
    </row>
    <row r="394" spans="1:15" x14ac:dyDescent="0.25">
      <c r="A394" t="s">
        <v>2558</v>
      </c>
      <c r="B394" t="s">
        <v>2559</v>
      </c>
      <c r="C394" t="s">
        <v>931</v>
      </c>
      <c r="D394" t="s">
        <v>3783</v>
      </c>
      <c r="E394" t="s">
        <v>3784</v>
      </c>
      <c r="F394" t="s">
        <v>3785</v>
      </c>
      <c r="G394" t="s">
        <v>3785</v>
      </c>
      <c r="H394" t="s">
        <v>422</v>
      </c>
      <c r="I394" t="s">
        <v>3213</v>
      </c>
      <c r="J394" t="s">
        <v>197</v>
      </c>
      <c r="K394" t="s">
        <v>4205</v>
      </c>
      <c r="L394" t="s">
        <v>4244</v>
      </c>
      <c r="M394" t="s">
        <v>4202</v>
      </c>
      <c r="O394" t="s">
        <v>4221</v>
      </c>
    </row>
    <row r="395" spans="1:15" x14ac:dyDescent="0.25">
      <c r="A395" t="s">
        <v>2729</v>
      </c>
      <c r="B395" t="s">
        <v>2729</v>
      </c>
      <c r="C395" t="s">
        <v>940</v>
      </c>
      <c r="D395" t="s">
        <v>1536</v>
      </c>
      <c r="E395" t="s">
        <v>4189</v>
      </c>
      <c r="G395" t="s">
        <v>1335</v>
      </c>
      <c r="H395" t="s">
        <v>928</v>
      </c>
      <c r="I395" t="s">
        <v>2744</v>
      </c>
      <c r="J395" t="s">
        <v>197</v>
      </c>
      <c r="K395" t="s">
        <v>4205</v>
      </c>
      <c r="L395" t="s">
        <v>4244</v>
      </c>
      <c r="M395" t="s">
        <v>4202</v>
      </c>
    </row>
    <row r="396" spans="1:15" x14ac:dyDescent="0.25">
      <c r="A396" t="s">
        <v>2729</v>
      </c>
      <c r="B396" t="s">
        <v>2730</v>
      </c>
      <c r="C396" t="s">
        <v>941</v>
      </c>
      <c r="D396" t="s">
        <v>4190</v>
      </c>
      <c r="E396" t="s">
        <v>4191</v>
      </c>
      <c r="G396" t="s">
        <v>1336</v>
      </c>
      <c r="H396" t="s">
        <v>422</v>
      </c>
      <c r="I396" t="s">
        <v>2744</v>
      </c>
      <c r="J396" t="s">
        <v>197</v>
      </c>
      <c r="K396" t="s">
        <v>4205</v>
      </c>
      <c r="L396" t="s">
        <v>4244</v>
      </c>
      <c r="M396" t="s">
        <v>4202</v>
      </c>
    </row>
    <row r="397" spans="1:15" x14ac:dyDescent="0.25">
      <c r="A397" t="s">
        <v>2561</v>
      </c>
      <c r="B397" t="s">
        <v>2560</v>
      </c>
      <c r="C397" t="s">
        <v>645</v>
      </c>
      <c r="D397" t="s">
        <v>3786</v>
      </c>
      <c r="E397" t="s">
        <v>3787</v>
      </c>
      <c r="F397" t="s">
        <v>646</v>
      </c>
      <c r="G397" t="s">
        <v>646</v>
      </c>
      <c r="H397" t="s">
        <v>422</v>
      </c>
      <c r="I397" t="s">
        <v>208</v>
      </c>
      <c r="J397" t="s">
        <v>201</v>
      </c>
      <c r="K397" t="s">
        <v>4205</v>
      </c>
      <c r="L397" t="s">
        <v>4244</v>
      </c>
      <c r="M397" t="s">
        <v>4202</v>
      </c>
      <c r="N397" t="s">
        <v>4229</v>
      </c>
      <c r="O397" t="s">
        <v>4222</v>
      </c>
    </row>
    <row r="398" spans="1:15" x14ac:dyDescent="0.25">
      <c r="A398" t="s">
        <v>2562</v>
      </c>
      <c r="B398" t="s">
        <v>2562</v>
      </c>
      <c r="C398" s="202" t="s">
        <v>4321</v>
      </c>
      <c r="D398" t="s">
        <v>3788</v>
      </c>
      <c r="E398" s="202" t="s">
        <v>3788</v>
      </c>
      <c r="F398" t="s">
        <v>3789</v>
      </c>
      <c r="G398" t="s">
        <v>1339</v>
      </c>
      <c r="H398" t="s">
        <v>928</v>
      </c>
      <c r="I398" t="s">
        <v>2744</v>
      </c>
      <c r="J398" t="s">
        <v>197</v>
      </c>
      <c r="K398" t="s">
        <v>4205</v>
      </c>
      <c r="L398" t="s">
        <v>4244</v>
      </c>
      <c r="M398" t="s">
        <v>4202</v>
      </c>
      <c r="O398" t="s">
        <v>4222</v>
      </c>
    </row>
    <row r="399" spans="1:15" x14ac:dyDescent="0.25">
      <c r="A399" t="s">
        <v>2563</v>
      </c>
      <c r="B399" t="s">
        <v>2563</v>
      </c>
      <c r="C399" t="s">
        <v>944</v>
      </c>
      <c r="D399" t="s">
        <v>3790</v>
      </c>
      <c r="E399" t="s">
        <v>3791</v>
      </c>
      <c r="F399" t="s">
        <v>3792</v>
      </c>
      <c r="G399" t="s">
        <v>3793</v>
      </c>
      <c r="H399" t="s">
        <v>422</v>
      </c>
      <c r="I399" t="s">
        <v>2744</v>
      </c>
      <c r="J399" t="s">
        <v>197</v>
      </c>
      <c r="K399" t="s">
        <v>4205</v>
      </c>
      <c r="L399" t="s">
        <v>4244</v>
      </c>
      <c r="M399" t="s">
        <v>4202</v>
      </c>
      <c r="N399" t="s">
        <v>4229</v>
      </c>
      <c r="O399" t="s">
        <v>4221</v>
      </c>
    </row>
    <row r="400" spans="1:15" x14ac:dyDescent="0.25">
      <c r="A400" t="s">
        <v>2564</v>
      </c>
      <c r="B400" t="s">
        <v>2564</v>
      </c>
      <c r="C400" t="s">
        <v>948</v>
      </c>
      <c r="D400" t="s">
        <v>3794</v>
      </c>
      <c r="E400" t="s">
        <v>3795</v>
      </c>
      <c r="F400" t="s">
        <v>949</v>
      </c>
      <c r="G400" t="s">
        <v>949</v>
      </c>
      <c r="H400" t="s">
        <v>422</v>
      </c>
      <c r="I400" t="s">
        <v>2744</v>
      </c>
      <c r="J400" t="s">
        <v>197</v>
      </c>
      <c r="K400" t="s">
        <v>4209</v>
      </c>
      <c r="L400" t="s">
        <v>189</v>
      </c>
      <c r="M400" t="s">
        <v>4202</v>
      </c>
      <c r="O400" t="s">
        <v>4227</v>
      </c>
    </row>
    <row r="401" spans="1:15" x14ac:dyDescent="0.25">
      <c r="A401" t="s">
        <v>2555</v>
      </c>
      <c r="B401" s="202" t="s">
        <v>4324</v>
      </c>
      <c r="C401" s="202" t="s">
        <v>4323</v>
      </c>
      <c r="D401" t="s">
        <v>3775</v>
      </c>
      <c r="E401" s="202" t="s">
        <v>4322</v>
      </c>
      <c r="F401" t="s">
        <v>1067</v>
      </c>
      <c r="G401" t="s">
        <v>3776</v>
      </c>
      <c r="H401" t="s">
        <v>422</v>
      </c>
      <c r="I401" t="s">
        <v>2748</v>
      </c>
      <c r="J401" t="s">
        <v>197</v>
      </c>
      <c r="K401" t="s">
        <v>4205</v>
      </c>
      <c r="L401" t="s">
        <v>4244</v>
      </c>
      <c r="M401" t="s">
        <v>4202</v>
      </c>
      <c r="O401" t="s">
        <v>4227</v>
      </c>
    </row>
    <row r="402" spans="1:15" x14ac:dyDescent="0.25">
      <c r="A402" t="s">
        <v>2565</v>
      </c>
      <c r="B402" t="s">
        <v>2565</v>
      </c>
      <c r="C402" t="s">
        <v>952</v>
      </c>
      <c r="D402" t="s">
        <v>3796</v>
      </c>
      <c r="E402" t="s">
        <v>3797</v>
      </c>
      <c r="F402" t="s">
        <v>3798</v>
      </c>
      <c r="G402" t="s">
        <v>953</v>
      </c>
      <c r="H402" t="s">
        <v>422</v>
      </c>
      <c r="I402" t="s">
        <v>2744</v>
      </c>
      <c r="J402" t="s">
        <v>197</v>
      </c>
      <c r="K402" t="s">
        <v>4205</v>
      </c>
      <c r="L402" t="s">
        <v>4244</v>
      </c>
      <c r="M402" t="s">
        <v>4202</v>
      </c>
      <c r="N402" t="s">
        <v>4229</v>
      </c>
      <c r="O402" t="s">
        <v>4225</v>
      </c>
    </row>
    <row r="403" spans="1:15" x14ac:dyDescent="0.25">
      <c r="A403" t="s">
        <v>2566</v>
      </c>
      <c r="B403" t="s">
        <v>2566</v>
      </c>
      <c r="C403" t="s">
        <v>963</v>
      </c>
      <c r="D403" t="s">
        <v>3799</v>
      </c>
      <c r="E403" t="s">
        <v>3800</v>
      </c>
      <c r="F403" t="s">
        <v>3801</v>
      </c>
      <c r="G403" t="s">
        <v>3802</v>
      </c>
      <c r="H403" t="s">
        <v>422</v>
      </c>
      <c r="I403" t="s">
        <v>2808</v>
      </c>
      <c r="J403" t="s">
        <v>202</v>
      </c>
      <c r="K403" t="s">
        <v>4205</v>
      </c>
      <c r="L403" t="s">
        <v>4244</v>
      </c>
      <c r="M403" t="s">
        <v>4202</v>
      </c>
      <c r="N403" t="s">
        <v>4216</v>
      </c>
      <c r="O403" t="s">
        <v>4224</v>
      </c>
    </row>
    <row r="404" spans="1:15" x14ac:dyDescent="0.25">
      <c r="A404" t="s">
        <v>2567</v>
      </c>
      <c r="B404" t="s">
        <v>2567</v>
      </c>
      <c r="C404" t="s">
        <v>965</v>
      </c>
      <c r="D404" t="s">
        <v>3803</v>
      </c>
      <c r="E404" t="s">
        <v>3804</v>
      </c>
      <c r="F404" t="s">
        <v>3805</v>
      </c>
      <c r="G404" t="s">
        <v>966</v>
      </c>
      <c r="H404" t="s">
        <v>422</v>
      </c>
      <c r="I404" t="s">
        <v>2808</v>
      </c>
      <c r="J404" t="s">
        <v>202</v>
      </c>
      <c r="K404" t="s">
        <v>4205</v>
      </c>
      <c r="L404" t="s">
        <v>4244</v>
      </c>
      <c r="M404" t="s">
        <v>4202</v>
      </c>
      <c r="O404" t="s">
        <v>4221</v>
      </c>
    </row>
    <row r="405" spans="1:15" x14ac:dyDescent="0.25">
      <c r="A405" t="s">
        <v>2568</v>
      </c>
      <c r="B405" t="s">
        <v>2568</v>
      </c>
      <c r="C405" t="s">
        <v>967</v>
      </c>
      <c r="D405" t="s">
        <v>3806</v>
      </c>
      <c r="E405" t="s">
        <v>3807</v>
      </c>
      <c r="F405" t="s">
        <v>3808</v>
      </c>
      <c r="G405" t="s">
        <v>1345</v>
      </c>
      <c r="H405" t="s">
        <v>422</v>
      </c>
      <c r="I405" t="s">
        <v>208</v>
      </c>
      <c r="J405" t="s">
        <v>201</v>
      </c>
      <c r="K405" t="s">
        <v>4205</v>
      </c>
      <c r="L405" t="s">
        <v>4244</v>
      </c>
      <c r="M405" t="s">
        <v>4202</v>
      </c>
      <c r="N405" t="s">
        <v>4218</v>
      </c>
      <c r="O405" t="s">
        <v>4221</v>
      </c>
    </row>
    <row r="406" spans="1:15" x14ac:dyDescent="0.25">
      <c r="A406" t="s">
        <v>2569</v>
      </c>
      <c r="B406" t="s">
        <v>2569</v>
      </c>
      <c r="C406" t="s">
        <v>969</v>
      </c>
      <c r="D406" t="s">
        <v>3809</v>
      </c>
      <c r="E406" t="s">
        <v>3810</v>
      </c>
      <c r="F406" t="s">
        <v>3811</v>
      </c>
      <c r="G406" t="s">
        <v>970</v>
      </c>
      <c r="H406" t="s">
        <v>422</v>
      </c>
      <c r="I406" t="s">
        <v>2808</v>
      </c>
      <c r="J406" t="s">
        <v>202</v>
      </c>
      <c r="K406" t="s">
        <v>4205</v>
      </c>
      <c r="L406" t="s">
        <v>4244</v>
      </c>
      <c r="M406" t="s">
        <v>4202</v>
      </c>
      <c r="N406" t="s">
        <v>4218</v>
      </c>
      <c r="O406" t="s">
        <v>4224</v>
      </c>
    </row>
    <row r="407" spans="1:15" x14ac:dyDescent="0.25">
      <c r="A407" t="s">
        <v>2571</v>
      </c>
      <c r="B407" t="s">
        <v>2570</v>
      </c>
      <c r="C407" t="s">
        <v>894</v>
      </c>
      <c r="D407" t="s">
        <v>3812</v>
      </c>
      <c r="E407" t="s">
        <v>3813</v>
      </c>
      <c r="F407" t="s">
        <v>3814</v>
      </c>
      <c r="G407" t="s">
        <v>1319</v>
      </c>
      <c r="H407" t="s">
        <v>442</v>
      </c>
      <c r="I407" t="s">
        <v>2744</v>
      </c>
      <c r="J407" t="s">
        <v>197</v>
      </c>
      <c r="K407" t="s">
        <v>4205</v>
      </c>
      <c r="L407" t="s">
        <v>4244</v>
      </c>
      <c r="M407" t="s">
        <v>4202</v>
      </c>
      <c r="O407" t="s">
        <v>4224</v>
      </c>
    </row>
    <row r="408" spans="1:15" x14ac:dyDescent="0.25">
      <c r="A408" t="s">
        <v>2573</v>
      </c>
      <c r="B408" t="s">
        <v>2572</v>
      </c>
      <c r="C408" t="s">
        <v>896</v>
      </c>
      <c r="D408" t="s">
        <v>3815</v>
      </c>
      <c r="E408" t="s">
        <v>3816</v>
      </c>
      <c r="F408" t="s">
        <v>3817</v>
      </c>
      <c r="G408" t="s">
        <v>1322</v>
      </c>
      <c r="H408" t="s">
        <v>442</v>
      </c>
      <c r="I408" t="s">
        <v>2744</v>
      </c>
      <c r="J408" t="s">
        <v>197</v>
      </c>
      <c r="K408" t="s">
        <v>4205</v>
      </c>
      <c r="L408" t="s">
        <v>4244</v>
      </c>
      <c r="M408" t="s">
        <v>4202</v>
      </c>
      <c r="N408" t="s">
        <v>4218</v>
      </c>
      <c r="O408" t="s">
        <v>4225</v>
      </c>
    </row>
    <row r="409" spans="1:15" x14ac:dyDescent="0.25">
      <c r="A409" t="s">
        <v>2575</v>
      </c>
      <c r="B409" t="s">
        <v>2574</v>
      </c>
      <c r="C409" t="s">
        <v>898</v>
      </c>
      <c r="D409" t="s">
        <v>3818</v>
      </c>
      <c r="E409" t="s">
        <v>3819</v>
      </c>
      <c r="F409" t="s">
        <v>3820</v>
      </c>
      <c r="G409" t="s">
        <v>3821</v>
      </c>
      <c r="H409" t="s">
        <v>415</v>
      </c>
      <c r="I409" t="s">
        <v>2744</v>
      </c>
      <c r="J409" t="s">
        <v>197</v>
      </c>
      <c r="K409" t="s">
        <v>4205</v>
      </c>
      <c r="L409" t="s">
        <v>4244</v>
      </c>
      <c r="M409" t="s">
        <v>4202</v>
      </c>
      <c r="O409" t="s">
        <v>4228</v>
      </c>
    </row>
    <row r="410" spans="1:15" x14ac:dyDescent="0.25">
      <c r="A410" t="s">
        <v>2576</v>
      </c>
      <c r="B410" t="s">
        <v>2576</v>
      </c>
      <c r="C410" t="s">
        <v>972</v>
      </c>
      <c r="D410" t="s">
        <v>3822</v>
      </c>
      <c r="E410" t="s">
        <v>3823</v>
      </c>
      <c r="F410" t="s">
        <v>3824</v>
      </c>
      <c r="G410" t="s">
        <v>3825</v>
      </c>
      <c r="H410" t="s">
        <v>442</v>
      </c>
      <c r="I410" t="s">
        <v>2744</v>
      </c>
      <c r="J410" t="s">
        <v>197</v>
      </c>
      <c r="K410" t="s">
        <v>4205</v>
      </c>
      <c r="L410" t="s">
        <v>4244</v>
      </c>
      <c r="M410" t="s">
        <v>4202</v>
      </c>
      <c r="O410" t="s">
        <v>4220</v>
      </c>
    </row>
    <row r="411" spans="1:15" x14ac:dyDescent="0.25">
      <c r="A411" t="s">
        <v>2577</v>
      </c>
      <c r="B411" t="s">
        <v>2577</v>
      </c>
      <c r="C411" t="s">
        <v>973</v>
      </c>
      <c r="D411" t="s">
        <v>3826</v>
      </c>
      <c r="E411" t="s">
        <v>3827</v>
      </c>
      <c r="F411" t="s">
        <v>3828</v>
      </c>
      <c r="G411" t="s">
        <v>1348</v>
      </c>
      <c r="H411" t="s">
        <v>406</v>
      </c>
      <c r="I411" t="s">
        <v>205</v>
      </c>
      <c r="J411" t="s">
        <v>198</v>
      </c>
      <c r="K411" t="s">
        <v>4205</v>
      </c>
      <c r="L411" t="s">
        <v>4244</v>
      </c>
      <c r="M411" t="s">
        <v>4202</v>
      </c>
      <c r="O411" t="s">
        <v>4224</v>
      </c>
    </row>
    <row r="412" spans="1:15" x14ac:dyDescent="0.25">
      <c r="A412" t="s">
        <v>2578</v>
      </c>
      <c r="B412" t="s">
        <v>2578</v>
      </c>
      <c r="C412" t="s">
        <v>976</v>
      </c>
      <c r="D412" t="s">
        <v>3829</v>
      </c>
      <c r="E412" t="s">
        <v>3830</v>
      </c>
      <c r="F412" t="s">
        <v>977</v>
      </c>
      <c r="G412" t="s">
        <v>977</v>
      </c>
      <c r="H412" t="s">
        <v>975</v>
      </c>
      <c r="I412" t="s">
        <v>3179</v>
      </c>
      <c r="J412" t="s">
        <v>202</v>
      </c>
      <c r="K412" t="s">
        <v>4205</v>
      </c>
      <c r="L412" t="s">
        <v>4244</v>
      </c>
      <c r="M412" t="s">
        <v>4202</v>
      </c>
      <c r="N412" t="s">
        <v>4216</v>
      </c>
      <c r="O412" t="s">
        <v>4228</v>
      </c>
    </row>
    <row r="413" spans="1:15" x14ac:dyDescent="0.25">
      <c r="A413" t="s">
        <v>2579</v>
      </c>
      <c r="B413" t="s">
        <v>2579</v>
      </c>
      <c r="C413" t="s">
        <v>978</v>
      </c>
      <c r="D413" t="s">
        <v>3831</v>
      </c>
      <c r="E413" t="s">
        <v>3832</v>
      </c>
      <c r="F413" t="s">
        <v>3833</v>
      </c>
      <c r="G413" t="s">
        <v>1350</v>
      </c>
      <c r="H413" t="s">
        <v>414</v>
      </c>
      <c r="I413" t="s">
        <v>2744</v>
      </c>
      <c r="J413" t="s">
        <v>197</v>
      </c>
      <c r="K413" t="s">
        <v>4208</v>
      </c>
      <c r="L413" t="s">
        <v>4245</v>
      </c>
      <c r="M413" t="s">
        <v>4202</v>
      </c>
      <c r="O413" t="s">
        <v>4226</v>
      </c>
    </row>
    <row r="414" spans="1:15" x14ac:dyDescent="0.25">
      <c r="A414" t="s">
        <v>2732</v>
      </c>
      <c r="B414" t="s">
        <v>2732</v>
      </c>
      <c r="C414" t="s">
        <v>979</v>
      </c>
      <c r="D414" t="s">
        <v>4194</v>
      </c>
      <c r="E414" t="s">
        <v>4195</v>
      </c>
      <c r="G414" t="s">
        <v>1351</v>
      </c>
      <c r="H414" t="s">
        <v>414</v>
      </c>
      <c r="I414" t="s">
        <v>2744</v>
      </c>
      <c r="J414" t="s">
        <v>197</v>
      </c>
      <c r="K414" t="s">
        <v>4205</v>
      </c>
      <c r="L414" t="s">
        <v>4244</v>
      </c>
      <c r="M414" t="s">
        <v>4202</v>
      </c>
    </row>
    <row r="415" spans="1:15" x14ac:dyDescent="0.25">
      <c r="A415" t="s">
        <v>2580</v>
      </c>
      <c r="B415" t="s">
        <v>2580</v>
      </c>
      <c r="C415" t="s">
        <v>981</v>
      </c>
      <c r="D415" t="s">
        <v>3834</v>
      </c>
      <c r="E415" t="s">
        <v>3835</v>
      </c>
      <c r="F415" t="s">
        <v>3836</v>
      </c>
      <c r="G415" t="s">
        <v>3837</v>
      </c>
      <c r="H415" t="s">
        <v>414</v>
      </c>
      <c r="I415" t="s">
        <v>2744</v>
      </c>
      <c r="J415" t="s">
        <v>197</v>
      </c>
      <c r="K415" t="s">
        <v>4205</v>
      </c>
      <c r="L415" t="s">
        <v>4244</v>
      </c>
      <c r="M415" t="s">
        <v>4202</v>
      </c>
      <c r="O415" t="s">
        <v>4219</v>
      </c>
    </row>
    <row r="416" spans="1:15" x14ac:dyDescent="0.25">
      <c r="A416" t="s">
        <v>2581</v>
      </c>
      <c r="B416" t="s">
        <v>2581</v>
      </c>
      <c r="C416" t="s">
        <v>982</v>
      </c>
      <c r="D416" t="s">
        <v>3838</v>
      </c>
      <c r="E416" t="s">
        <v>3839</v>
      </c>
      <c r="F416" t="s">
        <v>3840</v>
      </c>
      <c r="G416" t="s">
        <v>3840</v>
      </c>
      <c r="H416" t="s">
        <v>414</v>
      </c>
      <c r="I416" t="s">
        <v>2744</v>
      </c>
      <c r="J416" t="s">
        <v>197</v>
      </c>
      <c r="K416" t="s">
        <v>4205</v>
      </c>
      <c r="L416" t="s">
        <v>4244</v>
      </c>
      <c r="M416" t="s">
        <v>4202</v>
      </c>
      <c r="O416" t="s">
        <v>4224</v>
      </c>
    </row>
    <row r="417" spans="1:15" x14ac:dyDescent="0.25">
      <c r="A417" t="s">
        <v>2582</v>
      </c>
      <c r="B417" t="s">
        <v>2582</v>
      </c>
      <c r="C417" t="s">
        <v>983</v>
      </c>
      <c r="D417" t="s">
        <v>3841</v>
      </c>
      <c r="E417" t="s">
        <v>3842</v>
      </c>
      <c r="F417" t="s">
        <v>3843</v>
      </c>
      <c r="G417" t="s">
        <v>3844</v>
      </c>
      <c r="H417" t="s">
        <v>414</v>
      </c>
      <c r="I417" t="s">
        <v>2744</v>
      </c>
      <c r="J417" t="s">
        <v>197</v>
      </c>
      <c r="K417" t="s">
        <v>4205</v>
      </c>
      <c r="L417" t="s">
        <v>4244</v>
      </c>
      <c r="M417" t="s">
        <v>4202</v>
      </c>
      <c r="O417" t="s">
        <v>4221</v>
      </c>
    </row>
    <row r="418" spans="1:15" x14ac:dyDescent="0.25">
      <c r="A418" t="s">
        <v>2583</v>
      </c>
      <c r="B418" t="s">
        <v>2583</v>
      </c>
      <c r="C418" t="s">
        <v>980</v>
      </c>
      <c r="D418" t="s">
        <v>3845</v>
      </c>
      <c r="E418" t="s">
        <v>3846</v>
      </c>
      <c r="F418" t="s">
        <v>984</v>
      </c>
      <c r="G418" t="s">
        <v>1352</v>
      </c>
      <c r="H418" t="s">
        <v>408</v>
      </c>
      <c r="I418" t="s">
        <v>2744</v>
      </c>
      <c r="J418" t="s">
        <v>197</v>
      </c>
      <c r="K418" t="s">
        <v>4205</v>
      </c>
      <c r="L418" t="s">
        <v>4244</v>
      </c>
      <c r="M418" t="s">
        <v>4202</v>
      </c>
      <c r="N418" t="s">
        <v>4229</v>
      </c>
      <c r="O418" t="s">
        <v>4219</v>
      </c>
    </row>
    <row r="419" spans="1:15" x14ac:dyDescent="0.25">
      <c r="A419" t="s">
        <v>2584</v>
      </c>
      <c r="B419" t="s">
        <v>2584</v>
      </c>
      <c r="C419" t="s">
        <v>985</v>
      </c>
      <c r="D419" t="s">
        <v>3847</v>
      </c>
      <c r="E419" t="s">
        <v>3848</v>
      </c>
      <c r="F419" t="s">
        <v>1355</v>
      </c>
      <c r="G419" t="s">
        <v>1355</v>
      </c>
      <c r="H419" t="s">
        <v>582</v>
      </c>
      <c r="I419" t="s">
        <v>2808</v>
      </c>
      <c r="J419" t="s">
        <v>202</v>
      </c>
      <c r="K419" t="s">
        <v>4205</v>
      </c>
      <c r="L419" t="s">
        <v>4244</v>
      </c>
      <c r="M419" t="s">
        <v>4203</v>
      </c>
      <c r="O419" t="s">
        <v>4223</v>
      </c>
    </row>
    <row r="420" spans="1:15" x14ac:dyDescent="0.25">
      <c r="A420" t="s">
        <v>2585</v>
      </c>
      <c r="B420" t="s">
        <v>2585</v>
      </c>
      <c r="C420" t="s">
        <v>1353</v>
      </c>
      <c r="D420" t="s">
        <v>3849</v>
      </c>
      <c r="E420" t="s">
        <v>3850</v>
      </c>
      <c r="F420" t="s">
        <v>3851</v>
      </c>
      <c r="G420" t="s">
        <v>1354</v>
      </c>
      <c r="H420" t="s">
        <v>986</v>
      </c>
      <c r="I420" t="s">
        <v>208</v>
      </c>
      <c r="J420" t="s">
        <v>201</v>
      </c>
      <c r="K420" t="s">
        <v>4205</v>
      </c>
      <c r="L420" t="s">
        <v>4244</v>
      </c>
      <c r="M420" t="s">
        <v>4202</v>
      </c>
      <c r="O420" t="s">
        <v>4220</v>
      </c>
    </row>
    <row r="421" spans="1:15" x14ac:dyDescent="0.25">
      <c r="A421" t="s">
        <v>2586</v>
      </c>
      <c r="B421" t="s">
        <v>2586</v>
      </c>
      <c r="C421" t="s">
        <v>987</v>
      </c>
      <c r="D421" t="s">
        <v>3852</v>
      </c>
      <c r="E421" t="s">
        <v>3853</v>
      </c>
      <c r="F421" t="s">
        <v>3854</v>
      </c>
      <c r="G421" t="s">
        <v>1356</v>
      </c>
      <c r="H421" t="s">
        <v>988</v>
      </c>
      <c r="I421" t="s">
        <v>208</v>
      </c>
      <c r="J421" t="s">
        <v>201</v>
      </c>
      <c r="K421" t="s">
        <v>4205</v>
      </c>
      <c r="L421" t="s">
        <v>4244</v>
      </c>
      <c r="M421" t="s">
        <v>4202</v>
      </c>
      <c r="O421" t="s">
        <v>4220</v>
      </c>
    </row>
    <row r="422" spans="1:15" x14ac:dyDescent="0.25">
      <c r="A422" t="s">
        <v>2587</v>
      </c>
      <c r="B422" t="s">
        <v>2587</v>
      </c>
      <c r="C422" t="s">
        <v>990</v>
      </c>
      <c r="D422" t="s">
        <v>3855</v>
      </c>
      <c r="E422" t="s">
        <v>3856</v>
      </c>
      <c r="F422" t="s">
        <v>3857</v>
      </c>
      <c r="G422" t="s">
        <v>991</v>
      </c>
      <c r="H422" t="s">
        <v>988</v>
      </c>
      <c r="I422" t="s">
        <v>208</v>
      </c>
      <c r="J422" t="s">
        <v>201</v>
      </c>
      <c r="K422" t="s">
        <v>4205</v>
      </c>
      <c r="L422" t="s">
        <v>4244</v>
      </c>
      <c r="M422" t="s">
        <v>4202</v>
      </c>
      <c r="O422" t="s">
        <v>4220</v>
      </c>
    </row>
    <row r="423" spans="1:15" x14ac:dyDescent="0.25">
      <c r="A423" t="s">
        <v>2588</v>
      </c>
      <c r="B423" t="s">
        <v>2588</v>
      </c>
      <c r="C423" t="s">
        <v>992</v>
      </c>
      <c r="D423" t="s">
        <v>3858</v>
      </c>
      <c r="E423" t="s">
        <v>3859</v>
      </c>
      <c r="F423" t="s">
        <v>3860</v>
      </c>
      <c r="G423" t="s">
        <v>3860</v>
      </c>
      <c r="H423" t="s">
        <v>988</v>
      </c>
      <c r="I423" t="s">
        <v>208</v>
      </c>
      <c r="J423" t="s">
        <v>201</v>
      </c>
      <c r="K423" t="s">
        <v>4205</v>
      </c>
      <c r="L423" t="s">
        <v>4244</v>
      </c>
      <c r="M423" t="s">
        <v>4202</v>
      </c>
      <c r="O423" t="s">
        <v>4224</v>
      </c>
    </row>
    <row r="424" spans="1:15" x14ac:dyDescent="0.25">
      <c r="A424" t="s">
        <v>2590</v>
      </c>
      <c r="B424" t="s">
        <v>2589</v>
      </c>
      <c r="C424" t="s">
        <v>989</v>
      </c>
      <c r="D424" t="s">
        <v>3861</v>
      </c>
      <c r="E424" t="s">
        <v>3862</v>
      </c>
      <c r="F424" t="s">
        <v>3863</v>
      </c>
      <c r="G424" t="s">
        <v>1357</v>
      </c>
      <c r="H424" t="s">
        <v>988</v>
      </c>
      <c r="I424" t="s">
        <v>208</v>
      </c>
      <c r="J424" t="s">
        <v>201</v>
      </c>
      <c r="K424" t="s">
        <v>4205</v>
      </c>
      <c r="L424" t="s">
        <v>4244</v>
      </c>
      <c r="M424" t="s">
        <v>4202</v>
      </c>
      <c r="O424" t="s">
        <v>4228</v>
      </c>
    </row>
    <row r="425" spans="1:15" x14ac:dyDescent="0.25">
      <c r="A425" t="s">
        <v>2591</v>
      </c>
      <c r="B425" t="s">
        <v>2591</v>
      </c>
      <c r="C425" t="s">
        <v>993</v>
      </c>
      <c r="D425" t="s">
        <v>3864</v>
      </c>
      <c r="E425" t="s">
        <v>3865</v>
      </c>
      <c r="F425" t="s">
        <v>3866</v>
      </c>
      <c r="G425" t="s">
        <v>3867</v>
      </c>
      <c r="H425" t="s">
        <v>988</v>
      </c>
      <c r="I425" t="s">
        <v>208</v>
      </c>
      <c r="J425" t="s">
        <v>201</v>
      </c>
      <c r="K425" t="s">
        <v>4205</v>
      </c>
      <c r="L425" t="s">
        <v>4244</v>
      </c>
      <c r="M425" t="s">
        <v>4202</v>
      </c>
      <c r="O425" t="s">
        <v>4222</v>
      </c>
    </row>
    <row r="426" spans="1:15" x14ac:dyDescent="0.25">
      <c r="A426" t="s">
        <v>2734</v>
      </c>
      <c r="B426" t="s">
        <v>2733</v>
      </c>
      <c r="C426" t="s">
        <v>997</v>
      </c>
      <c r="D426" t="s">
        <v>4196</v>
      </c>
      <c r="E426" t="s">
        <v>4197</v>
      </c>
      <c r="G426" t="s">
        <v>1547</v>
      </c>
      <c r="H426" t="s">
        <v>429</v>
      </c>
      <c r="I426" t="s">
        <v>2744</v>
      </c>
      <c r="J426" t="s">
        <v>197</v>
      </c>
      <c r="K426" t="s">
        <v>4205</v>
      </c>
      <c r="L426" t="s">
        <v>4244</v>
      </c>
      <c r="M426" t="s">
        <v>4202</v>
      </c>
    </row>
    <row r="427" spans="1:15" x14ac:dyDescent="0.25">
      <c r="A427" t="s">
        <v>2592</v>
      </c>
      <c r="B427" t="s">
        <v>2592</v>
      </c>
      <c r="C427" t="s">
        <v>998</v>
      </c>
      <c r="D427" t="s">
        <v>3868</v>
      </c>
      <c r="E427" t="s">
        <v>3869</v>
      </c>
      <c r="F427" t="s">
        <v>3870</v>
      </c>
      <c r="G427" t="s">
        <v>3871</v>
      </c>
      <c r="H427" t="s">
        <v>429</v>
      </c>
      <c r="I427" t="s">
        <v>2744</v>
      </c>
      <c r="J427" t="s">
        <v>197</v>
      </c>
      <c r="K427" t="s">
        <v>4205</v>
      </c>
      <c r="L427" t="s">
        <v>4244</v>
      </c>
      <c r="M427" t="s">
        <v>4202</v>
      </c>
      <c r="O427" t="s">
        <v>4224</v>
      </c>
    </row>
    <row r="428" spans="1:15" x14ac:dyDescent="0.25">
      <c r="A428" t="s">
        <v>2593</v>
      </c>
      <c r="B428" t="s">
        <v>2593</v>
      </c>
      <c r="C428" t="s">
        <v>994</v>
      </c>
      <c r="D428" t="s">
        <v>3872</v>
      </c>
      <c r="E428" t="s">
        <v>3873</v>
      </c>
      <c r="F428" t="s">
        <v>3874</v>
      </c>
      <c r="G428" t="s">
        <v>3875</v>
      </c>
      <c r="H428" t="s">
        <v>422</v>
      </c>
      <c r="I428" t="s">
        <v>2896</v>
      </c>
      <c r="J428" t="s">
        <v>201</v>
      </c>
      <c r="K428" t="s">
        <v>4205</v>
      </c>
      <c r="L428" t="s">
        <v>4244</v>
      </c>
      <c r="M428" t="s">
        <v>4202</v>
      </c>
      <c r="O428" t="s">
        <v>4221</v>
      </c>
    </row>
    <row r="429" spans="1:15" x14ac:dyDescent="0.25">
      <c r="A429" t="s">
        <v>2594</v>
      </c>
      <c r="B429" t="s">
        <v>2594</v>
      </c>
      <c r="C429" t="s">
        <v>995</v>
      </c>
      <c r="D429" t="s">
        <v>3876</v>
      </c>
      <c r="E429" t="s">
        <v>3877</v>
      </c>
      <c r="F429" t="s">
        <v>3878</v>
      </c>
      <c r="G429" t="s">
        <v>996</v>
      </c>
      <c r="H429" t="s">
        <v>422</v>
      </c>
      <c r="I429" t="s">
        <v>2896</v>
      </c>
      <c r="J429" t="s">
        <v>201</v>
      </c>
      <c r="K429" t="s">
        <v>4205</v>
      </c>
      <c r="L429" t="s">
        <v>4244</v>
      </c>
      <c r="M429" t="s">
        <v>4202</v>
      </c>
      <c r="N429" t="s">
        <v>4218</v>
      </c>
      <c r="O429" t="s">
        <v>4219</v>
      </c>
    </row>
    <row r="430" spans="1:15" x14ac:dyDescent="0.25">
      <c r="A430" t="s">
        <v>2595</v>
      </c>
      <c r="B430" t="s">
        <v>2595</v>
      </c>
      <c r="C430" t="s">
        <v>999</v>
      </c>
      <c r="D430" t="s">
        <v>3879</v>
      </c>
      <c r="E430" t="s">
        <v>3880</v>
      </c>
      <c r="F430" t="s">
        <v>3881</v>
      </c>
      <c r="G430" t="s">
        <v>1000</v>
      </c>
      <c r="H430" t="s">
        <v>422</v>
      </c>
      <c r="I430" t="s">
        <v>2896</v>
      </c>
      <c r="J430" t="s">
        <v>201</v>
      </c>
      <c r="K430" t="s">
        <v>4205</v>
      </c>
      <c r="L430" t="s">
        <v>4244</v>
      </c>
      <c r="M430" t="s">
        <v>4202</v>
      </c>
      <c r="N430" t="s">
        <v>4218</v>
      </c>
      <c r="O430" t="s">
        <v>4222</v>
      </c>
    </row>
    <row r="431" spans="1:15" x14ac:dyDescent="0.25">
      <c r="A431" t="s">
        <v>2596</v>
      </c>
      <c r="B431" t="s">
        <v>2596</v>
      </c>
      <c r="C431" t="s">
        <v>1005</v>
      </c>
      <c r="D431" t="s">
        <v>3882</v>
      </c>
      <c r="E431" t="s">
        <v>3883</v>
      </c>
      <c r="F431" t="s">
        <v>3884</v>
      </c>
      <c r="G431" t="s">
        <v>1006</v>
      </c>
      <c r="H431" t="s">
        <v>422</v>
      </c>
      <c r="I431" t="s">
        <v>2896</v>
      </c>
      <c r="J431" t="s">
        <v>201</v>
      </c>
      <c r="K431" t="s">
        <v>4205</v>
      </c>
      <c r="L431" t="s">
        <v>4244</v>
      </c>
      <c r="M431" t="s">
        <v>4203</v>
      </c>
      <c r="O431" t="s">
        <v>4222</v>
      </c>
    </row>
    <row r="432" spans="1:15" x14ac:dyDescent="0.25">
      <c r="A432" t="s">
        <v>2597</v>
      </c>
      <c r="B432" t="s">
        <v>2597</v>
      </c>
      <c r="C432" t="s">
        <v>1003</v>
      </c>
      <c r="D432" t="s">
        <v>3885</v>
      </c>
      <c r="E432" t="s">
        <v>3886</v>
      </c>
      <c r="F432" t="s">
        <v>3887</v>
      </c>
      <c r="G432" t="s">
        <v>1004</v>
      </c>
      <c r="H432" t="s">
        <v>408</v>
      </c>
      <c r="I432" t="s">
        <v>2744</v>
      </c>
      <c r="J432" t="s">
        <v>197</v>
      </c>
      <c r="K432" t="s">
        <v>4210</v>
      </c>
      <c r="L432" t="s">
        <v>189</v>
      </c>
      <c r="M432" t="s">
        <v>4202</v>
      </c>
      <c r="O432" t="s">
        <v>4222</v>
      </c>
    </row>
    <row r="433" spans="1:15" x14ac:dyDescent="0.25">
      <c r="A433" t="s">
        <v>2598</v>
      </c>
      <c r="B433" t="s">
        <v>2598</v>
      </c>
      <c r="C433" s="202" t="s">
        <v>4325</v>
      </c>
      <c r="D433" t="s">
        <v>3888</v>
      </c>
      <c r="E433" s="202" t="s">
        <v>3888</v>
      </c>
      <c r="F433" t="s">
        <v>3889</v>
      </c>
      <c r="G433" t="s">
        <v>3890</v>
      </c>
      <c r="H433" t="s">
        <v>690</v>
      </c>
      <c r="I433" t="s">
        <v>2744</v>
      </c>
      <c r="J433" t="s">
        <v>197</v>
      </c>
      <c r="K433" t="s">
        <v>4205</v>
      </c>
      <c r="L433" t="s">
        <v>4244</v>
      </c>
      <c r="M433" t="s">
        <v>4203</v>
      </c>
      <c r="O433" t="s">
        <v>4223</v>
      </c>
    </row>
    <row r="434" spans="1:15" x14ac:dyDescent="0.25">
      <c r="A434" t="s">
        <v>2599</v>
      </c>
      <c r="B434" t="s">
        <v>2599</v>
      </c>
      <c r="C434" t="s">
        <v>1001</v>
      </c>
      <c r="D434" t="s">
        <v>3891</v>
      </c>
      <c r="E434" t="s">
        <v>3892</v>
      </c>
      <c r="F434" t="s">
        <v>1002</v>
      </c>
      <c r="G434" t="s">
        <v>1002</v>
      </c>
      <c r="H434" t="s">
        <v>690</v>
      </c>
      <c r="I434" t="s">
        <v>2744</v>
      </c>
      <c r="J434" t="s">
        <v>197</v>
      </c>
      <c r="K434" t="s">
        <v>4205</v>
      </c>
      <c r="L434" t="s">
        <v>4244</v>
      </c>
      <c r="M434" t="s">
        <v>4203</v>
      </c>
      <c r="O434" t="s">
        <v>4223</v>
      </c>
    </row>
    <row r="435" spans="1:15" x14ac:dyDescent="0.25">
      <c r="A435" t="s">
        <v>2601</v>
      </c>
      <c r="B435" t="s">
        <v>2600</v>
      </c>
      <c r="C435" t="s">
        <v>1007</v>
      </c>
      <c r="D435" t="s">
        <v>3893</v>
      </c>
      <c r="E435" t="s">
        <v>3894</v>
      </c>
      <c r="F435" t="s">
        <v>3895</v>
      </c>
      <c r="G435" t="s">
        <v>1358</v>
      </c>
      <c r="H435" t="s">
        <v>690</v>
      </c>
      <c r="I435" t="s">
        <v>2744</v>
      </c>
      <c r="J435" t="s">
        <v>197</v>
      </c>
      <c r="K435" t="s">
        <v>4205</v>
      </c>
      <c r="L435" t="s">
        <v>4244</v>
      </c>
      <c r="M435" t="s">
        <v>4202</v>
      </c>
      <c r="O435" t="s">
        <v>4217</v>
      </c>
    </row>
    <row r="436" spans="1:15" x14ac:dyDescent="0.25">
      <c r="A436" t="s">
        <v>2602</v>
      </c>
      <c r="B436" t="s">
        <v>2602</v>
      </c>
      <c r="C436" t="s">
        <v>1011</v>
      </c>
      <c r="D436" t="s">
        <v>3896</v>
      </c>
      <c r="E436" t="s">
        <v>3897</v>
      </c>
      <c r="F436" t="s">
        <v>1012</v>
      </c>
      <c r="G436" t="s">
        <v>1362</v>
      </c>
      <c r="H436" t="s">
        <v>432</v>
      </c>
      <c r="I436" t="s">
        <v>2744</v>
      </c>
      <c r="J436" t="s">
        <v>197</v>
      </c>
      <c r="K436" t="s">
        <v>4205</v>
      </c>
      <c r="L436" t="s">
        <v>4244</v>
      </c>
      <c r="M436" t="s">
        <v>4202</v>
      </c>
      <c r="O436" t="s">
        <v>4228</v>
      </c>
    </row>
    <row r="437" spans="1:15" x14ac:dyDescent="0.25">
      <c r="A437" t="s">
        <v>2604</v>
      </c>
      <c r="B437" t="s">
        <v>2604</v>
      </c>
      <c r="C437" t="s">
        <v>1008</v>
      </c>
      <c r="D437" t="s">
        <v>3901</v>
      </c>
      <c r="E437" t="s">
        <v>3902</v>
      </c>
      <c r="F437" t="s">
        <v>1359</v>
      </c>
      <c r="G437" t="s">
        <v>1359</v>
      </c>
      <c r="H437" t="s">
        <v>925</v>
      </c>
      <c r="I437" t="s">
        <v>2808</v>
      </c>
      <c r="J437" t="s">
        <v>202</v>
      </c>
      <c r="K437" t="s">
        <v>4205</v>
      </c>
      <c r="L437" t="s">
        <v>4244</v>
      </c>
      <c r="M437" t="s">
        <v>4202</v>
      </c>
      <c r="O437" t="s">
        <v>4219</v>
      </c>
    </row>
    <row r="438" spans="1:15" x14ac:dyDescent="0.25">
      <c r="A438" t="s">
        <v>2605</v>
      </c>
      <c r="B438" t="s">
        <v>2605</v>
      </c>
      <c r="C438" t="s">
        <v>1009</v>
      </c>
      <c r="D438" t="s">
        <v>3903</v>
      </c>
      <c r="E438" t="s">
        <v>3904</v>
      </c>
      <c r="F438" t="s">
        <v>3905</v>
      </c>
      <c r="G438" t="s">
        <v>1360</v>
      </c>
      <c r="H438" t="s">
        <v>925</v>
      </c>
      <c r="I438" t="s">
        <v>2808</v>
      </c>
      <c r="J438" t="s">
        <v>202</v>
      </c>
      <c r="K438" t="s">
        <v>4205</v>
      </c>
      <c r="L438" t="s">
        <v>4244</v>
      </c>
      <c r="M438" t="s">
        <v>4202</v>
      </c>
      <c r="O438" t="s">
        <v>4221</v>
      </c>
    </row>
    <row r="439" spans="1:15" x14ac:dyDescent="0.25">
      <c r="A439" t="s">
        <v>2608</v>
      </c>
      <c r="B439" t="s">
        <v>2608</v>
      </c>
      <c r="C439" t="s">
        <v>1010</v>
      </c>
      <c r="D439" t="s">
        <v>3910</v>
      </c>
      <c r="E439" t="s">
        <v>3911</v>
      </c>
      <c r="F439" t="s">
        <v>3912</v>
      </c>
      <c r="G439" t="s">
        <v>1361</v>
      </c>
      <c r="H439" t="s">
        <v>518</v>
      </c>
      <c r="I439" t="s">
        <v>2744</v>
      </c>
      <c r="J439" t="s">
        <v>197</v>
      </c>
      <c r="K439" t="s">
        <v>4206</v>
      </c>
      <c r="L439" t="s">
        <v>189</v>
      </c>
      <c r="M439" t="s">
        <v>4203</v>
      </c>
      <c r="O439" t="s">
        <v>4223</v>
      </c>
    </row>
    <row r="440" spans="1:15" x14ac:dyDescent="0.25">
      <c r="A440" t="s">
        <v>2606</v>
      </c>
      <c r="B440" t="s">
        <v>2606</v>
      </c>
      <c r="C440" t="s">
        <v>2607</v>
      </c>
      <c r="D440" t="s">
        <v>3906</v>
      </c>
      <c r="E440" t="s">
        <v>3907</v>
      </c>
      <c r="F440" t="s">
        <v>3908</v>
      </c>
      <c r="G440" t="s">
        <v>3909</v>
      </c>
      <c r="H440" t="s">
        <v>925</v>
      </c>
      <c r="I440" t="s">
        <v>2808</v>
      </c>
      <c r="J440" t="s">
        <v>202</v>
      </c>
      <c r="K440" t="s">
        <v>4205</v>
      </c>
      <c r="L440" t="s">
        <v>4244</v>
      </c>
      <c r="M440" t="s">
        <v>4202</v>
      </c>
      <c r="O440" t="s">
        <v>4216</v>
      </c>
    </row>
    <row r="441" spans="1:15" x14ac:dyDescent="0.25">
      <c r="A441" t="s">
        <v>2610</v>
      </c>
      <c r="B441" t="s">
        <v>2609</v>
      </c>
      <c r="C441" t="s">
        <v>1016</v>
      </c>
      <c r="D441" t="s">
        <v>3913</v>
      </c>
      <c r="E441" t="s">
        <v>3914</v>
      </c>
      <c r="F441" t="s">
        <v>3915</v>
      </c>
      <c r="G441" t="s">
        <v>1017</v>
      </c>
      <c r="H441" t="s">
        <v>518</v>
      </c>
      <c r="I441" t="s">
        <v>2744</v>
      </c>
      <c r="J441" t="s">
        <v>197</v>
      </c>
      <c r="K441" t="s">
        <v>4206</v>
      </c>
      <c r="L441" t="s">
        <v>189</v>
      </c>
      <c r="M441" t="s">
        <v>4203</v>
      </c>
      <c r="O441" t="s">
        <v>4223</v>
      </c>
    </row>
    <row r="442" spans="1:15" x14ac:dyDescent="0.25">
      <c r="A442" t="s">
        <v>2611</v>
      </c>
      <c r="B442" t="s">
        <v>2611</v>
      </c>
      <c r="C442" t="s">
        <v>1014</v>
      </c>
      <c r="D442" t="s">
        <v>3916</v>
      </c>
      <c r="E442" t="s">
        <v>3917</v>
      </c>
      <c r="F442" t="s">
        <v>3918</v>
      </c>
      <c r="G442" t="s">
        <v>1364</v>
      </c>
      <c r="H442" t="s">
        <v>416</v>
      </c>
      <c r="I442" t="s">
        <v>2744</v>
      </c>
      <c r="J442" t="s">
        <v>197</v>
      </c>
      <c r="K442" t="s">
        <v>4206</v>
      </c>
      <c r="L442" t="s">
        <v>189</v>
      </c>
      <c r="M442" t="s">
        <v>4202</v>
      </c>
      <c r="O442" t="s">
        <v>4227</v>
      </c>
    </row>
    <row r="443" spans="1:15" x14ac:dyDescent="0.25">
      <c r="A443" t="s">
        <v>2603</v>
      </c>
      <c r="B443" t="s">
        <v>2603</v>
      </c>
      <c r="C443" t="s">
        <v>1015</v>
      </c>
      <c r="D443" t="s">
        <v>3898</v>
      </c>
      <c r="E443" t="s">
        <v>3899</v>
      </c>
      <c r="F443" t="s">
        <v>3900</v>
      </c>
      <c r="G443" t="s">
        <v>1365</v>
      </c>
      <c r="H443" t="s">
        <v>518</v>
      </c>
      <c r="I443" t="s">
        <v>2748</v>
      </c>
      <c r="J443" t="s">
        <v>197</v>
      </c>
      <c r="K443" t="s">
        <v>4206</v>
      </c>
      <c r="L443" t="s">
        <v>189</v>
      </c>
      <c r="M443" t="s">
        <v>4202</v>
      </c>
      <c r="O443" t="s">
        <v>4227</v>
      </c>
    </row>
    <row r="444" spans="1:15" x14ac:dyDescent="0.25">
      <c r="A444" t="s">
        <v>2612</v>
      </c>
      <c r="B444" t="s">
        <v>2612</v>
      </c>
      <c r="C444" t="s">
        <v>1013</v>
      </c>
      <c r="D444" t="s">
        <v>3919</v>
      </c>
      <c r="E444" t="s">
        <v>3920</v>
      </c>
      <c r="F444" t="s">
        <v>3921</v>
      </c>
      <c r="G444" t="s">
        <v>1363</v>
      </c>
      <c r="H444" t="s">
        <v>451</v>
      </c>
      <c r="I444" t="s">
        <v>2744</v>
      </c>
      <c r="J444" t="s">
        <v>197</v>
      </c>
      <c r="K444" t="s">
        <v>4205</v>
      </c>
      <c r="L444" t="s">
        <v>4244</v>
      </c>
      <c r="M444" t="s">
        <v>4202</v>
      </c>
      <c r="O444" t="s">
        <v>4220</v>
      </c>
    </row>
    <row r="445" spans="1:15" x14ac:dyDescent="0.25">
      <c r="A445" t="s">
        <v>2613</v>
      </c>
      <c r="B445" t="s">
        <v>2613</v>
      </c>
      <c r="C445" t="s">
        <v>1018</v>
      </c>
      <c r="D445" t="s">
        <v>3922</v>
      </c>
      <c r="E445" t="s">
        <v>3923</v>
      </c>
      <c r="F445" t="s">
        <v>1366</v>
      </c>
      <c r="G445" t="s">
        <v>1366</v>
      </c>
      <c r="H445" t="s">
        <v>518</v>
      </c>
      <c r="I445" t="s">
        <v>208</v>
      </c>
      <c r="J445" t="s">
        <v>201</v>
      </c>
      <c r="K445" t="s">
        <v>4205</v>
      </c>
      <c r="L445" t="s">
        <v>4244</v>
      </c>
      <c r="M445" t="s">
        <v>4202</v>
      </c>
      <c r="O445" t="s">
        <v>4222</v>
      </c>
    </row>
    <row r="446" spans="1:15" x14ac:dyDescent="0.25">
      <c r="A446" t="s">
        <v>2614</v>
      </c>
      <c r="B446" t="s">
        <v>2614</v>
      </c>
      <c r="C446" t="s">
        <v>1023</v>
      </c>
      <c r="D446" t="s">
        <v>3924</v>
      </c>
      <c r="E446" t="s">
        <v>3925</v>
      </c>
      <c r="F446" t="s">
        <v>1021</v>
      </c>
      <c r="G446" t="s">
        <v>1021</v>
      </c>
      <c r="H446" t="s">
        <v>406</v>
      </c>
      <c r="I446" t="s">
        <v>205</v>
      </c>
      <c r="J446" t="s">
        <v>198</v>
      </c>
      <c r="K446" t="s">
        <v>4205</v>
      </c>
      <c r="L446" t="s">
        <v>4244</v>
      </c>
      <c r="M446" t="s">
        <v>4202</v>
      </c>
      <c r="N446" t="s">
        <v>4218</v>
      </c>
      <c r="O446" t="s">
        <v>4217</v>
      </c>
    </row>
    <row r="447" spans="1:15" x14ac:dyDescent="0.25">
      <c r="A447" t="s">
        <v>2616</v>
      </c>
      <c r="B447" t="s">
        <v>2615</v>
      </c>
      <c r="C447" t="s">
        <v>1020</v>
      </c>
      <c r="D447" t="s">
        <v>3926</v>
      </c>
      <c r="E447" t="s">
        <v>3927</v>
      </c>
      <c r="F447" t="s">
        <v>1019</v>
      </c>
      <c r="G447" t="s">
        <v>1019</v>
      </c>
      <c r="H447" t="s">
        <v>538</v>
      </c>
      <c r="I447" t="s">
        <v>205</v>
      </c>
      <c r="J447" t="s">
        <v>198</v>
      </c>
      <c r="K447" t="s">
        <v>4205</v>
      </c>
      <c r="L447" t="s">
        <v>4244</v>
      </c>
      <c r="M447" t="s">
        <v>4202</v>
      </c>
      <c r="O447" t="s">
        <v>4222</v>
      </c>
    </row>
    <row r="448" spans="1:15" x14ac:dyDescent="0.25">
      <c r="A448" t="s">
        <v>2618</v>
      </c>
      <c r="B448" t="s">
        <v>2617</v>
      </c>
      <c r="C448" t="s">
        <v>536</v>
      </c>
      <c r="D448" t="s">
        <v>3928</v>
      </c>
      <c r="E448" t="s">
        <v>3929</v>
      </c>
      <c r="F448" t="s">
        <v>537</v>
      </c>
      <c r="G448" t="s">
        <v>537</v>
      </c>
      <c r="H448" t="s">
        <v>538</v>
      </c>
      <c r="I448" t="s">
        <v>205</v>
      </c>
      <c r="J448" t="s">
        <v>198</v>
      </c>
      <c r="K448" t="s">
        <v>4205</v>
      </c>
      <c r="L448" t="s">
        <v>4244</v>
      </c>
      <c r="M448" t="s">
        <v>4202</v>
      </c>
      <c r="O448" t="s">
        <v>4226</v>
      </c>
    </row>
    <row r="449" spans="1:15" x14ac:dyDescent="0.25">
      <c r="A449" t="s">
        <v>2620</v>
      </c>
      <c r="B449" t="s">
        <v>2619</v>
      </c>
      <c r="C449" t="s">
        <v>540</v>
      </c>
      <c r="D449" t="s">
        <v>3930</v>
      </c>
      <c r="E449" t="s">
        <v>3931</v>
      </c>
      <c r="F449" t="s">
        <v>3932</v>
      </c>
      <c r="G449" t="s">
        <v>541</v>
      </c>
      <c r="H449" t="s">
        <v>538</v>
      </c>
      <c r="I449" t="s">
        <v>205</v>
      </c>
      <c r="J449" t="s">
        <v>198</v>
      </c>
      <c r="K449" t="s">
        <v>4205</v>
      </c>
      <c r="L449" t="s">
        <v>4244</v>
      </c>
      <c r="M449" t="s">
        <v>4202</v>
      </c>
      <c r="O449" t="s">
        <v>4224</v>
      </c>
    </row>
    <row r="450" spans="1:15" x14ac:dyDescent="0.25">
      <c r="A450" t="s">
        <v>2622</v>
      </c>
      <c r="B450" t="s">
        <v>2621</v>
      </c>
      <c r="C450" t="s">
        <v>1025</v>
      </c>
      <c r="D450" t="s">
        <v>3933</v>
      </c>
      <c r="E450" t="s">
        <v>3934</v>
      </c>
      <c r="F450" t="s">
        <v>1367</v>
      </c>
      <c r="G450" t="s">
        <v>1367</v>
      </c>
      <c r="H450" t="s">
        <v>538</v>
      </c>
      <c r="I450" t="s">
        <v>205</v>
      </c>
      <c r="J450" t="s">
        <v>198</v>
      </c>
      <c r="K450" t="s">
        <v>4205</v>
      </c>
      <c r="L450" t="s">
        <v>4244</v>
      </c>
      <c r="M450" t="s">
        <v>4202</v>
      </c>
      <c r="O450" t="s">
        <v>4219</v>
      </c>
    </row>
    <row r="451" spans="1:15" x14ac:dyDescent="0.25">
      <c r="A451" t="s">
        <v>2623</v>
      </c>
      <c r="B451" t="s">
        <v>2623</v>
      </c>
      <c r="C451" t="s">
        <v>1026</v>
      </c>
      <c r="D451" t="s">
        <v>3935</v>
      </c>
      <c r="E451" t="s">
        <v>3936</v>
      </c>
      <c r="F451" t="s">
        <v>3937</v>
      </c>
      <c r="G451" t="s">
        <v>1368</v>
      </c>
      <c r="H451" t="s">
        <v>1027</v>
      </c>
      <c r="I451" t="s">
        <v>2744</v>
      </c>
      <c r="J451" t="s">
        <v>197</v>
      </c>
      <c r="K451" t="s">
        <v>4205</v>
      </c>
      <c r="L451" t="s">
        <v>4244</v>
      </c>
      <c r="M451" t="s">
        <v>4202</v>
      </c>
      <c r="N451" t="s">
        <v>4218</v>
      </c>
      <c r="O451" t="s">
        <v>4228</v>
      </c>
    </row>
    <row r="452" spans="1:15" x14ac:dyDescent="0.25">
      <c r="A452" t="s">
        <v>2625</v>
      </c>
      <c r="B452" t="s">
        <v>2624</v>
      </c>
      <c r="C452" t="s">
        <v>881</v>
      </c>
      <c r="D452" t="s">
        <v>3938</v>
      </c>
      <c r="E452" t="s">
        <v>3939</v>
      </c>
      <c r="F452" t="s">
        <v>3940</v>
      </c>
      <c r="G452" t="s">
        <v>882</v>
      </c>
      <c r="H452" t="s">
        <v>408</v>
      </c>
      <c r="I452" t="s">
        <v>3213</v>
      </c>
      <c r="J452" t="s">
        <v>197</v>
      </c>
      <c r="K452" t="s">
        <v>4205</v>
      </c>
      <c r="L452" t="s">
        <v>4244</v>
      </c>
      <c r="M452" t="s">
        <v>4202</v>
      </c>
      <c r="O452" t="s">
        <v>4221</v>
      </c>
    </row>
    <row r="453" spans="1:15" x14ac:dyDescent="0.25">
      <c r="A453" t="s">
        <v>2626</v>
      </c>
      <c r="B453" t="s">
        <v>2626</v>
      </c>
      <c r="C453" t="s">
        <v>1028</v>
      </c>
      <c r="D453" t="s">
        <v>3941</v>
      </c>
      <c r="E453" t="s">
        <v>3942</v>
      </c>
      <c r="F453" t="s">
        <v>1029</v>
      </c>
      <c r="G453" t="s">
        <v>1029</v>
      </c>
      <c r="H453" t="s">
        <v>408</v>
      </c>
      <c r="I453" t="s">
        <v>2744</v>
      </c>
      <c r="J453" t="s">
        <v>197</v>
      </c>
      <c r="K453" t="s">
        <v>4208</v>
      </c>
      <c r="L453" t="s">
        <v>4245</v>
      </c>
      <c r="M453" t="s">
        <v>4202</v>
      </c>
      <c r="N453" t="s">
        <v>4229</v>
      </c>
      <c r="O453" t="s">
        <v>4220</v>
      </c>
    </row>
    <row r="454" spans="1:15" x14ac:dyDescent="0.25">
      <c r="A454" t="s">
        <v>2628</v>
      </c>
      <c r="B454" t="s">
        <v>2627</v>
      </c>
      <c r="C454" t="s">
        <v>885</v>
      </c>
      <c r="D454" t="s">
        <v>3943</v>
      </c>
      <c r="E454" t="s">
        <v>3944</v>
      </c>
      <c r="F454" t="s">
        <v>3945</v>
      </c>
      <c r="G454" t="s">
        <v>886</v>
      </c>
      <c r="H454" t="s">
        <v>408</v>
      </c>
      <c r="I454" t="s">
        <v>2744</v>
      </c>
      <c r="J454" t="s">
        <v>197</v>
      </c>
      <c r="K454" t="s">
        <v>4208</v>
      </c>
      <c r="L454" t="s">
        <v>4245</v>
      </c>
      <c r="M454" t="s">
        <v>4202</v>
      </c>
      <c r="N454" t="s">
        <v>4218</v>
      </c>
      <c r="O454" t="s">
        <v>4228</v>
      </c>
    </row>
    <row r="455" spans="1:15" x14ac:dyDescent="0.25">
      <c r="A455" t="s">
        <v>2630</v>
      </c>
      <c r="B455" t="s">
        <v>2629</v>
      </c>
      <c r="C455" t="s">
        <v>1030</v>
      </c>
      <c r="D455" t="s">
        <v>3946</v>
      </c>
      <c r="E455" t="s">
        <v>3947</v>
      </c>
      <c r="F455" t="s">
        <v>1031</v>
      </c>
      <c r="G455" t="s">
        <v>1031</v>
      </c>
      <c r="H455" t="s">
        <v>406</v>
      </c>
      <c r="I455" t="s">
        <v>205</v>
      </c>
      <c r="J455" t="s">
        <v>198</v>
      </c>
      <c r="K455" t="s">
        <v>4206</v>
      </c>
      <c r="L455" t="s">
        <v>189</v>
      </c>
      <c r="M455" t="s">
        <v>4203</v>
      </c>
      <c r="O455" t="s">
        <v>4223</v>
      </c>
    </row>
    <row r="456" spans="1:15" x14ac:dyDescent="0.25">
      <c r="A456" t="s">
        <v>2631</v>
      </c>
      <c r="B456" t="s">
        <v>2631</v>
      </c>
      <c r="C456" t="s">
        <v>1032</v>
      </c>
      <c r="D456" t="s">
        <v>3948</v>
      </c>
      <c r="E456" t="s">
        <v>3949</v>
      </c>
      <c r="F456" t="s">
        <v>3950</v>
      </c>
      <c r="G456" t="s">
        <v>1033</v>
      </c>
      <c r="H456" t="s">
        <v>406</v>
      </c>
      <c r="I456" t="s">
        <v>205</v>
      </c>
      <c r="J456" t="s">
        <v>198</v>
      </c>
      <c r="K456" t="s">
        <v>4206</v>
      </c>
      <c r="L456" t="s">
        <v>189</v>
      </c>
      <c r="M456" t="s">
        <v>4203</v>
      </c>
      <c r="O456" t="s">
        <v>4223</v>
      </c>
    </row>
    <row r="457" spans="1:15" x14ac:dyDescent="0.25">
      <c r="A457" t="s">
        <v>2632</v>
      </c>
      <c r="B457" t="s">
        <v>2632</v>
      </c>
      <c r="C457" t="s">
        <v>1034</v>
      </c>
      <c r="D457" t="s">
        <v>3951</v>
      </c>
      <c r="E457" t="s">
        <v>3952</v>
      </c>
      <c r="F457" t="s">
        <v>3953</v>
      </c>
      <c r="G457" t="s">
        <v>3954</v>
      </c>
      <c r="H457" t="s">
        <v>669</v>
      </c>
      <c r="I457" t="s">
        <v>2808</v>
      </c>
      <c r="J457" t="s">
        <v>202</v>
      </c>
      <c r="K457" t="s">
        <v>4205</v>
      </c>
      <c r="L457" t="s">
        <v>4244</v>
      </c>
      <c r="M457" t="s">
        <v>4202</v>
      </c>
      <c r="N457" t="s">
        <v>4218</v>
      </c>
      <c r="O457" t="s">
        <v>4222</v>
      </c>
    </row>
    <row r="458" spans="1:15" x14ac:dyDescent="0.25">
      <c r="A458" t="s">
        <v>2633</v>
      </c>
      <c r="B458" t="s">
        <v>2633</v>
      </c>
      <c r="C458" t="s">
        <v>1035</v>
      </c>
      <c r="D458" t="s">
        <v>3955</v>
      </c>
      <c r="E458" t="s">
        <v>3956</v>
      </c>
      <c r="F458" t="s">
        <v>3957</v>
      </c>
      <c r="G458" t="s">
        <v>1369</v>
      </c>
      <c r="H458" t="s">
        <v>669</v>
      </c>
      <c r="I458" t="s">
        <v>208</v>
      </c>
      <c r="J458" t="s">
        <v>201</v>
      </c>
      <c r="K458" t="s">
        <v>4205</v>
      </c>
      <c r="L458" t="s">
        <v>4244</v>
      </c>
      <c r="M458" t="s">
        <v>4202</v>
      </c>
      <c r="O458" t="s">
        <v>4228</v>
      </c>
    </row>
    <row r="459" spans="1:15" x14ac:dyDescent="0.25">
      <c r="A459" t="s">
        <v>2735</v>
      </c>
      <c r="B459" t="s">
        <v>2735</v>
      </c>
      <c r="C459" t="s">
        <v>1040</v>
      </c>
      <c r="D459" t="s">
        <v>4198</v>
      </c>
      <c r="E459" t="s">
        <v>4199</v>
      </c>
      <c r="G459" t="s">
        <v>1542</v>
      </c>
      <c r="H459" t="s">
        <v>422</v>
      </c>
      <c r="I459" t="s">
        <v>3213</v>
      </c>
      <c r="J459" t="s">
        <v>201</v>
      </c>
      <c r="K459" t="s">
        <v>4205</v>
      </c>
      <c r="L459" t="s">
        <v>4244</v>
      </c>
      <c r="M459" t="s">
        <v>4202</v>
      </c>
    </row>
    <row r="460" spans="1:15" x14ac:dyDescent="0.25">
      <c r="A460" t="s">
        <v>2634</v>
      </c>
      <c r="B460" t="s">
        <v>2634</v>
      </c>
      <c r="C460" t="s">
        <v>1036</v>
      </c>
      <c r="D460" t="s">
        <v>3958</v>
      </c>
      <c r="E460" t="s">
        <v>3959</v>
      </c>
      <c r="F460" t="s">
        <v>3960</v>
      </c>
      <c r="G460" t="s">
        <v>1370</v>
      </c>
      <c r="H460" t="s">
        <v>419</v>
      </c>
      <c r="I460" t="s">
        <v>2744</v>
      </c>
      <c r="J460" t="s">
        <v>197</v>
      </c>
      <c r="K460" t="s">
        <v>4206</v>
      </c>
      <c r="L460" t="s">
        <v>189</v>
      </c>
      <c r="M460" t="s">
        <v>4202</v>
      </c>
      <c r="O460" t="s">
        <v>4219</v>
      </c>
    </row>
    <row r="461" spans="1:15" x14ac:dyDescent="0.25">
      <c r="A461" t="s">
        <v>2635</v>
      </c>
      <c r="B461" t="s">
        <v>2635</v>
      </c>
      <c r="C461" t="s">
        <v>1037</v>
      </c>
      <c r="D461" t="s">
        <v>3961</v>
      </c>
      <c r="E461" t="s">
        <v>3962</v>
      </c>
      <c r="F461" t="s">
        <v>3963</v>
      </c>
      <c r="G461" t="s">
        <v>1371</v>
      </c>
      <c r="H461" t="s">
        <v>429</v>
      </c>
      <c r="I461" t="s">
        <v>2744</v>
      </c>
      <c r="J461" t="s">
        <v>197</v>
      </c>
      <c r="K461" t="s">
        <v>4212</v>
      </c>
      <c r="L461" t="s">
        <v>189</v>
      </c>
      <c r="M461" t="s">
        <v>4203</v>
      </c>
      <c r="O461" t="s">
        <v>4223</v>
      </c>
    </row>
    <row r="462" spans="1:15" x14ac:dyDescent="0.25">
      <c r="A462" t="s">
        <v>2636</v>
      </c>
      <c r="B462" t="s">
        <v>2636</v>
      </c>
      <c r="C462" t="s">
        <v>1038</v>
      </c>
      <c r="D462" t="s">
        <v>3964</v>
      </c>
      <c r="E462" t="s">
        <v>3965</v>
      </c>
      <c r="F462" t="s">
        <v>1039</v>
      </c>
      <c r="G462" t="s">
        <v>1039</v>
      </c>
      <c r="H462" t="s">
        <v>768</v>
      </c>
      <c r="I462" t="s">
        <v>2744</v>
      </c>
      <c r="J462" t="s">
        <v>197</v>
      </c>
      <c r="K462" t="s">
        <v>4205</v>
      </c>
      <c r="L462" t="s">
        <v>4244</v>
      </c>
      <c r="M462" t="s">
        <v>4202</v>
      </c>
      <c r="N462" t="s">
        <v>4218</v>
      </c>
      <c r="O462" t="s">
        <v>4221</v>
      </c>
    </row>
    <row r="463" spans="1:15" x14ac:dyDescent="0.25">
      <c r="A463" t="s">
        <v>2638</v>
      </c>
      <c r="B463" t="s">
        <v>2637</v>
      </c>
      <c r="C463" t="s">
        <v>1237</v>
      </c>
      <c r="D463" t="s">
        <v>3966</v>
      </c>
      <c r="E463" t="s">
        <v>3967</v>
      </c>
      <c r="F463" t="s">
        <v>673</v>
      </c>
      <c r="G463" t="s">
        <v>673</v>
      </c>
      <c r="H463" t="s">
        <v>406</v>
      </c>
      <c r="I463" t="s">
        <v>205</v>
      </c>
      <c r="J463" t="s">
        <v>198</v>
      </c>
      <c r="K463" t="s">
        <v>4205</v>
      </c>
      <c r="L463" t="s">
        <v>4244</v>
      </c>
      <c r="M463" t="s">
        <v>4202</v>
      </c>
      <c r="O463" t="s">
        <v>4228</v>
      </c>
    </row>
    <row r="464" spans="1:15" x14ac:dyDescent="0.25">
      <c r="A464" t="s">
        <v>2736</v>
      </c>
      <c r="B464" t="s">
        <v>2736</v>
      </c>
      <c r="C464" t="s">
        <v>1041</v>
      </c>
      <c r="D464" t="s">
        <v>4200</v>
      </c>
      <c r="E464" t="s">
        <v>4201</v>
      </c>
      <c r="G464" t="s">
        <v>1372</v>
      </c>
      <c r="H464" t="s">
        <v>1042</v>
      </c>
      <c r="I464" t="s">
        <v>3044</v>
      </c>
      <c r="J464" t="s">
        <v>197</v>
      </c>
      <c r="K464" t="s">
        <v>4205</v>
      </c>
      <c r="L464" t="s">
        <v>4244</v>
      </c>
      <c r="M464" t="s">
        <v>4202</v>
      </c>
    </row>
    <row r="465" spans="1:15" x14ac:dyDescent="0.25">
      <c r="A465" t="s">
        <v>2642</v>
      </c>
      <c r="B465" t="s">
        <v>2641</v>
      </c>
      <c r="C465" t="s">
        <v>1043</v>
      </c>
      <c r="D465" t="s">
        <v>3970</v>
      </c>
      <c r="E465" t="s">
        <v>3971</v>
      </c>
      <c r="F465" t="s">
        <v>3972</v>
      </c>
      <c r="G465" t="s">
        <v>1373</v>
      </c>
      <c r="H465" t="s">
        <v>1042</v>
      </c>
      <c r="I465" t="s">
        <v>3044</v>
      </c>
      <c r="J465" t="s">
        <v>197</v>
      </c>
      <c r="K465" t="s">
        <v>4205</v>
      </c>
      <c r="L465" t="s">
        <v>4244</v>
      </c>
      <c r="M465" t="s">
        <v>4202</v>
      </c>
      <c r="O465" t="s">
        <v>4221</v>
      </c>
    </row>
    <row r="466" spans="1:15" x14ac:dyDescent="0.25">
      <c r="A466" t="s">
        <v>2640</v>
      </c>
      <c r="B466" t="s">
        <v>2639</v>
      </c>
      <c r="C466" t="s">
        <v>824</v>
      </c>
      <c r="D466" t="s">
        <v>3968</v>
      </c>
      <c r="E466" t="s">
        <v>3969</v>
      </c>
      <c r="F466" t="s">
        <v>464</v>
      </c>
      <c r="G466" t="s">
        <v>1292</v>
      </c>
      <c r="H466" t="s">
        <v>427</v>
      </c>
      <c r="I466" t="s">
        <v>2744</v>
      </c>
      <c r="J466" t="s">
        <v>197</v>
      </c>
      <c r="K466" t="s">
        <v>4205</v>
      </c>
      <c r="L466" t="s">
        <v>4244</v>
      </c>
      <c r="M466" t="s">
        <v>4202</v>
      </c>
      <c r="O466" t="s">
        <v>4222</v>
      </c>
    </row>
    <row r="467" spans="1:15" x14ac:dyDescent="0.25">
      <c r="A467" t="s">
        <v>2645</v>
      </c>
      <c r="B467" t="s">
        <v>2645</v>
      </c>
      <c r="C467" t="s">
        <v>1046</v>
      </c>
      <c r="D467" t="s">
        <v>3979</v>
      </c>
      <c r="E467" t="s">
        <v>3980</v>
      </c>
      <c r="F467" t="s">
        <v>1374</v>
      </c>
      <c r="G467" t="s">
        <v>1374</v>
      </c>
      <c r="H467" t="s">
        <v>408</v>
      </c>
      <c r="I467" t="s">
        <v>2744</v>
      </c>
      <c r="J467" t="s">
        <v>197</v>
      </c>
      <c r="K467" t="s">
        <v>4205</v>
      </c>
      <c r="L467" t="s">
        <v>4244</v>
      </c>
      <c r="M467" t="s">
        <v>4202</v>
      </c>
      <c r="N467" t="s">
        <v>4229</v>
      </c>
      <c r="O467" t="s">
        <v>4216</v>
      </c>
    </row>
    <row r="468" spans="1:15" x14ac:dyDescent="0.25">
      <c r="A468" t="s">
        <v>2646</v>
      </c>
      <c r="B468" t="s">
        <v>2646</v>
      </c>
      <c r="C468" t="s">
        <v>1047</v>
      </c>
      <c r="D468" t="s">
        <v>3981</v>
      </c>
      <c r="E468" t="s">
        <v>3982</v>
      </c>
      <c r="F468" t="s">
        <v>3983</v>
      </c>
      <c r="G468" t="s">
        <v>3984</v>
      </c>
      <c r="H468" t="s">
        <v>408</v>
      </c>
      <c r="I468" t="s">
        <v>2744</v>
      </c>
      <c r="J468" t="s">
        <v>197</v>
      </c>
      <c r="K468" t="s">
        <v>4205</v>
      </c>
      <c r="L468" t="s">
        <v>4244</v>
      </c>
      <c r="M468" t="s">
        <v>4202</v>
      </c>
      <c r="O468" t="s">
        <v>4224</v>
      </c>
    </row>
    <row r="469" spans="1:15" x14ac:dyDescent="0.25">
      <c r="A469" t="s">
        <v>2647</v>
      </c>
      <c r="B469" t="s">
        <v>2647</v>
      </c>
      <c r="C469" t="s">
        <v>1048</v>
      </c>
      <c r="D469" t="s">
        <v>3985</v>
      </c>
      <c r="E469" t="s">
        <v>3986</v>
      </c>
      <c r="F469" t="s">
        <v>3987</v>
      </c>
      <c r="G469" t="s">
        <v>1049</v>
      </c>
      <c r="H469" t="s">
        <v>408</v>
      </c>
      <c r="I469" t="s">
        <v>2744</v>
      </c>
      <c r="J469" t="s">
        <v>197</v>
      </c>
      <c r="K469" t="s">
        <v>4205</v>
      </c>
      <c r="L469" t="s">
        <v>4244</v>
      </c>
      <c r="M469" t="s">
        <v>4202</v>
      </c>
      <c r="N469" t="s">
        <v>4229</v>
      </c>
      <c r="O469" t="s">
        <v>4222</v>
      </c>
    </row>
    <row r="470" spans="1:15" x14ac:dyDescent="0.25">
      <c r="A470" t="s">
        <v>2648</v>
      </c>
      <c r="B470" t="s">
        <v>2648</v>
      </c>
      <c r="C470" t="s">
        <v>1050</v>
      </c>
      <c r="D470" t="s">
        <v>3988</v>
      </c>
      <c r="E470" t="s">
        <v>3989</v>
      </c>
      <c r="F470" t="s">
        <v>3990</v>
      </c>
      <c r="G470" t="s">
        <v>1376</v>
      </c>
      <c r="H470" t="s">
        <v>408</v>
      </c>
      <c r="I470" t="s">
        <v>2744</v>
      </c>
      <c r="J470" t="s">
        <v>197</v>
      </c>
      <c r="K470" t="s">
        <v>4205</v>
      </c>
      <c r="L470" t="s">
        <v>4244</v>
      </c>
      <c r="M470" t="s">
        <v>4202</v>
      </c>
      <c r="N470" t="s">
        <v>4229</v>
      </c>
      <c r="O470" t="s">
        <v>4228</v>
      </c>
    </row>
    <row r="471" spans="1:15" x14ac:dyDescent="0.25">
      <c r="A471" t="s">
        <v>2649</v>
      </c>
      <c r="B471" t="s">
        <v>2649</v>
      </c>
      <c r="C471" t="s">
        <v>1051</v>
      </c>
      <c r="D471" t="s">
        <v>3991</v>
      </c>
      <c r="E471" t="s">
        <v>3992</v>
      </c>
      <c r="F471" t="s">
        <v>1052</v>
      </c>
      <c r="G471" t="s">
        <v>1052</v>
      </c>
      <c r="H471" t="s">
        <v>408</v>
      </c>
      <c r="I471" t="s">
        <v>2744</v>
      </c>
      <c r="J471" t="s">
        <v>197</v>
      </c>
      <c r="K471" t="s">
        <v>4205</v>
      </c>
      <c r="L471" t="s">
        <v>4244</v>
      </c>
      <c r="M471" t="s">
        <v>4202</v>
      </c>
      <c r="N471" t="s">
        <v>4218</v>
      </c>
      <c r="O471" t="s">
        <v>4228</v>
      </c>
    </row>
    <row r="472" spans="1:15" x14ac:dyDescent="0.25">
      <c r="A472" t="s">
        <v>2651</v>
      </c>
      <c r="B472" t="s">
        <v>2650</v>
      </c>
      <c r="C472" t="s">
        <v>866</v>
      </c>
      <c r="D472" t="s">
        <v>3993</v>
      </c>
      <c r="E472" t="s">
        <v>3994</v>
      </c>
      <c r="F472" t="s">
        <v>3995</v>
      </c>
      <c r="G472" t="s">
        <v>865</v>
      </c>
      <c r="H472" t="s">
        <v>408</v>
      </c>
      <c r="I472" t="s">
        <v>2744</v>
      </c>
      <c r="J472" t="s">
        <v>197</v>
      </c>
      <c r="K472" t="s">
        <v>4205</v>
      </c>
      <c r="L472" t="s">
        <v>4244</v>
      </c>
      <c r="M472" t="s">
        <v>4202</v>
      </c>
      <c r="O472" t="s">
        <v>4224</v>
      </c>
    </row>
    <row r="473" spans="1:15" x14ac:dyDescent="0.25">
      <c r="A473" t="s">
        <v>2643</v>
      </c>
      <c r="B473" t="s">
        <v>2643</v>
      </c>
      <c r="C473" t="s">
        <v>1056</v>
      </c>
      <c r="D473" t="s">
        <v>3973</v>
      </c>
      <c r="E473" t="s">
        <v>3974</v>
      </c>
      <c r="F473" t="s">
        <v>3975</v>
      </c>
      <c r="G473" t="s">
        <v>1377</v>
      </c>
      <c r="H473" t="s">
        <v>650</v>
      </c>
      <c r="I473" t="s">
        <v>2744</v>
      </c>
      <c r="J473" t="s">
        <v>197</v>
      </c>
      <c r="K473" t="s">
        <v>4206</v>
      </c>
      <c r="L473" t="s">
        <v>189</v>
      </c>
      <c r="M473" t="s">
        <v>4202</v>
      </c>
      <c r="O473" t="s">
        <v>4227</v>
      </c>
    </row>
    <row r="474" spans="1:15" x14ac:dyDescent="0.25">
      <c r="A474" t="s">
        <v>2644</v>
      </c>
      <c r="B474" t="s">
        <v>2644</v>
      </c>
      <c r="C474" t="s">
        <v>1057</v>
      </c>
      <c r="D474" t="s">
        <v>3976</v>
      </c>
      <c r="E474" t="s">
        <v>3977</v>
      </c>
      <c r="F474" t="s">
        <v>3978</v>
      </c>
      <c r="G474" t="s">
        <v>1378</v>
      </c>
      <c r="H474" t="s">
        <v>650</v>
      </c>
      <c r="I474" t="s">
        <v>2744</v>
      </c>
      <c r="J474" t="s">
        <v>197</v>
      </c>
      <c r="K474" t="s">
        <v>4206</v>
      </c>
      <c r="L474" t="s">
        <v>189</v>
      </c>
      <c r="M474" t="s">
        <v>4202</v>
      </c>
      <c r="O474" t="s">
        <v>4227</v>
      </c>
    </row>
    <row r="475" spans="1:15" x14ac:dyDescent="0.25">
      <c r="A475" t="s">
        <v>2652</v>
      </c>
      <c r="B475" t="s">
        <v>2652</v>
      </c>
      <c r="C475" t="s">
        <v>1045</v>
      </c>
      <c r="D475" t="s">
        <v>3996</v>
      </c>
      <c r="E475" t="s">
        <v>3997</v>
      </c>
      <c r="F475" t="s">
        <v>3998</v>
      </c>
      <c r="G475" t="s">
        <v>1375</v>
      </c>
      <c r="H475" t="s">
        <v>408</v>
      </c>
      <c r="I475" t="s">
        <v>2744</v>
      </c>
      <c r="J475" t="s">
        <v>197</v>
      </c>
      <c r="K475" t="s">
        <v>4206</v>
      </c>
      <c r="L475" t="s">
        <v>189</v>
      </c>
      <c r="M475" t="s">
        <v>4203</v>
      </c>
      <c r="N475" t="s">
        <v>4216</v>
      </c>
      <c r="O475" t="s">
        <v>4223</v>
      </c>
    </row>
    <row r="476" spans="1:15" x14ac:dyDescent="0.25">
      <c r="A476" t="s">
        <v>2653</v>
      </c>
      <c r="B476" t="s">
        <v>2653</v>
      </c>
      <c r="C476" t="s">
        <v>1054</v>
      </c>
      <c r="D476" t="s">
        <v>3999</v>
      </c>
      <c r="E476" t="s">
        <v>4000</v>
      </c>
      <c r="F476" t="s">
        <v>4001</v>
      </c>
      <c r="G476" t="s">
        <v>4002</v>
      </c>
      <c r="H476" t="s">
        <v>408</v>
      </c>
      <c r="I476" t="s">
        <v>2744</v>
      </c>
      <c r="J476" t="s">
        <v>197</v>
      </c>
      <c r="K476" t="s">
        <v>4206</v>
      </c>
      <c r="L476" t="s">
        <v>189</v>
      </c>
      <c r="M476" t="s">
        <v>4203</v>
      </c>
      <c r="N476" t="s">
        <v>4216</v>
      </c>
      <c r="O476" t="s">
        <v>4223</v>
      </c>
    </row>
    <row r="477" spans="1:15" x14ac:dyDescent="0.25">
      <c r="A477" t="s">
        <v>2654</v>
      </c>
      <c r="B477" t="s">
        <v>2654</v>
      </c>
      <c r="C477" t="s">
        <v>1053</v>
      </c>
      <c r="D477" t="s">
        <v>4003</v>
      </c>
      <c r="E477" t="s">
        <v>4004</v>
      </c>
      <c r="F477" t="s">
        <v>4005</v>
      </c>
      <c r="G477" t="s">
        <v>1055</v>
      </c>
      <c r="H477" t="s">
        <v>406</v>
      </c>
      <c r="I477" t="s">
        <v>205</v>
      </c>
      <c r="J477" t="s">
        <v>198</v>
      </c>
      <c r="K477" t="s">
        <v>4205</v>
      </c>
      <c r="L477" t="s">
        <v>4244</v>
      </c>
      <c r="M477" t="s">
        <v>4202</v>
      </c>
      <c r="O477" t="s">
        <v>4228</v>
      </c>
    </row>
    <row r="478" spans="1:15" x14ac:dyDescent="0.25">
      <c r="A478" t="s">
        <v>2655</v>
      </c>
      <c r="B478" t="s">
        <v>2655</v>
      </c>
      <c r="C478" t="s">
        <v>1061</v>
      </c>
      <c r="D478" t="s">
        <v>4006</v>
      </c>
      <c r="E478" t="s">
        <v>4007</v>
      </c>
      <c r="F478" t="s">
        <v>4008</v>
      </c>
      <c r="G478" t="s">
        <v>4008</v>
      </c>
      <c r="H478" t="s">
        <v>406</v>
      </c>
      <c r="I478" t="s">
        <v>205</v>
      </c>
      <c r="J478" t="s">
        <v>198</v>
      </c>
      <c r="K478" t="s">
        <v>4205</v>
      </c>
      <c r="L478" t="s">
        <v>4244</v>
      </c>
      <c r="M478" t="s">
        <v>4202</v>
      </c>
      <c r="O478" t="s">
        <v>4228</v>
      </c>
    </row>
    <row r="479" spans="1:15" x14ac:dyDescent="0.25">
      <c r="A479" t="s">
        <v>2656</v>
      </c>
      <c r="B479" t="s">
        <v>2656</v>
      </c>
      <c r="C479" t="s">
        <v>1062</v>
      </c>
      <c r="D479" t="s">
        <v>4009</v>
      </c>
      <c r="E479" t="s">
        <v>4010</v>
      </c>
      <c r="F479" t="s">
        <v>4011</v>
      </c>
      <c r="G479" t="s">
        <v>4011</v>
      </c>
      <c r="H479" t="s">
        <v>406</v>
      </c>
      <c r="I479" t="s">
        <v>205</v>
      </c>
      <c r="J479" t="s">
        <v>198</v>
      </c>
      <c r="K479" t="s">
        <v>4205</v>
      </c>
      <c r="L479" t="s">
        <v>4244</v>
      </c>
      <c r="M479" t="s">
        <v>4202</v>
      </c>
      <c r="N479" t="s">
        <v>4229</v>
      </c>
      <c r="O479" t="s">
        <v>4222</v>
      </c>
    </row>
    <row r="480" spans="1:15" x14ac:dyDescent="0.25">
      <c r="A480" t="s">
        <v>2657</v>
      </c>
      <c r="B480" t="s">
        <v>2657</v>
      </c>
      <c r="C480" t="s">
        <v>1059</v>
      </c>
      <c r="D480" t="s">
        <v>4012</v>
      </c>
      <c r="E480" t="s">
        <v>4013</v>
      </c>
      <c r="F480" t="s">
        <v>4014</v>
      </c>
      <c r="G480" t="s">
        <v>1380</v>
      </c>
      <c r="H480" t="s">
        <v>404</v>
      </c>
      <c r="I480" t="s">
        <v>2748</v>
      </c>
      <c r="J480" t="s">
        <v>197</v>
      </c>
      <c r="K480" t="s">
        <v>4208</v>
      </c>
      <c r="L480" t="s">
        <v>4245</v>
      </c>
      <c r="M480" t="s">
        <v>4202</v>
      </c>
      <c r="N480" t="s">
        <v>4229</v>
      </c>
      <c r="O480" t="s">
        <v>4224</v>
      </c>
    </row>
    <row r="481" spans="1:15" x14ac:dyDescent="0.25">
      <c r="A481" t="s">
        <v>2658</v>
      </c>
      <c r="B481" t="s">
        <v>2658</v>
      </c>
      <c r="C481" t="s">
        <v>1058</v>
      </c>
      <c r="D481" t="s">
        <v>4015</v>
      </c>
      <c r="E481" t="s">
        <v>1582</v>
      </c>
      <c r="F481" t="s">
        <v>1379</v>
      </c>
      <c r="G481" t="s">
        <v>1379</v>
      </c>
      <c r="H481" t="s">
        <v>406</v>
      </c>
      <c r="I481" t="s">
        <v>205</v>
      </c>
      <c r="J481" t="s">
        <v>198</v>
      </c>
      <c r="K481" t="s">
        <v>4205</v>
      </c>
      <c r="L481" t="s">
        <v>4244</v>
      </c>
      <c r="M481" t="s">
        <v>4202</v>
      </c>
      <c r="N481" t="s">
        <v>4229</v>
      </c>
      <c r="O481" t="s">
        <v>4222</v>
      </c>
    </row>
    <row r="482" spans="1:15" x14ac:dyDescent="0.25">
      <c r="A482" t="s">
        <v>2659</v>
      </c>
      <c r="B482" t="s">
        <v>2659</v>
      </c>
      <c r="C482" t="s">
        <v>1060</v>
      </c>
      <c r="D482" t="s">
        <v>4016</v>
      </c>
      <c r="E482" t="s">
        <v>4017</v>
      </c>
      <c r="F482" t="s">
        <v>4018</v>
      </c>
      <c r="G482" t="s">
        <v>4018</v>
      </c>
      <c r="H482" t="s">
        <v>406</v>
      </c>
      <c r="I482" t="s">
        <v>205</v>
      </c>
      <c r="J482" t="s">
        <v>198</v>
      </c>
      <c r="K482" t="s">
        <v>4205</v>
      </c>
      <c r="L482" t="s">
        <v>4244</v>
      </c>
      <c r="M482" t="s">
        <v>4202</v>
      </c>
      <c r="N482" t="s">
        <v>4229</v>
      </c>
      <c r="O482" t="s">
        <v>4228</v>
      </c>
    </row>
    <row r="483" spans="1:15" x14ac:dyDescent="0.25">
      <c r="A483" t="s">
        <v>2661</v>
      </c>
      <c r="B483" t="s">
        <v>2660</v>
      </c>
      <c r="C483" t="s">
        <v>1069</v>
      </c>
      <c r="D483" t="s">
        <v>4019</v>
      </c>
      <c r="E483" t="s">
        <v>4020</v>
      </c>
      <c r="F483" t="s">
        <v>4021</v>
      </c>
      <c r="G483" t="s">
        <v>1383</v>
      </c>
      <c r="H483" t="s">
        <v>416</v>
      </c>
      <c r="I483" t="s">
        <v>2744</v>
      </c>
      <c r="J483" t="s">
        <v>197</v>
      </c>
      <c r="K483" t="s">
        <v>4205</v>
      </c>
      <c r="L483" t="s">
        <v>4244</v>
      </c>
      <c r="M483" t="s">
        <v>4202</v>
      </c>
      <c r="O483" t="s">
        <v>4219</v>
      </c>
    </row>
    <row r="484" spans="1:15" x14ac:dyDescent="0.25">
      <c r="A484" t="s">
        <v>2662</v>
      </c>
      <c r="B484" t="s">
        <v>2662</v>
      </c>
      <c r="C484" t="s">
        <v>1068</v>
      </c>
      <c r="D484" t="s">
        <v>4022</v>
      </c>
      <c r="E484" t="s">
        <v>4023</v>
      </c>
      <c r="F484" t="s">
        <v>4024</v>
      </c>
      <c r="G484" t="s">
        <v>1382</v>
      </c>
      <c r="H484" t="s">
        <v>429</v>
      </c>
      <c r="I484" t="s">
        <v>2748</v>
      </c>
      <c r="J484" t="s">
        <v>197</v>
      </c>
      <c r="K484" t="s">
        <v>4205</v>
      </c>
      <c r="L484" t="s">
        <v>4244</v>
      </c>
      <c r="M484" t="s">
        <v>4202</v>
      </c>
      <c r="O484" t="s">
        <v>4221</v>
      </c>
    </row>
    <row r="485" spans="1:15" x14ac:dyDescent="0.25">
      <c r="A485" t="s">
        <v>2663</v>
      </c>
      <c r="B485" t="s">
        <v>2663</v>
      </c>
      <c r="C485" t="s">
        <v>1065</v>
      </c>
      <c r="D485" t="s">
        <v>4025</v>
      </c>
      <c r="E485" t="s">
        <v>4026</v>
      </c>
      <c r="F485" t="s">
        <v>4027</v>
      </c>
      <c r="G485" t="s">
        <v>1066</v>
      </c>
      <c r="H485" t="s">
        <v>419</v>
      </c>
      <c r="I485" t="s">
        <v>2744</v>
      </c>
      <c r="J485" t="s">
        <v>197</v>
      </c>
      <c r="K485" t="s">
        <v>4205</v>
      </c>
      <c r="L485" t="s">
        <v>4244</v>
      </c>
      <c r="M485" t="s">
        <v>4202</v>
      </c>
      <c r="O485" t="s">
        <v>4221</v>
      </c>
    </row>
    <row r="486" spans="1:15" x14ac:dyDescent="0.25">
      <c r="A486" t="s">
        <v>2665</v>
      </c>
      <c r="B486" t="s">
        <v>2664</v>
      </c>
      <c r="C486" t="s">
        <v>745</v>
      </c>
      <c r="D486" t="s">
        <v>4028</v>
      </c>
      <c r="E486" t="s">
        <v>4029</v>
      </c>
      <c r="F486" t="s">
        <v>4030</v>
      </c>
      <c r="G486" t="s">
        <v>746</v>
      </c>
      <c r="H486" t="s">
        <v>406</v>
      </c>
      <c r="I486" t="s">
        <v>205</v>
      </c>
      <c r="J486" t="s">
        <v>198</v>
      </c>
      <c r="K486" t="s">
        <v>4205</v>
      </c>
      <c r="L486" t="s">
        <v>4244</v>
      </c>
      <c r="M486" t="s">
        <v>4202</v>
      </c>
      <c r="N486" t="s">
        <v>4218</v>
      </c>
      <c r="O486" t="s">
        <v>4228</v>
      </c>
    </row>
    <row r="487" spans="1:15" x14ac:dyDescent="0.25">
      <c r="A487" t="s">
        <v>2667</v>
      </c>
      <c r="B487" t="s">
        <v>2666</v>
      </c>
      <c r="C487" t="s">
        <v>755</v>
      </c>
      <c r="D487" t="s">
        <v>4031</v>
      </c>
      <c r="E487" t="s">
        <v>4032</v>
      </c>
      <c r="F487" t="s">
        <v>4033</v>
      </c>
      <c r="G487" t="s">
        <v>4034</v>
      </c>
      <c r="H487" t="s">
        <v>406</v>
      </c>
      <c r="I487" t="s">
        <v>205</v>
      </c>
      <c r="J487" t="s">
        <v>198</v>
      </c>
      <c r="K487" t="s">
        <v>4205</v>
      </c>
      <c r="L487" t="s">
        <v>4244</v>
      </c>
      <c r="M487" t="s">
        <v>4202</v>
      </c>
      <c r="N487" t="s">
        <v>4218</v>
      </c>
      <c r="O487" t="s">
        <v>4221</v>
      </c>
    </row>
    <row r="488" spans="1:15" x14ac:dyDescent="0.25">
      <c r="A488" t="s">
        <v>2669</v>
      </c>
      <c r="B488" t="s">
        <v>2668</v>
      </c>
      <c r="C488" t="s">
        <v>852</v>
      </c>
      <c r="D488" t="s">
        <v>4035</v>
      </c>
      <c r="E488" t="s">
        <v>4036</v>
      </c>
      <c r="F488" t="s">
        <v>4037</v>
      </c>
      <c r="G488" t="s">
        <v>4037</v>
      </c>
      <c r="H488" t="s">
        <v>406</v>
      </c>
      <c r="I488" t="s">
        <v>205</v>
      </c>
      <c r="J488" t="s">
        <v>198</v>
      </c>
      <c r="K488" t="s">
        <v>4205</v>
      </c>
      <c r="L488" t="s">
        <v>4244</v>
      </c>
      <c r="M488" t="s">
        <v>4202</v>
      </c>
      <c r="N488" t="s">
        <v>4218</v>
      </c>
      <c r="O488" t="s">
        <v>4222</v>
      </c>
    </row>
    <row r="489" spans="1:15" x14ac:dyDescent="0.25">
      <c r="A489" t="s">
        <v>2670</v>
      </c>
      <c r="B489" t="s">
        <v>2670</v>
      </c>
      <c r="C489" t="s">
        <v>1064</v>
      </c>
      <c r="D489" t="s">
        <v>4038</v>
      </c>
      <c r="E489" t="s">
        <v>4039</v>
      </c>
      <c r="F489" t="s">
        <v>4040</v>
      </c>
      <c r="G489" t="s">
        <v>1381</v>
      </c>
      <c r="H489" t="s">
        <v>442</v>
      </c>
      <c r="I489" t="s">
        <v>3169</v>
      </c>
      <c r="J489" t="s">
        <v>4242</v>
      </c>
      <c r="K489" t="s">
        <v>4206</v>
      </c>
      <c r="L489" t="s">
        <v>189</v>
      </c>
      <c r="M489" t="s">
        <v>4202</v>
      </c>
      <c r="O489" t="s">
        <v>4228</v>
      </c>
    </row>
    <row r="490" spans="1:15" x14ac:dyDescent="0.25">
      <c r="A490" t="s">
        <v>2672</v>
      </c>
      <c r="B490" t="s">
        <v>2671</v>
      </c>
      <c r="C490" t="s">
        <v>1070</v>
      </c>
      <c r="D490" t="s">
        <v>4041</v>
      </c>
      <c r="E490" t="s">
        <v>4042</v>
      </c>
      <c r="F490" t="s">
        <v>4043</v>
      </c>
      <c r="G490" t="s">
        <v>1384</v>
      </c>
      <c r="H490" t="s">
        <v>518</v>
      </c>
      <c r="I490" t="s">
        <v>3213</v>
      </c>
      <c r="J490" t="s">
        <v>197</v>
      </c>
      <c r="K490" t="s">
        <v>4207</v>
      </c>
      <c r="L490" t="s">
        <v>189</v>
      </c>
      <c r="M490" t="s">
        <v>4202</v>
      </c>
      <c r="O490" t="s">
        <v>4226</v>
      </c>
    </row>
    <row r="491" spans="1:15" x14ac:dyDescent="0.25">
      <c r="A491" t="s">
        <v>2673</v>
      </c>
      <c r="B491" t="s">
        <v>2673</v>
      </c>
      <c r="C491" t="s">
        <v>1071</v>
      </c>
      <c r="D491" t="s">
        <v>4044</v>
      </c>
      <c r="E491" t="s">
        <v>4045</v>
      </c>
      <c r="F491" t="s">
        <v>4046</v>
      </c>
      <c r="G491" t="s">
        <v>4046</v>
      </c>
      <c r="H491" t="s">
        <v>518</v>
      </c>
      <c r="I491" t="s">
        <v>2744</v>
      </c>
      <c r="J491" t="s">
        <v>197</v>
      </c>
      <c r="K491" t="s">
        <v>4206</v>
      </c>
      <c r="L491" t="s">
        <v>189</v>
      </c>
      <c r="M491" t="s">
        <v>4202</v>
      </c>
      <c r="O491" t="s">
        <v>4217</v>
      </c>
    </row>
    <row r="492" spans="1:15" x14ac:dyDescent="0.25">
      <c r="A492" t="s">
        <v>2674</v>
      </c>
      <c r="B492" t="s">
        <v>2674</v>
      </c>
      <c r="C492" t="s">
        <v>1072</v>
      </c>
      <c r="D492" t="s">
        <v>4047</v>
      </c>
      <c r="E492" t="s">
        <v>4048</v>
      </c>
      <c r="F492" t="s">
        <v>4049</v>
      </c>
      <c r="G492" t="s">
        <v>1073</v>
      </c>
      <c r="H492" t="s">
        <v>655</v>
      </c>
      <c r="I492" t="s">
        <v>2869</v>
      </c>
      <c r="J492" t="s">
        <v>201</v>
      </c>
      <c r="K492" t="s">
        <v>4205</v>
      </c>
      <c r="L492" t="s">
        <v>4244</v>
      </c>
      <c r="M492" t="s">
        <v>4202</v>
      </c>
      <c r="O492" t="s">
        <v>4221</v>
      </c>
    </row>
    <row r="493" spans="1:15" x14ac:dyDescent="0.25">
      <c r="A493" t="s">
        <v>2675</v>
      </c>
      <c r="B493" t="s">
        <v>2675</v>
      </c>
      <c r="C493" t="s">
        <v>1082</v>
      </c>
      <c r="D493" t="s">
        <v>4050</v>
      </c>
      <c r="E493" t="s">
        <v>4051</v>
      </c>
      <c r="F493" t="s">
        <v>4052</v>
      </c>
      <c r="G493" t="s">
        <v>4053</v>
      </c>
      <c r="H493" t="s">
        <v>655</v>
      </c>
      <c r="I493" t="s">
        <v>208</v>
      </c>
      <c r="J493" t="s">
        <v>201</v>
      </c>
      <c r="K493" t="s">
        <v>4205</v>
      </c>
      <c r="L493" t="s">
        <v>4244</v>
      </c>
      <c r="M493" t="s">
        <v>4202</v>
      </c>
      <c r="N493" t="s">
        <v>4218</v>
      </c>
      <c r="O493" t="s">
        <v>4219</v>
      </c>
    </row>
    <row r="494" spans="1:15" x14ac:dyDescent="0.25">
      <c r="A494" t="s">
        <v>2676</v>
      </c>
      <c r="B494" t="s">
        <v>2676</v>
      </c>
      <c r="C494" t="s">
        <v>1083</v>
      </c>
      <c r="D494" t="s">
        <v>4054</v>
      </c>
      <c r="E494" t="s">
        <v>4055</v>
      </c>
      <c r="F494" t="s">
        <v>4056</v>
      </c>
      <c r="G494" t="s">
        <v>1385</v>
      </c>
      <c r="H494" t="s">
        <v>408</v>
      </c>
      <c r="I494" t="s">
        <v>2744</v>
      </c>
      <c r="J494" t="s">
        <v>197</v>
      </c>
      <c r="K494" t="s">
        <v>4205</v>
      </c>
      <c r="L494" t="s">
        <v>4244</v>
      </c>
      <c r="M494" t="s">
        <v>4203</v>
      </c>
      <c r="O494" t="s">
        <v>4223</v>
      </c>
    </row>
    <row r="495" spans="1:15" x14ac:dyDescent="0.25">
      <c r="A495" t="s">
        <v>2677</v>
      </c>
      <c r="B495" t="s">
        <v>2677</v>
      </c>
      <c r="C495" t="s">
        <v>1084</v>
      </c>
      <c r="D495" t="s">
        <v>4057</v>
      </c>
      <c r="E495" t="s">
        <v>4058</v>
      </c>
      <c r="F495" t="s">
        <v>4059</v>
      </c>
      <c r="G495" t="s">
        <v>4059</v>
      </c>
      <c r="H495" t="s">
        <v>408</v>
      </c>
      <c r="I495" t="s">
        <v>2744</v>
      </c>
      <c r="J495" t="s">
        <v>197</v>
      </c>
      <c r="K495" t="s">
        <v>4205</v>
      </c>
      <c r="L495" t="s">
        <v>4244</v>
      </c>
      <c r="M495" t="s">
        <v>4203</v>
      </c>
      <c r="N495" t="s">
        <v>4218</v>
      </c>
      <c r="O495" t="s">
        <v>4223</v>
      </c>
    </row>
    <row r="496" spans="1:15" x14ac:dyDescent="0.25">
      <c r="A496" t="s">
        <v>2678</v>
      </c>
      <c r="B496" t="s">
        <v>2678</v>
      </c>
      <c r="C496" t="s">
        <v>1088</v>
      </c>
      <c r="D496" t="s">
        <v>4060</v>
      </c>
      <c r="E496" t="s">
        <v>4061</v>
      </c>
      <c r="F496" t="s">
        <v>4062</v>
      </c>
      <c r="G496" t="s">
        <v>4063</v>
      </c>
      <c r="H496" t="s">
        <v>414</v>
      </c>
      <c r="I496" t="s">
        <v>2744</v>
      </c>
      <c r="J496" t="s">
        <v>197</v>
      </c>
      <c r="K496" t="s">
        <v>4205</v>
      </c>
      <c r="L496" t="s">
        <v>4244</v>
      </c>
      <c r="M496" t="s">
        <v>4202</v>
      </c>
      <c r="N496" t="s">
        <v>4216</v>
      </c>
      <c r="O496" t="s">
        <v>4220</v>
      </c>
    </row>
    <row r="497" spans="1:15" x14ac:dyDescent="0.25">
      <c r="A497" t="s">
        <v>2679</v>
      </c>
      <c r="B497" t="s">
        <v>2679</v>
      </c>
      <c r="C497" t="s">
        <v>1093</v>
      </c>
      <c r="D497" t="s">
        <v>4064</v>
      </c>
      <c r="E497" t="s">
        <v>4065</v>
      </c>
      <c r="F497" t="s">
        <v>4066</v>
      </c>
      <c r="G497" t="s">
        <v>1387</v>
      </c>
      <c r="H497" t="s">
        <v>414</v>
      </c>
      <c r="I497" t="s">
        <v>2744</v>
      </c>
      <c r="J497" t="s">
        <v>197</v>
      </c>
      <c r="K497" t="s">
        <v>4205</v>
      </c>
      <c r="L497" t="s">
        <v>4244</v>
      </c>
      <c r="M497" t="s">
        <v>4202</v>
      </c>
      <c r="N497" t="s">
        <v>4216</v>
      </c>
      <c r="O497" t="s">
        <v>4228</v>
      </c>
    </row>
    <row r="498" spans="1:15" x14ac:dyDescent="0.25">
      <c r="A498" t="s">
        <v>2680</v>
      </c>
      <c r="B498" t="s">
        <v>2680</v>
      </c>
      <c r="C498" t="s">
        <v>1092</v>
      </c>
      <c r="D498" t="s">
        <v>4067</v>
      </c>
      <c r="E498" t="s">
        <v>4068</v>
      </c>
      <c r="F498" t="s">
        <v>4069</v>
      </c>
      <c r="G498" t="s">
        <v>4070</v>
      </c>
      <c r="H498" t="s">
        <v>442</v>
      </c>
      <c r="I498" t="s">
        <v>2744</v>
      </c>
      <c r="J498" t="s">
        <v>197</v>
      </c>
      <c r="K498" t="s">
        <v>4205</v>
      </c>
      <c r="L498" t="s">
        <v>4244</v>
      </c>
      <c r="M498" t="s">
        <v>4202</v>
      </c>
      <c r="O498" t="s">
        <v>4228</v>
      </c>
    </row>
    <row r="499" spans="1:15" x14ac:dyDescent="0.25">
      <c r="A499" t="s">
        <v>2681</v>
      </c>
      <c r="B499" t="s">
        <v>2681</v>
      </c>
      <c r="C499" t="s">
        <v>1087</v>
      </c>
      <c r="D499" t="s">
        <v>4071</v>
      </c>
      <c r="E499" t="s">
        <v>4072</v>
      </c>
      <c r="F499" t="s">
        <v>4073</v>
      </c>
      <c r="G499" t="s">
        <v>4073</v>
      </c>
      <c r="H499" t="s">
        <v>429</v>
      </c>
      <c r="I499" t="s">
        <v>2744</v>
      </c>
      <c r="J499" t="s">
        <v>197</v>
      </c>
      <c r="K499" t="s">
        <v>4206</v>
      </c>
      <c r="L499" t="s">
        <v>189</v>
      </c>
      <c r="M499" t="s">
        <v>4203</v>
      </c>
      <c r="N499" t="s">
        <v>4216</v>
      </c>
      <c r="O499" t="s">
        <v>4223</v>
      </c>
    </row>
    <row r="500" spans="1:15" x14ac:dyDescent="0.25">
      <c r="A500" t="s">
        <v>2682</v>
      </c>
      <c r="B500" t="s">
        <v>2682</v>
      </c>
      <c r="C500" t="s">
        <v>1094</v>
      </c>
      <c r="D500" t="s">
        <v>4074</v>
      </c>
      <c r="E500" t="s">
        <v>1585</v>
      </c>
      <c r="F500" t="s">
        <v>4075</v>
      </c>
      <c r="G500" t="s">
        <v>1095</v>
      </c>
      <c r="H500" t="s">
        <v>408</v>
      </c>
      <c r="I500" t="s">
        <v>2744</v>
      </c>
      <c r="J500" t="s">
        <v>197</v>
      </c>
      <c r="K500" t="s">
        <v>4205</v>
      </c>
      <c r="L500" t="s">
        <v>4244</v>
      </c>
      <c r="M500" t="s">
        <v>4202</v>
      </c>
      <c r="N500" t="s">
        <v>4216</v>
      </c>
      <c r="O500" t="s">
        <v>4221</v>
      </c>
    </row>
    <row r="501" spans="1:15" x14ac:dyDescent="0.25">
      <c r="A501" t="s">
        <v>2683</v>
      </c>
      <c r="B501" t="s">
        <v>2683</v>
      </c>
      <c r="C501" t="s">
        <v>1096</v>
      </c>
      <c r="D501" t="s">
        <v>4076</v>
      </c>
      <c r="E501" t="s">
        <v>4077</v>
      </c>
      <c r="F501" t="s">
        <v>4078</v>
      </c>
      <c r="G501" t="s">
        <v>1388</v>
      </c>
      <c r="H501" t="s">
        <v>408</v>
      </c>
      <c r="I501" t="s">
        <v>2744</v>
      </c>
      <c r="J501" t="s">
        <v>197</v>
      </c>
      <c r="K501" t="s">
        <v>4205</v>
      </c>
      <c r="L501" t="s">
        <v>4244</v>
      </c>
      <c r="M501" t="s">
        <v>4202</v>
      </c>
      <c r="N501" t="s">
        <v>4216</v>
      </c>
      <c r="O501" t="s">
        <v>4221</v>
      </c>
    </row>
    <row r="502" spans="1:15" x14ac:dyDescent="0.25">
      <c r="A502" t="s">
        <v>2684</v>
      </c>
      <c r="B502" t="s">
        <v>2684</v>
      </c>
      <c r="C502" t="s">
        <v>1097</v>
      </c>
      <c r="D502" t="s">
        <v>4079</v>
      </c>
      <c r="E502" t="s">
        <v>4080</v>
      </c>
      <c r="F502" t="s">
        <v>4081</v>
      </c>
      <c r="G502" t="s">
        <v>1389</v>
      </c>
      <c r="H502" t="s">
        <v>986</v>
      </c>
      <c r="I502" t="s">
        <v>4082</v>
      </c>
      <c r="J502" t="s">
        <v>197</v>
      </c>
      <c r="K502" t="s">
        <v>4205</v>
      </c>
      <c r="L502" t="s">
        <v>4244</v>
      </c>
      <c r="M502" t="s">
        <v>4202</v>
      </c>
      <c r="N502" t="s">
        <v>4216</v>
      </c>
      <c r="O502" t="s">
        <v>4219</v>
      </c>
    </row>
    <row r="503" spans="1:15" x14ac:dyDescent="0.25">
      <c r="A503" t="s">
        <v>2686</v>
      </c>
      <c r="B503" t="s">
        <v>2686</v>
      </c>
      <c r="C503" t="s">
        <v>1098</v>
      </c>
      <c r="D503" t="s">
        <v>4087</v>
      </c>
      <c r="E503" t="s">
        <v>4088</v>
      </c>
      <c r="F503" t="s">
        <v>4089</v>
      </c>
      <c r="G503" t="s">
        <v>1390</v>
      </c>
      <c r="H503" t="s">
        <v>408</v>
      </c>
      <c r="I503" t="s">
        <v>2744</v>
      </c>
      <c r="J503" t="s">
        <v>197</v>
      </c>
      <c r="K503" t="s">
        <v>4212</v>
      </c>
      <c r="L503" t="s">
        <v>4245</v>
      </c>
      <c r="M503" t="s">
        <v>4203</v>
      </c>
      <c r="N503" t="s">
        <v>4218</v>
      </c>
      <c r="O503" t="s">
        <v>4223</v>
      </c>
    </row>
    <row r="504" spans="1:15" x14ac:dyDescent="0.25">
      <c r="A504" t="s">
        <v>2685</v>
      </c>
      <c r="B504" t="s">
        <v>2685</v>
      </c>
      <c r="C504" t="s">
        <v>1104</v>
      </c>
      <c r="D504" t="s">
        <v>4083</v>
      </c>
      <c r="E504" t="s">
        <v>4084</v>
      </c>
      <c r="F504" t="s">
        <v>4085</v>
      </c>
      <c r="G504" t="s">
        <v>4086</v>
      </c>
      <c r="H504" t="s">
        <v>619</v>
      </c>
      <c r="I504" t="s">
        <v>2744</v>
      </c>
      <c r="J504" t="s">
        <v>197</v>
      </c>
      <c r="K504" t="s">
        <v>4205</v>
      </c>
      <c r="L504" t="s">
        <v>4244</v>
      </c>
      <c r="M504" t="s">
        <v>4202</v>
      </c>
      <c r="O504" t="s">
        <v>4222</v>
      </c>
    </row>
    <row r="505" spans="1:15" x14ac:dyDescent="0.25">
      <c r="A505" t="s">
        <v>2688</v>
      </c>
      <c r="B505" t="s">
        <v>2687</v>
      </c>
      <c r="C505" t="s">
        <v>1099</v>
      </c>
      <c r="D505" t="s">
        <v>4090</v>
      </c>
      <c r="E505" t="s">
        <v>4091</v>
      </c>
      <c r="F505" t="s">
        <v>1392</v>
      </c>
      <c r="G505" t="s">
        <v>1100</v>
      </c>
      <c r="H505" t="s">
        <v>1101</v>
      </c>
      <c r="I505" t="s">
        <v>205</v>
      </c>
      <c r="J505" t="s">
        <v>198</v>
      </c>
      <c r="K505" t="s">
        <v>4205</v>
      </c>
      <c r="L505" t="s">
        <v>4244</v>
      </c>
      <c r="M505" t="s">
        <v>4202</v>
      </c>
      <c r="O505" t="s">
        <v>4221</v>
      </c>
    </row>
    <row r="506" spans="1:15" x14ac:dyDescent="0.25">
      <c r="A506" t="s">
        <v>2691</v>
      </c>
      <c r="B506" t="s">
        <v>2691</v>
      </c>
      <c r="C506" t="s">
        <v>1102</v>
      </c>
      <c r="D506" t="s">
        <v>4096</v>
      </c>
      <c r="E506" t="s">
        <v>4097</v>
      </c>
      <c r="F506" t="s">
        <v>1391</v>
      </c>
      <c r="G506" t="s">
        <v>1391</v>
      </c>
      <c r="H506" t="s">
        <v>548</v>
      </c>
      <c r="I506" t="s">
        <v>2744</v>
      </c>
      <c r="J506" t="s">
        <v>197</v>
      </c>
      <c r="K506" t="s">
        <v>4206</v>
      </c>
      <c r="L506" t="s">
        <v>189</v>
      </c>
      <c r="M506" t="s">
        <v>4202</v>
      </c>
      <c r="O506" t="s">
        <v>4221</v>
      </c>
    </row>
    <row r="507" spans="1:15" x14ac:dyDescent="0.25">
      <c r="A507" t="s">
        <v>2689</v>
      </c>
      <c r="B507" t="s">
        <v>2689</v>
      </c>
      <c r="C507" t="s">
        <v>1103</v>
      </c>
      <c r="D507" t="s">
        <v>4092</v>
      </c>
      <c r="E507" t="s">
        <v>4093</v>
      </c>
      <c r="F507" t="s">
        <v>1392</v>
      </c>
      <c r="G507" t="s">
        <v>1392</v>
      </c>
      <c r="H507" t="s">
        <v>1101</v>
      </c>
      <c r="I507" t="s">
        <v>205</v>
      </c>
      <c r="J507" t="s">
        <v>198</v>
      </c>
      <c r="K507" t="s">
        <v>4205</v>
      </c>
      <c r="L507" t="s">
        <v>4244</v>
      </c>
      <c r="M507" t="s">
        <v>4202</v>
      </c>
      <c r="O507" t="s">
        <v>4222</v>
      </c>
    </row>
    <row r="508" spans="1:15" x14ac:dyDescent="0.25">
      <c r="A508" t="s">
        <v>2690</v>
      </c>
      <c r="B508" t="s">
        <v>2690</v>
      </c>
      <c r="C508" t="s">
        <v>1105</v>
      </c>
      <c r="D508" t="s">
        <v>4094</v>
      </c>
      <c r="E508" t="s">
        <v>4095</v>
      </c>
      <c r="F508" t="s">
        <v>1393</v>
      </c>
      <c r="G508" t="s">
        <v>1393</v>
      </c>
      <c r="H508" t="s">
        <v>1101</v>
      </c>
      <c r="I508" t="s">
        <v>205</v>
      </c>
      <c r="J508" t="s">
        <v>198</v>
      </c>
      <c r="K508" t="s">
        <v>4205</v>
      </c>
      <c r="L508" t="s">
        <v>4244</v>
      </c>
      <c r="M508" t="s">
        <v>4202</v>
      </c>
      <c r="O508" t="s">
        <v>4221</v>
      </c>
    </row>
    <row r="509" spans="1:15" x14ac:dyDescent="0.25">
      <c r="A509" t="s">
        <v>2692</v>
      </c>
      <c r="B509" t="s">
        <v>2692</v>
      </c>
      <c r="C509" t="s">
        <v>1106</v>
      </c>
      <c r="D509" t="s">
        <v>4098</v>
      </c>
      <c r="E509" t="s">
        <v>4099</v>
      </c>
      <c r="F509" t="s">
        <v>4100</v>
      </c>
      <c r="G509" t="s">
        <v>1394</v>
      </c>
      <c r="H509" t="s">
        <v>1107</v>
      </c>
      <c r="I509" t="s">
        <v>2744</v>
      </c>
      <c r="J509" t="s">
        <v>197</v>
      </c>
      <c r="K509" t="s">
        <v>4205</v>
      </c>
      <c r="L509" t="s">
        <v>4244</v>
      </c>
      <c r="M509" t="s">
        <v>4202</v>
      </c>
      <c r="O509" t="s">
        <v>4223</v>
      </c>
    </row>
    <row r="510" spans="1:15" x14ac:dyDescent="0.25">
      <c r="A510" t="s">
        <v>2693</v>
      </c>
      <c r="B510" t="s">
        <v>2693</v>
      </c>
      <c r="C510" t="s">
        <v>1108</v>
      </c>
      <c r="D510" t="s">
        <v>4101</v>
      </c>
      <c r="E510" t="s">
        <v>4102</v>
      </c>
      <c r="F510" t="s">
        <v>4103</v>
      </c>
      <c r="G510" t="s">
        <v>1395</v>
      </c>
      <c r="H510" t="s">
        <v>1107</v>
      </c>
      <c r="I510" t="s">
        <v>2744</v>
      </c>
      <c r="J510" t="s">
        <v>197</v>
      </c>
      <c r="K510" t="s">
        <v>4205</v>
      </c>
      <c r="L510" t="s">
        <v>4244</v>
      </c>
      <c r="M510" t="s">
        <v>4202</v>
      </c>
      <c r="O510" t="s">
        <v>4226</v>
      </c>
    </row>
    <row r="511" spans="1:15" x14ac:dyDescent="0.25">
      <c r="A511" t="s">
        <v>2694</v>
      </c>
      <c r="B511" t="s">
        <v>2694</v>
      </c>
      <c r="C511" t="s">
        <v>1109</v>
      </c>
      <c r="D511" t="s">
        <v>4104</v>
      </c>
      <c r="E511" t="s">
        <v>4105</v>
      </c>
      <c r="F511" t="s">
        <v>4106</v>
      </c>
      <c r="G511" t="s">
        <v>4106</v>
      </c>
      <c r="H511" t="s">
        <v>586</v>
      </c>
      <c r="I511" t="s">
        <v>209</v>
      </c>
      <c r="J511" t="s">
        <v>202</v>
      </c>
      <c r="K511" t="s">
        <v>4205</v>
      </c>
      <c r="L511" t="s">
        <v>4244</v>
      </c>
      <c r="M511" t="s">
        <v>4202</v>
      </c>
      <c r="N511" t="s">
        <v>4216</v>
      </c>
      <c r="O511" t="s">
        <v>4219</v>
      </c>
    </row>
    <row r="512" spans="1:15" x14ac:dyDescent="0.25">
      <c r="A512" t="s">
        <v>2695</v>
      </c>
      <c r="B512" t="s">
        <v>2695</v>
      </c>
      <c r="C512" t="s">
        <v>1110</v>
      </c>
      <c r="D512" t="s">
        <v>4107</v>
      </c>
      <c r="E512" t="s">
        <v>4108</v>
      </c>
      <c r="F512" t="s">
        <v>4109</v>
      </c>
      <c r="G512" t="s">
        <v>4109</v>
      </c>
      <c r="H512" t="s">
        <v>586</v>
      </c>
      <c r="I512" t="s">
        <v>2808</v>
      </c>
      <c r="J512" t="s">
        <v>202</v>
      </c>
      <c r="K512" t="s">
        <v>4205</v>
      </c>
      <c r="L512" t="s">
        <v>4244</v>
      </c>
      <c r="M512" t="s">
        <v>4203</v>
      </c>
      <c r="O512" t="s">
        <v>4223</v>
      </c>
    </row>
    <row r="513" spans="1:15" x14ac:dyDescent="0.25">
      <c r="A513" t="s">
        <v>2696</v>
      </c>
      <c r="B513" t="s">
        <v>2696</v>
      </c>
      <c r="C513" t="s">
        <v>1111</v>
      </c>
      <c r="D513" t="s">
        <v>4110</v>
      </c>
      <c r="E513" t="s">
        <v>4111</v>
      </c>
      <c r="F513" t="s">
        <v>4112</v>
      </c>
      <c r="G513" t="s">
        <v>4112</v>
      </c>
      <c r="H513" t="s">
        <v>783</v>
      </c>
      <c r="I513" t="s">
        <v>2744</v>
      </c>
      <c r="J513" t="s">
        <v>197</v>
      </c>
      <c r="K513" t="s">
        <v>4205</v>
      </c>
      <c r="L513" t="s">
        <v>4244</v>
      </c>
      <c r="M513" t="s">
        <v>4202</v>
      </c>
      <c r="O513" t="s">
        <v>4227</v>
      </c>
    </row>
    <row r="514" spans="1:15" x14ac:dyDescent="0.25">
      <c r="A514" t="s">
        <v>2697</v>
      </c>
      <c r="B514" t="s">
        <v>2697</v>
      </c>
      <c r="C514" t="s">
        <v>1112</v>
      </c>
      <c r="D514" t="s">
        <v>4113</v>
      </c>
      <c r="E514" t="s">
        <v>4114</v>
      </c>
      <c r="F514" t="s">
        <v>4115</v>
      </c>
      <c r="G514" t="s">
        <v>1396</v>
      </c>
      <c r="H514" t="s">
        <v>908</v>
      </c>
      <c r="I514" t="s">
        <v>2744</v>
      </c>
      <c r="J514" t="s">
        <v>197</v>
      </c>
      <c r="K514" t="s">
        <v>4209</v>
      </c>
      <c r="L514" t="s">
        <v>189</v>
      </c>
      <c r="M514" t="s">
        <v>4202</v>
      </c>
      <c r="O514" t="s">
        <v>4227</v>
      </c>
    </row>
    <row r="515" spans="1:15" x14ac:dyDescent="0.25">
      <c r="A515" t="s">
        <v>2699</v>
      </c>
      <c r="B515" t="s">
        <v>2699</v>
      </c>
      <c r="C515" t="s">
        <v>1113</v>
      </c>
      <c r="D515" t="s">
        <v>4119</v>
      </c>
      <c r="E515" t="s">
        <v>4120</v>
      </c>
      <c r="F515" t="s">
        <v>4121</v>
      </c>
      <c r="G515" t="s">
        <v>4122</v>
      </c>
      <c r="H515" t="s">
        <v>415</v>
      </c>
      <c r="I515" t="s">
        <v>2744</v>
      </c>
      <c r="J515" t="s">
        <v>197</v>
      </c>
      <c r="K515" t="s">
        <v>4206</v>
      </c>
      <c r="L515" t="s">
        <v>189</v>
      </c>
      <c r="M515" t="s">
        <v>4202</v>
      </c>
      <c r="O515" t="s">
        <v>4227</v>
      </c>
    </row>
    <row r="516" spans="1:15" x14ac:dyDescent="0.25">
      <c r="A516" t="s">
        <v>2698</v>
      </c>
      <c r="B516" t="s">
        <v>2698</v>
      </c>
      <c r="C516" t="s">
        <v>1114</v>
      </c>
      <c r="D516" t="s">
        <v>4116</v>
      </c>
      <c r="E516" t="s">
        <v>4117</v>
      </c>
      <c r="F516" t="s">
        <v>4118</v>
      </c>
      <c r="G516" t="s">
        <v>1397</v>
      </c>
      <c r="H516" t="s">
        <v>908</v>
      </c>
      <c r="I516" t="s">
        <v>2744</v>
      </c>
      <c r="J516" t="s">
        <v>197</v>
      </c>
      <c r="K516" t="s">
        <v>4207</v>
      </c>
      <c r="L516" t="s">
        <v>189</v>
      </c>
      <c r="M516" t="s">
        <v>4202</v>
      </c>
      <c r="O516" t="s">
        <v>4226</v>
      </c>
    </row>
    <row r="517" spans="1:15" x14ac:dyDescent="0.25">
      <c r="A517" t="s">
        <v>2700</v>
      </c>
      <c r="B517" t="s">
        <v>2700</v>
      </c>
      <c r="C517" t="s">
        <v>1118</v>
      </c>
      <c r="D517" t="s">
        <v>4123</v>
      </c>
      <c r="E517" t="s">
        <v>4124</v>
      </c>
      <c r="F517" t="s">
        <v>1399</v>
      </c>
      <c r="G517" t="s">
        <v>1399</v>
      </c>
      <c r="H517" t="s">
        <v>442</v>
      </c>
      <c r="I517" t="s">
        <v>3044</v>
      </c>
      <c r="J517" t="s">
        <v>197</v>
      </c>
      <c r="K517" t="s">
        <v>4205</v>
      </c>
      <c r="L517" t="s">
        <v>4244</v>
      </c>
      <c r="M517" t="s">
        <v>4202</v>
      </c>
      <c r="N517" t="s">
        <v>4218</v>
      </c>
      <c r="O517" t="s">
        <v>4219</v>
      </c>
    </row>
    <row r="518" spans="1:15" x14ac:dyDescent="0.25">
      <c r="A518" t="s">
        <v>2701</v>
      </c>
      <c r="B518" t="s">
        <v>2701</v>
      </c>
      <c r="C518" t="s">
        <v>1116</v>
      </c>
      <c r="D518" t="s">
        <v>4125</v>
      </c>
      <c r="E518" t="s">
        <v>4126</v>
      </c>
      <c r="F518" t="s">
        <v>4127</v>
      </c>
      <c r="G518" t="s">
        <v>1398</v>
      </c>
      <c r="H518" t="s">
        <v>1117</v>
      </c>
      <c r="I518" t="s">
        <v>2744</v>
      </c>
      <c r="J518" t="s">
        <v>197</v>
      </c>
      <c r="K518" t="s">
        <v>4205</v>
      </c>
      <c r="L518" t="s">
        <v>4244</v>
      </c>
      <c r="M518" t="s">
        <v>4202</v>
      </c>
      <c r="O518" t="s">
        <v>4221</v>
      </c>
    </row>
    <row r="519" spans="1:15" x14ac:dyDescent="0.25">
      <c r="A519" t="s">
        <v>2702</v>
      </c>
      <c r="B519" t="s">
        <v>2702</v>
      </c>
      <c r="C519" t="s">
        <v>1119</v>
      </c>
      <c r="D519" t="s">
        <v>4128</v>
      </c>
      <c r="E519" t="s">
        <v>4129</v>
      </c>
      <c r="F519" t="s">
        <v>4130</v>
      </c>
      <c r="G519" t="s">
        <v>4131</v>
      </c>
      <c r="H519" t="s">
        <v>1117</v>
      </c>
      <c r="I519" t="s">
        <v>2744</v>
      </c>
      <c r="J519" t="s">
        <v>197</v>
      </c>
      <c r="K519" t="s">
        <v>4205</v>
      </c>
      <c r="L519" t="s">
        <v>4244</v>
      </c>
      <c r="M519" t="s">
        <v>4202</v>
      </c>
      <c r="O519" t="s">
        <v>4224</v>
      </c>
    </row>
    <row r="520" spans="1:15" x14ac:dyDescent="0.25">
      <c r="A520" t="s">
        <v>2703</v>
      </c>
      <c r="B520" t="s">
        <v>2703</v>
      </c>
      <c r="C520" t="s">
        <v>1120</v>
      </c>
      <c r="D520" t="s">
        <v>4132</v>
      </c>
      <c r="E520" t="s">
        <v>4133</v>
      </c>
      <c r="F520" t="s">
        <v>4134</v>
      </c>
      <c r="G520" t="s">
        <v>1400</v>
      </c>
      <c r="H520" t="s">
        <v>1117</v>
      </c>
      <c r="I520" t="s">
        <v>2744</v>
      </c>
      <c r="J520" t="s">
        <v>197</v>
      </c>
      <c r="K520" t="s">
        <v>4205</v>
      </c>
      <c r="L520" t="s">
        <v>4244</v>
      </c>
      <c r="M520" t="s">
        <v>4202</v>
      </c>
      <c r="N520" t="s">
        <v>4218</v>
      </c>
      <c r="O520" t="s">
        <v>4221</v>
      </c>
    </row>
    <row r="521" spans="1:15" x14ac:dyDescent="0.25">
      <c r="A521" t="s">
        <v>2704</v>
      </c>
      <c r="B521" t="s">
        <v>2704</v>
      </c>
      <c r="C521" t="s">
        <v>1121</v>
      </c>
      <c r="D521" t="s">
        <v>4135</v>
      </c>
      <c r="E521" t="s">
        <v>4136</v>
      </c>
      <c r="F521" t="s">
        <v>4137</v>
      </c>
      <c r="G521" t="s">
        <v>1401</v>
      </c>
      <c r="H521" t="s">
        <v>1117</v>
      </c>
      <c r="I521" t="s">
        <v>2744</v>
      </c>
      <c r="J521" t="s">
        <v>197</v>
      </c>
      <c r="K521" t="s">
        <v>4205</v>
      </c>
      <c r="L521" t="s">
        <v>4244</v>
      </c>
      <c r="M521" t="s">
        <v>4202</v>
      </c>
      <c r="O521" t="s">
        <v>4221</v>
      </c>
    </row>
    <row r="522" spans="1:15" x14ac:dyDescent="0.25">
      <c r="A522" t="s">
        <v>2705</v>
      </c>
      <c r="B522" s="202" t="s">
        <v>4328</v>
      </c>
      <c r="C522" s="202" t="s">
        <v>4327</v>
      </c>
      <c r="D522" t="s">
        <v>4138</v>
      </c>
      <c r="E522" s="202" t="s">
        <v>4326</v>
      </c>
      <c r="F522" t="s">
        <v>4139</v>
      </c>
      <c r="G522" t="s">
        <v>4140</v>
      </c>
      <c r="H522" t="s">
        <v>1117</v>
      </c>
      <c r="I522" t="s">
        <v>2744</v>
      </c>
      <c r="J522" t="s">
        <v>197</v>
      </c>
      <c r="K522" t="s">
        <v>4205</v>
      </c>
      <c r="L522" t="s">
        <v>4244</v>
      </c>
      <c r="M522" t="s">
        <v>4202</v>
      </c>
      <c r="O522" t="s">
        <v>4226</v>
      </c>
    </row>
    <row r="523" spans="1:15" x14ac:dyDescent="0.25">
      <c r="A523" t="s">
        <v>2706</v>
      </c>
      <c r="B523" t="s">
        <v>2706</v>
      </c>
      <c r="C523" t="s">
        <v>1122</v>
      </c>
      <c r="D523" t="s">
        <v>4141</v>
      </c>
      <c r="E523" t="s">
        <v>4142</v>
      </c>
      <c r="F523" t="s">
        <v>4143</v>
      </c>
      <c r="G523" t="s">
        <v>1402</v>
      </c>
      <c r="H523" t="s">
        <v>887</v>
      </c>
      <c r="I523" t="s">
        <v>3090</v>
      </c>
      <c r="J523" t="s">
        <v>4242</v>
      </c>
      <c r="K523" t="s">
        <v>4205</v>
      </c>
      <c r="L523" t="s">
        <v>4244</v>
      </c>
      <c r="M523" t="s">
        <v>4202</v>
      </c>
      <c r="O523" t="s">
        <v>4219</v>
      </c>
    </row>
    <row r="524" spans="1:15" x14ac:dyDescent="0.25">
      <c r="A524" t="s">
        <v>2707</v>
      </c>
      <c r="B524" t="s">
        <v>2707</v>
      </c>
      <c r="C524" t="s">
        <v>1125</v>
      </c>
      <c r="D524" t="s">
        <v>4144</v>
      </c>
      <c r="E524" t="s">
        <v>4145</v>
      </c>
      <c r="F524" t="s">
        <v>1124</v>
      </c>
      <c r="G524" t="s">
        <v>1404</v>
      </c>
      <c r="H524" t="s">
        <v>408</v>
      </c>
      <c r="I524" t="s">
        <v>2744</v>
      </c>
      <c r="J524" t="s">
        <v>197</v>
      </c>
      <c r="K524" t="s">
        <v>4206</v>
      </c>
      <c r="L524" t="s">
        <v>189</v>
      </c>
      <c r="M524" t="s">
        <v>4202</v>
      </c>
      <c r="N524" t="s">
        <v>4216</v>
      </c>
      <c r="O524" t="s">
        <v>4227</v>
      </c>
    </row>
    <row r="525" spans="1:15" x14ac:dyDescent="0.25">
      <c r="A525" t="s">
        <v>2708</v>
      </c>
      <c r="B525" t="s">
        <v>2708</v>
      </c>
      <c r="C525" t="s">
        <v>1128</v>
      </c>
      <c r="D525" t="s">
        <v>4146</v>
      </c>
      <c r="E525" t="s">
        <v>4147</v>
      </c>
      <c r="F525" t="s">
        <v>1126</v>
      </c>
      <c r="G525" t="s">
        <v>4148</v>
      </c>
      <c r="H525" t="s">
        <v>1127</v>
      </c>
      <c r="I525" t="s">
        <v>3380</v>
      </c>
      <c r="J525" t="s">
        <v>197</v>
      </c>
      <c r="K525" t="s">
        <v>4205</v>
      </c>
      <c r="L525" t="s">
        <v>4244</v>
      </c>
      <c r="M525" t="s">
        <v>4202</v>
      </c>
      <c r="N525" t="s">
        <v>4229</v>
      </c>
      <c r="O525" t="s">
        <v>4228</v>
      </c>
    </row>
    <row r="526" spans="1:15" x14ac:dyDescent="0.25">
      <c r="A526" t="s">
        <v>2709</v>
      </c>
      <c r="B526" t="s">
        <v>2709</v>
      </c>
      <c r="C526" t="s">
        <v>1129</v>
      </c>
      <c r="D526" t="s">
        <v>4149</v>
      </c>
      <c r="E526" t="s">
        <v>4150</v>
      </c>
      <c r="F526" t="s">
        <v>4151</v>
      </c>
      <c r="G526" t="s">
        <v>4152</v>
      </c>
      <c r="H526" t="s">
        <v>427</v>
      </c>
      <c r="I526" t="s">
        <v>2744</v>
      </c>
      <c r="J526" t="s">
        <v>197</v>
      </c>
      <c r="K526" t="s">
        <v>4205</v>
      </c>
      <c r="L526" t="s">
        <v>4244</v>
      </c>
      <c r="M526" t="s">
        <v>4202</v>
      </c>
      <c r="O526" t="s">
        <v>4221</v>
      </c>
    </row>
    <row r="527" spans="1:15" x14ac:dyDescent="0.25">
      <c r="A527" t="s">
        <v>2710</v>
      </c>
      <c r="B527" t="s">
        <v>2710</v>
      </c>
      <c r="C527" t="s">
        <v>1130</v>
      </c>
      <c r="D527" t="s">
        <v>4153</v>
      </c>
      <c r="E527" t="s">
        <v>4154</v>
      </c>
      <c r="F527" t="s">
        <v>4155</v>
      </c>
      <c r="G527" t="s">
        <v>4156</v>
      </c>
      <c r="H527" t="s">
        <v>427</v>
      </c>
      <c r="I527" t="s">
        <v>2744</v>
      </c>
      <c r="J527" t="s">
        <v>197</v>
      </c>
      <c r="K527" t="s">
        <v>4205</v>
      </c>
      <c r="L527" t="s">
        <v>4244</v>
      </c>
      <c r="M527" t="s">
        <v>4202</v>
      </c>
      <c r="O527" t="s">
        <v>4220</v>
      </c>
    </row>
  </sheetData>
  <sheetProtection sheet="1" objects="1" scenarios="1"/>
  <sortState xmlns:xlrd2="http://schemas.microsoft.com/office/spreadsheetml/2017/richdata2" ref="A3:O527">
    <sortCondition ref="A3:A527"/>
  </sortState>
  <printOptions gridLines="1"/>
  <pageMargins left="0.25" right="0.25" top="0.25" bottom="0.25" header="0.3" footer="0.1"/>
  <pageSetup paperSize="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1"/>
  <sheetViews>
    <sheetView workbookViewId="0">
      <selection activeCell="A2" sqref="A2"/>
    </sheetView>
  </sheetViews>
  <sheetFormatPr defaultRowHeight="15" x14ac:dyDescent="0.25"/>
  <cols>
    <col min="1" max="1" width="10.7109375" bestFit="1" customWidth="1"/>
    <col min="2" max="2" width="53.7109375" bestFit="1" customWidth="1"/>
    <col min="3" max="3" width="26.5703125" bestFit="1" customWidth="1"/>
    <col min="4" max="4" width="20.42578125" bestFit="1" customWidth="1"/>
    <col min="5" max="5" width="7.28515625" bestFit="1" customWidth="1"/>
    <col min="6" max="6" width="5.85546875" bestFit="1" customWidth="1"/>
    <col min="8" max="8" width="17.5703125" bestFit="1" customWidth="1"/>
  </cols>
  <sheetData>
    <row r="1" spans="1:11" x14ac:dyDescent="0.25">
      <c r="A1" s="24">
        <v>1</v>
      </c>
      <c r="B1" s="24">
        <v>2</v>
      </c>
      <c r="C1" s="24">
        <v>3</v>
      </c>
      <c r="D1" s="24">
        <v>4</v>
      </c>
      <c r="E1" s="24">
        <v>5</v>
      </c>
      <c r="F1" s="24">
        <v>6</v>
      </c>
      <c r="G1" s="24">
        <v>7</v>
      </c>
      <c r="H1" s="24">
        <v>8</v>
      </c>
    </row>
    <row r="2" spans="1:11" x14ac:dyDescent="0.25">
      <c r="A2" s="28" t="s">
        <v>3</v>
      </c>
      <c r="B2" s="28" t="s">
        <v>1504</v>
      </c>
      <c r="C2" s="28" t="s">
        <v>61</v>
      </c>
      <c r="D2" s="28" t="s">
        <v>1505</v>
      </c>
      <c r="E2" s="28" t="s">
        <v>2018</v>
      </c>
      <c r="F2" s="28" t="s">
        <v>2019</v>
      </c>
      <c r="G2" s="28" t="s">
        <v>1500</v>
      </c>
      <c r="H2" s="76" t="s">
        <v>2038</v>
      </c>
    </row>
    <row r="3" spans="1:11" ht="15" customHeight="1" x14ac:dyDescent="0.25">
      <c r="A3" s="29" t="s">
        <v>1132</v>
      </c>
      <c r="B3" s="30" t="s">
        <v>1506</v>
      </c>
      <c r="C3" s="29" t="s">
        <v>1133</v>
      </c>
      <c r="D3" s="29" t="s">
        <v>1507</v>
      </c>
      <c r="E3" s="27" t="s">
        <v>2020</v>
      </c>
      <c r="F3" s="32" t="s">
        <v>2021</v>
      </c>
      <c r="G3" s="31" t="s">
        <v>1554</v>
      </c>
      <c r="H3" t="s">
        <v>2040</v>
      </c>
      <c r="I3" s="25"/>
      <c r="K3" s="127"/>
    </row>
    <row r="4" spans="1:11" ht="15" customHeight="1" x14ac:dyDescent="0.25">
      <c r="A4" s="29" t="s">
        <v>489</v>
      </c>
      <c r="B4" s="30" t="s">
        <v>1551</v>
      </c>
      <c r="C4" s="29" t="s">
        <v>1168</v>
      </c>
      <c r="D4" s="29" t="s">
        <v>1508</v>
      </c>
      <c r="E4" s="27" t="s">
        <v>2020</v>
      </c>
      <c r="F4" s="32" t="s">
        <v>2022</v>
      </c>
      <c r="G4" s="31" t="s">
        <v>1554</v>
      </c>
      <c r="H4" t="s">
        <v>2040</v>
      </c>
      <c r="I4" s="25"/>
      <c r="K4" s="127"/>
    </row>
    <row r="5" spans="1:11" ht="15" customHeight="1" x14ac:dyDescent="0.25">
      <c r="A5" s="29" t="s">
        <v>494</v>
      </c>
      <c r="B5" s="30" t="s">
        <v>1509</v>
      </c>
      <c r="C5" s="29" t="s">
        <v>1172</v>
      </c>
      <c r="D5" s="29" t="s">
        <v>1507</v>
      </c>
      <c r="E5" s="27" t="s">
        <v>2020</v>
      </c>
      <c r="F5" s="32" t="s">
        <v>2021</v>
      </c>
      <c r="G5" s="31" t="s">
        <v>1554</v>
      </c>
      <c r="H5" t="s">
        <v>2040</v>
      </c>
      <c r="I5" s="25"/>
      <c r="K5" s="127"/>
    </row>
    <row r="6" spans="1:11" ht="15" customHeight="1" x14ac:dyDescent="0.25">
      <c r="A6" s="29" t="s">
        <v>515</v>
      </c>
      <c r="B6" s="30" t="s">
        <v>1510</v>
      </c>
      <c r="C6" s="29" t="s">
        <v>1185</v>
      </c>
      <c r="D6" s="29" t="s">
        <v>1511</v>
      </c>
      <c r="E6" s="27" t="s">
        <v>2023</v>
      </c>
      <c r="F6" s="32" t="s">
        <v>2024</v>
      </c>
      <c r="G6" s="31" t="s">
        <v>1554</v>
      </c>
      <c r="H6" t="s">
        <v>2040</v>
      </c>
      <c r="I6" s="25"/>
      <c r="K6" s="127"/>
    </row>
    <row r="7" spans="1:11" ht="15" customHeight="1" x14ac:dyDescent="0.25">
      <c r="A7" s="29" t="s">
        <v>1514</v>
      </c>
      <c r="B7" s="30" t="s">
        <v>1515</v>
      </c>
      <c r="C7" s="29" t="s">
        <v>1191</v>
      </c>
      <c r="D7" s="29" t="s">
        <v>1507</v>
      </c>
      <c r="E7" s="27" t="s">
        <v>2020</v>
      </c>
      <c r="F7" s="32" t="s">
        <v>2021</v>
      </c>
      <c r="G7" s="31" t="s">
        <v>1554</v>
      </c>
      <c r="H7" t="s">
        <v>2040</v>
      </c>
      <c r="I7" s="25"/>
      <c r="K7" s="127"/>
    </row>
    <row r="8" spans="1:11" ht="15" customHeight="1" x14ac:dyDescent="0.25">
      <c r="A8" s="29" t="s">
        <v>569</v>
      </c>
      <c r="B8" s="30" t="s">
        <v>1556</v>
      </c>
      <c r="C8" s="29" t="s">
        <v>1518</v>
      </c>
      <c r="D8" s="29" t="s">
        <v>1513</v>
      </c>
      <c r="E8" s="27" t="s">
        <v>2020</v>
      </c>
      <c r="F8" s="32" t="s">
        <v>2025</v>
      </c>
      <c r="G8" s="31" t="s">
        <v>1554</v>
      </c>
      <c r="H8" t="s">
        <v>2040</v>
      </c>
      <c r="I8" s="25"/>
      <c r="K8" s="127"/>
    </row>
    <row r="9" spans="1:11" ht="15" customHeight="1" x14ac:dyDescent="0.25">
      <c r="A9" s="29" t="s">
        <v>575</v>
      </c>
      <c r="B9" s="30" t="s">
        <v>1555</v>
      </c>
      <c r="C9" s="29" t="s">
        <v>1516</v>
      </c>
      <c r="D9" s="29" t="s">
        <v>1517</v>
      </c>
      <c r="E9" s="27" t="s">
        <v>2020</v>
      </c>
      <c r="F9" s="32" t="s">
        <v>2026</v>
      </c>
      <c r="G9" s="31" t="s">
        <v>1554</v>
      </c>
      <c r="H9" t="s">
        <v>2040</v>
      </c>
      <c r="I9" s="25"/>
      <c r="K9" s="127"/>
    </row>
    <row r="10" spans="1:11" ht="15" customHeight="1" x14ac:dyDescent="0.25">
      <c r="A10" s="32" t="s">
        <v>604</v>
      </c>
      <c r="B10" s="33" t="s">
        <v>1560</v>
      </c>
      <c r="C10" s="32" t="s">
        <v>1561</v>
      </c>
      <c r="D10" s="32" t="s">
        <v>1562</v>
      </c>
      <c r="E10" s="27" t="s">
        <v>2027</v>
      </c>
      <c r="F10" s="32" t="s">
        <v>2021</v>
      </c>
      <c r="G10" s="31" t="s">
        <v>1589</v>
      </c>
      <c r="H10" t="s">
        <v>2039</v>
      </c>
      <c r="I10" s="25"/>
      <c r="K10" s="127"/>
    </row>
    <row r="11" spans="1:11" ht="15" customHeight="1" x14ac:dyDescent="0.25">
      <c r="A11" s="29" t="s">
        <v>611</v>
      </c>
      <c r="B11" s="30" t="s">
        <v>1557</v>
      </c>
      <c r="C11" s="29" t="s">
        <v>1219</v>
      </c>
      <c r="D11" s="29" t="s">
        <v>1519</v>
      </c>
      <c r="E11" s="27" t="s">
        <v>2028</v>
      </c>
      <c r="F11" s="32" t="s">
        <v>2021</v>
      </c>
      <c r="G11" s="31" t="s">
        <v>1554</v>
      </c>
      <c r="H11" t="s">
        <v>2040</v>
      </c>
      <c r="I11" s="25"/>
      <c r="K11" s="127"/>
    </row>
    <row r="12" spans="1:11" ht="15" customHeight="1" x14ac:dyDescent="0.25">
      <c r="A12" s="32" t="s">
        <v>626</v>
      </c>
      <c r="B12" s="33" t="s">
        <v>1563</v>
      </c>
      <c r="C12" s="32" t="s">
        <v>1564</v>
      </c>
      <c r="D12" s="32" t="s">
        <v>1565</v>
      </c>
      <c r="E12" s="27" t="s">
        <v>2020</v>
      </c>
      <c r="F12" s="32" t="s">
        <v>2029</v>
      </c>
      <c r="G12" s="31" t="s">
        <v>1589</v>
      </c>
      <c r="H12" t="s">
        <v>2039</v>
      </c>
      <c r="I12" s="25"/>
      <c r="K12" s="127"/>
    </row>
    <row r="13" spans="1:11" ht="15" customHeight="1" x14ac:dyDescent="0.25">
      <c r="A13" s="32" t="s">
        <v>636</v>
      </c>
      <c r="B13" s="33" t="s">
        <v>1566</v>
      </c>
      <c r="C13" s="32" t="s">
        <v>1567</v>
      </c>
      <c r="D13" s="32" t="s">
        <v>1507</v>
      </c>
      <c r="E13" s="27" t="s">
        <v>2020</v>
      </c>
      <c r="F13" s="32" t="s">
        <v>2021</v>
      </c>
      <c r="G13" s="31" t="s">
        <v>1589</v>
      </c>
      <c r="H13" t="s">
        <v>2039</v>
      </c>
      <c r="I13" s="25"/>
      <c r="K13" s="127"/>
    </row>
    <row r="14" spans="1:11" ht="15" customHeight="1" x14ac:dyDescent="0.25">
      <c r="A14" s="29" t="s">
        <v>685</v>
      </c>
      <c r="B14" s="30" t="s">
        <v>1590</v>
      </c>
      <c r="C14" s="29" t="s">
        <v>1512</v>
      </c>
      <c r="D14" s="29" t="s">
        <v>1513</v>
      </c>
      <c r="E14" s="27" t="s">
        <v>2020</v>
      </c>
      <c r="F14" s="32" t="s">
        <v>2025</v>
      </c>
      <c r="G14" s="31" t="s">
        <v>1554</v>
      </c>
      <c r="H14" t="s">
        <v>2040</v>
      </c>
      <c r="I14" s="25"/>
      <c r="K14" s="127"/>
    </row>
    <row r="15" spans="1:11" ht="15" customHeight="1" x14ac:dyDescent="0.25">
      <c r="A15" s="29" t="s">
        <v>4331</v>
      </c>
      <c r="B15" s="30" t="s">
        <v>4332</v>
      </c>
      <c r="C15" s="29" t="s">
        <v>4333</v>
      </c>
      <c r="D15" s="29" t="s">
        <v>1507</v>
      </c>
      <c r="E15" s="27" t="s">
        <v>2020</v>
      </c>
      <c r="F15" s="32" t="s">
        <v>2021</v>
      </c>
      <c r="G15" s="31" t="s">
        <v>1589</v>
      </c>
      <c r="H15" t="s">
        <v>2039</v>
      </c>
      <c r="I15" s="25"/>
      <c r="K15" s="127"/>
    </row>
    <row r="16" spans="1:11" ht="15" customHeight="1" x14ac:dyDescent="0.25">
      <c r="A16" s="32" t="s">
        <v>694</v>
      </c>
      <c r="B16" s="33" t="s">
        <v>1568</v>
      </c>
      <c r="C16" s="32" t="s">
        <v>695</v>
      </c>
      <c r="D16" s="32" t="s">
        <v>1507</v>
      </c>
      <c r="E16" s="27" t="s">
        <v>2020</v>
      </c>
      <c r="F16" s="32" t="s">
        <v>2021</v>
      </c>
      <c r="G16" s="31" t="s">
        <v>1589</v>
      </c>
      <c r="H16" t="s">
        <v>2039</v>
      </c>
      <c r="I16" s="25"/>
      <c r="K16" s="127"/>
    </row>
    <row r="17" spans="1:11" ht="15" customHeight="1" x14ac:dyDescent="0.25">
      <c r="A17" s="29" t="s">
        <v>698</v>
      </c>
      <c r="B17" s="30" t="s">
        <v>1520</v>
      </c>
      <c r="C17" s="29" t="s">
        <v>1521</v>
      </c>
      <c r="D17" s="29" t="s">
        <v>1507</v>
      </c>
      <c r="E17" s="27" t="s">
        <v>2020</v>
      </c>
      <c r="F17" s="32" t="s">
        <v>2021</v>
      </c>
      <c r="G17" s="31" t="s">
        <v>1554</v>
      </c>
      <c r="H17" t="s">
        <v>2040</v>
      </c>
      <c r="I17" s="25"/>
      <c r="K17" s="127"/>
    </row>
    <row r="18" spans="1:11" ht="15" customHeight="1" x14ac:dyDescent="0.25">
      <c r="A18" s="29" t="s">
        <v>708</v>
      </c>
      <c r="B18" s="30" t="s">
        <v>1522</v>
      </c>
      <c r="C18" s="29" t="s">
        <v>1523</v>
      </c>
      <c r="D18" s="29" t="s">
        <v>1524</v>
      </c>
      <c r="E18" s="27" t="s">
        <v>2030</v>
      </c>
      <c r="F18" s="29" t="s">
        <v>2021</v>
      </c>
      <c r="G18" s="31" t="s">
        <v>1554</v>
      </c>
      <c r="H18" t="s">
        <v>2040</v>
      </c>
      <c r="I18" s="25"/>
      <c r="K18" s="128"/>
    </row>
    <row r="19" spans="1:11" ht="15" customHeight="1" x14ac:dyDescent="0.25">
      <c r="A19" s="32" t="s">
        <v>712</v>
      </c>
      <c r="B19" s="33" t="s">
        <v>1569</v>
      </c>
      <c r="C19" s="32" t="s">
        <v>1570</v>
      </c>
      <c r="D19" s="32" t="s">
        <v>1571</v>
      </c>
      <c r="E19" s="27" t="s">
        <v>2031</v>
      </c>
      <c r="F19" s="29" t="s">
        <v>2022</v>
      </c>
      <c r="G19" s="31" t="s">
        <v>1589</v>
      </c>
      <c r="H19" t="s">
        <v>2039</v>
      </c>
      <c r="I19" s="25"/>
      <c r="K19" s="128"/>
    </row>
    <row r="20" spans="1:11" ht="15" customHeight="1" x14ac:dyDescent="0.25">
      <c r="A20" s="32" t="s">
        <v>714</v>
      </c>
      <c r="B20" s="33" t="s">
        <v>1572</v>
      </c>
      <c r="C20" s="32" t="s">
        <v>1252</v>
      </c>
      <c r="D20" s="32" t="s">
        <v>1517</v>
      </c>
      <c r="E20" s="27" t="s">
        <v>2020</v>
      </c>
      <c r="F20" s="29" t="s">
        <v>2026</v>
      </c>
      <c r="G20" s="31" t="s">
        <v>1589</v>
      </c>
      <c r="H20" t="s">
        <v>4302</v>
      </c>
      <c r="I20" s="25"/>
      <c r="K20" s="128"/>
    </row>
    <row r="21" spans="1:11" ht="15" customHeight="1" x14ac:dyDescent="0.25">
      <c r="A21" s="29" t="s">
        <v>722</v>
      </c>
      <c r="B21" s="30" t="s">
        <v>1525</v>
      </c>
      <c r="C21" s="29" t="s">
        <v>1526</v>
      </c>
      <c r="D21" s="29" t="s">
        <v>1527</v>
      </c>
      <c r="E21" s="27" t="s">
        <v>2020</v>
      </c>
      <c r="F21" s="29" t="s">
        <v>201</v>
      </c>
      <c r="G21" s="31" t="s">
        <v>1554</v>
      </c>
      <c r="H21" t="s">
        <v>2040</v>
      </c>
      <c r="I21" s="25"/>
      <c r="K21" s="128"/>
    </row>
    <row r="22" spans="1:11" ht="15" customHeight="1" x14ac:dyDescent="0.25">
      <c r="A22" s="32" t="s">
        <v>797</v>
      </c>
      <c r="B22" s="33" t="s">
        <v>1573</v>
      </c>
      <c r="C22" s="32" t="s">
        <v>1574</v>
      </c>
      <c r="D22" s="32" t="s">
        <v>1565</v>
      </c>
      <c r="E22" s="27" t="s">
        <v>2020</v>
      </c>
      <c r="F22" s="29" t="s">
        <v>2029</v>
      </c>
      <c r="G22" s="31" t="s">
        <v>1589</v>
      </c>
      <c r="H22" t="s">
        <v>2039</v>
      </c>
      <c r="I22" s="25"/>
      <c r="K22" s="128"/>
    </row>
    <row r="23" spans="1:11" ht="15" customHeight="1" x14ac:dyDescent="0.25">
      <c r="A23" s="32" t="s">
        <v>834</v>
      </c>
      <c r="B23" s="33" t="s">
        <v>1575</v>
      </c>
      <c r="C23" s="32" t="s">
        <v>1576</v>
      </c>
      <c r="D23" s="32" t="s">
        <v>1577</v>
      </c>
      <c r="E23" s="27" t="s">
        <v>2023</v>
      </c>
      <c r="F23" s="29" t="s">
        <v>2021</v>
      </c>
      <c r="G23" s="31" t="s">
        <v>1589</v>
      </c>
      <c r="H23" t="s">
        <v>2039</v>
      </c>
      <c r="I23" s="25"/>
      <c r="K23" s="128"/>
    </row>
    <row r="24" spans="1:11" ht="15" customHeight="1" x14ac:dyDescent="0.25">
      <c r="A24" s="29" t="s">
        <v>851</v>
      </c>
      <c r="B24" s="30" t="s">
        <v>1558</v>
      </c>
      <c r="C24" s="29" t="s">
        <v>850</v>
      </c>
      <c r="D24" s="29" t="s">
        <v>1528</v>
      </c>
      <c r="E24" s="27" t="s">
        <v>2032</v>
      </c>
      <c r="F24" s="29" t="s">
        <v>2021</v>
      </c>
      <c r="G24" s="31" t="s">
        <v>1554</v>
      </c>
      <c r="H24" t="s">
        <v>2040</v>
      </c>
      <c r="I24" s="25"/>
      <c r="K24" s="128"/>
    </row>
    <row r="25" spans="1:11" ht="15" customHeight="1" x14ac:dyDescent="0.25">
      <c r="A25" s="29" t="s">
        <v>861</v>
      </c>
      <c r="B25" s="30" t="s">
        <v>1529</v>
      </c>
      <c r="C25" s="29" t="s">
        <v>1307</v>
      </c>
      <c r="D25" s="29" t="s">
        <v>1530</v>
      </c>
      <c r="E25" s="27" t="s">
        <v>2020</v>
      </c>
      <c r="F25" s="29" t="s">
        <v>2033</v>
      </c>
      <c r="G25" s="31" t="s">
        <v>1554</v>
      </c>
      <c r="H25" t="s">
        <v>2040</v>
      </c>
      <c r="I25" s="25"/>
      <c r="K25" s="128"/>
    </row>
    <row r="26" spans="1:11" ht="15" customHeight="1" x14ac:dyDescent="0.25">
      <c r="A26" s="29" t="s">
        <v>1531</v>
      </c>
      <c r="B26" s="30" t="s">
        <v>1559</v>
      </c>
      <c r="C26" s="29" t="s">
        <v>1532</v>
      </c>
      <c r="D26" s="29" t="s">
        <v>1507</v>
      </c>
      <c r="E26" s="27" t="s">
        <v>2020</v>
      </c>
      <c r="F26" s="29" t="s">
        <v>2021</v>
      </c>
      <c r="G26" s="31" t="s">
        <v>1554</v>
      </c>
      <c r="H26" t="s">
        <v>2040</v>
      </c>
      <c r="I26" s="25"/>
      <c r="K26" s="128"/>
    </row>
    <row r="27" spans="1:11" ht="15" customHeight="1" x14ac:dyDescent="0.25">
      <c r="A27" s="29" t="s">
        <v>1312</v>
      </c>
      <c r="B27" s="30" t="s">
        <v>1533</v>
      </c>
      <c r="C27" s="29" t="s">
        <v>1313</v>
      </c>
      <c r="D27" s="29" t="s">
        <v>1507</v>
      </c>
      <c r="E27" s="27" t="s">
        <v>2020</v>
      </c>
      <c r="F27" s="29" t="s">
        <v>2021</v>
      </c>
      <c r="G27" s="31" t="s">
        <v>1554</v>
      </c>
      <c r="H27" t="s">
        <v>2040</v>
      </c>
      <c r="I27" s="25"/>
      <c r="K27" s="128"/>
    </row>
    <row r="28" spans="1:11" ht="15" customHeight="1" x14ac:dyDescent="0.25">
      <c r="A28" s="32" t="s">
        <v>901</v>
      </c>
      <c r="B28" s="33" t="s">
        <v>1587</v>
      </c>
      <c r="C28" s="32" t="s">
        <v>1578</v>
      </c>
      <c r="D28" s="32" t="s">
        <v>1513</v>
      </c>
      <c r="E28" s="27" t="s">
        <v>2020</v>
      </c>
      <c r="F28" s="29" t="s">
        <v>2025</v>
      </c>
      <c r="G28" s="31" t="s">
        <v>1589</v>
      </c>
      <c r="H28" t="s">
        <v>2039</v>
      </c>
      <c r="I28" s="25"/>
      <c r="K28" s="128"/>
    </row>
    <row r="29" spans="1:11" ht="15" customHeight="1" x14ac:dyDescent="0.25">
      <c r="A29" s="29" t="s">
        <v>910</v>
      </c>
      <c r="B29" s="30" t="s">
        <v>1553</v>
      </c>
      <c r="C29" s="29" t="s">
        <v>1534</v>
      </c>
      <c r="D29" s="29" t="s">
        <v>1535</v>
      </c>
      <c r="E29" s="27" t="s">
        <v>2020</v>
      </c>
      <c r="F29" s="29" t="s">
        <v>2034</v>
      </c>
      <c r="G29" s="31" t="s">
        <v>1554</v>
      </c>
      <c r="H29" t="s">
        <v>2040</v>
      </c>
      <c r="I29" s="25"/>
      <c r="K29" s="128"/>
    </row>
    <row r="30" spans="1:11" ht="15" customHeight="1" x14ac:dyDescent="0.25">
      <c r="A30" s="32" t="s">
        <v>914</v>
      </c>
      <c r="B30" s="33" t="s">
        <v>1588</v>
      </c>
      <c r="C30" s="32" t="s">
        <v>1579</v>
      </c>
      <c r="D30" s="32" t="s">
        <v>1507</v>
      </c>
      <c r="E30" s="27" t="s">
        <v>2020</v>
      </c>
      <c r="F30" s="29" t="s">
        <v>2021</v>
      </c>
      <c r="G30" s="31" t="s">
        <v>1589</v>
      </c>
      <c r="H30" t="s">
        <v>2039</v>
      </c>
      <c r="I30" s="25"/>
      <c r="K30" s="128"/>
    </row>
    <row r="31" spans="1:11" ht="15" customHeight="1" x14ac:dyDescent="0.25">
      <c r="A31" s="32" t="s">
        <v>924</v>
      </c>
      <c r="B31" s="33" t="s">
        <v>1580</v>
      </c>
      <c r="C31" s="32" t="s">
        <v>1329</v>
      </c>
      <c r="D31" s="32" t="s">
        <v>1581</v>
      </c>
      <c r="E31" s="27" t="s">
        <v>2035</v>
      </c>
      <c r="F31" s="29" t="s">
        <v>2029</v>
      </c>
      <c r="G31" s="31" t="s">
        <v>1589</v>
      </c>
      <c r="H31" t="s">
        <v>2039</v>
      </c>
      <c r="I31" s="25"/>
      <c r="K31" s="128"/>
    </row>
    <row r="32" spans="1:11" ht="15" customHeight="1" x14ac:dyDescent="0.25">
      <c r="A32" s="29" t="s">
        <v>940</v>
      </c>
      <c r="B32" s="30" t="s">
        <v>1536</v>
      </c>
      <c r="C32" s="29" t="s">
        <v>959</v>
      </c>
      <c r="D32" s="29" t="s">
        <v>1508</v>
      </c>
      <c r="E32" s="27" t="s">
        <v>2020</v>
      </c>
      <c r="F32" s="29" t="s">
        <v>2022</v>
      </c>
      <c r="G32" s="31" t="s">
        <v>1554</v>
      </c>
      <c r="H32" t="s">
        <v>2040</v>
      </c>
      <c r="I32" s="25"/>
      <c r="K32" s="128"/>
    </row>
    <row r="33" spans="1:11" ht="15" customHeight="1" x14ac:dyDescent="0.25">
      <c r="A33" s="29" t="s">
        <v>941</v>
      </c>
      <c r="B33" s="30" t="s">
        <v>1537</v>
      </c>
      <c r="C33" s="29" t="s">
        <v>1538</v>
      </c>
      <c r="D33" s="29" t="s">
        <v>1507</v>
      </c>
      <c r="E33" s="27" t="s">
        <v>2020</v>
      </c>
      <c r="F33" s="29" t="s">
        <v>2021</v>
      </c>
      <c r="G33" s="31" t="s">
        <v>1554</v>
      </c>
      <c r="H33" t="s">
        <v>2040</v>
      </c>
      <c r="I33" s="25"/>
      <c r="K33" s="128"/>
    </row>
    <row r="34" spans="1:11" ht="15" customHeight="1" x14ac:dyDescent="0.25">
      <c r="A34" s="29" t="s">
        <v>945</v>
      </c>
      <c r="B34" s="30" t="s">
        <v>1539</v>
      </c>
      <c r="C34" s="29" t="s">
        <v>1540</v>
      </c>
      <c r="D34" s="29" t="s">
        <v>1541</v>
      </c>
      <c r="E34" s="27" t="s">
        <v>2036</v>
      </c>
      <c r="F34" s="29" t="s">
        <v>2026</v>
      </c>
      <c r="G34" s="31" t="s">
        <v>1554</v>
      </c>
      <c r="H34" t="s">
        <v>2040</v>
      </c>
      <c r="I34" s="25"/>
      <c r="K34" s="128"/>
    </row>
    <row r="35" spans="1:11" ht="15" customHeight="1" x14ac:dyDescent="0.25">
      <c r="A35" s="29" t="s">
        <v>979</v>
      </c>
      <c r="B35" s="30" t="s">
        <v>1543</v>
      </c>
      <c r="C35" s="29" t="s">
        <v>1544</v>
      </c>
      <c r="D35" s="29" t="s">
        <v>1545</v>
      </c>
      <c r="E35" s="27" t="s">
        <v>1545</v>
      </c>
      <c r="F35" s="29"/>
      <c r="G35" s="31" t="s">
        <v>1554</v>
      </c>
      <c r="H35" t="s">
        <v>2040</v>
      </c>
      <c r="I35" s="25"/>
      <c r="K35" s="128"/>
    </row>
    <row r="36" spans="1:11" ht="15" customHeight="1" x14ac:dyDescent="0.25">
      <c r="A36" s="29" t="s">
        <v>997</v>
      </c>
      <c r="B36" s="30" t="s">
        <v>1546</v>
      </c>
      <c r="C36" s="29" t="s">
        <v>1547</v>
      </c>
      <c r="D36" s="29" t="s">
        <v>1548</v>
      </c>
      <c r="E36" s="27" t="s">
        <v>2031</v>
      </c>
      <c r="F36" s="29" t="s">
        <v>201</v>
      </c>
      <c r="G36" s="31" t="s">
        <v>1554</v>
      </c>
      <c r="H36" t="s">
        <v>2040</v>
      </c>
      <c r="I36" s="25"/>
      <c r="K36" s="128"/>
    </row>
    <row r="37" spans="1:11" ht="15" customHeight="1" x14ac:dyDescent="0.25">
      <c r="A37" s="29" t="s">
        <v>1040</v>
      </c>
      <c r="B37" s="30" t="s">
        <v>1552</v>
      </c>
      <c r="C37" s="29" t="s">
        <v>1542</v>
      </c>
      <c r="D37" s="29" t="s">
        <v>1507</v>
      </c>
      <c r="E37" s="27" t="s">
        <v>2020</v>
      </c>
      <c r="F37" s="29" t="s">
        <v>2021</v>
      </c>
      <c r="G37" s="31" t="s">
        <v>1554</v>
      </c>
      <c r="H37" t="s">
        <v>2040</v>
      </c>
      <c r="I37" s="25"/>
      <c r="K37" s="128"/>
    </row>
    <row r="38" spans="1:11" ht="15" customHeight="1" x14ac:dyDescent="0.25">
      <c r="A38" s="29" t="s">
        <v>1041</v>
      </c>
      <c r="B38" s="30" t="s">
        <v>1549</v>
      </c>
      <c r="C38" s="29" t="s">
        <v>1372</v>
      </c>
      <c r="D38" s="29" t="s">
        <v>1550</v>
      </c>
      <c r="E38" s="27" t="s">
        <v>2037</v>
      </c>
      <c r="F38" s="29" t="s">
        <v>2025</v>
      </c>
      <c r="G38" s="31" t="s">
        <v>1554</v>
      </c>
      <c r="H38" t="s">
        <v>2040</v>
      </c>
      <c r="I38" s="25"/>
      <c r="K38" s="128"/>
    </row>
    <row r="39" spans="1:11" ht="15" customHeight="1" x14ac:dyDescent="0.25">
      <c r="A39" s="32" t="s">
        <v>1058</v>
      </c>
      <c r="B39" s="33" t="s">
        <v>1582</v>
      </c>
      <c r="C39" s="32" t="s">
        <v>1379</v>
      </c>
      <c r="D39" s="32" t="s">
        <v>1565</v>
      </c>
      <c r="E39" s="27" t="s">
        <v>2020</v>
      </c>
      <c r="F39" s="29" t="s">
        <v>2029</v>
      </c>
      <c r="G39" s="31" t="s">
        <v>1589</v>
      </c>
      <c r="H39" t="s">
        <v>2039</v>
      </c>
      <c r="I39" s="25"/>
      <c r="K39" s="128"/>
    </row>
    <row r="40" spans="1:11" ht="15" customHeight="1" x14ac:dyDescent="0.25">
      <c r="A40" s="32" t="s">
        <v>1094</v>
      </c>
      <c r="B40" s="33" t="s">
        <v>1585</v>
      </c>
      <c r="C40" s="32" t="s">
        <v>1586</v>
      </c>
      <c r="D40" s="32" t="s">
        <v>1517</v>
      </c>
      <c r="E40" s="27" t="s">
        <v>2020</v>
      </c>
      <c r="F40" s="29" t="s">
        <v>2026</v>
      </c>
      <c r="G40" s="31" t="s">
        <v>1589</v>
      </c>
      <c r="H40" t="s">
        <v>2039</v>
      </c>
      <c r="I40" s="25"/>
      <c r="K40" s="128"/>
    </row>
    <row r="41" spans="1:11" ht="15" customHeight="1" x14ac:dyDescent="0.25">
      <c r="A41" s="32" t="s">
        <v>1096</v>
      </c>
      <c r="B41" s="33" t="s">
        <v>1583</v>
      </c>
      <c r="C41" s="32" t="s">
        <v>1584</v>
      </c>
      <c r="D41" s="32" t="s">
        <v>1507</v>
      </c>
      <c r="E41" s="27" t="s">
        <v>2020</v>
      </c>
      <c r="F41" s="29" t="s">
        <v>2021</v>
      </c>
      <c r="G41" s="31" t="s">
        <v>1589</v>
      </c>
      <c r="H41" t="s">
        <v>2039</v>
      </c>
      <c r="I41" s="25"/>
      <c r="K41" s="128"/>
    </row>
  </sheetData>
  <sheetProtection sheet="1" objects="1" scenarios="1"/>
  <sortState xmlns:xlrd2="http://schemas.microsoft.com/office/spreadsheetml/2017/richdata2" ref="K3:L41">
    <sortCondition ref="L3:L41"/>
    <sortCondition ref="K3:K41"/>
  </sortState>
  <pageMargins left="0.5" right="0.5" top="0.5" bottom="0.5" header="0.5" footer="0.75"/>
  <pageSetup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4"/>
  <sheetViews>
    <sheetView workbookViewId="0">
      <selection activeCell="C36" sqref="C36"/>
    </sheetView>
  </sheetViews>
  <sheetFormatPr defaultRowHeight="15" x14ac:dyDescent="0.25"/>
  <cols>
    <col min="1" max="1" width="27.140625" bestFit="1" customWidth="1"/>
    <col min="2" max="2" width="10.7109375" bestFit="1" customWidth="1"/>
    <col min="3" max="3" width="37.5703125" customWidth="1"/>
    <col min="4" max="4" width="10" bestFit="1" customWidth="1"/>
    <col min="5" max="5" width="43.7109375" bestFit="1" customWidth="1"/>
  </cols>
  <sheetData>
    <row r="1" spans="1:5" ht="15.75" x14ac:dyDescent="0.25">
      <c r="A1" s="34" t="s">
        <v>61</v>
      </c>
      <c r="B1" s="38" t="s">
        <v>3</v>
      </c>
      <c r="C1" s="34" t="s">
        <v>1504</v>
      </c>
      <c r="D1" s="34" t="s">
        <v>1651</v>
      </c>
      <c r="E1" s="34" t="s">
        <v>1653</v>
      </c>
    </row>
    <row r="2" spans="1:5" ht="15.75" x14ac:dyDescent="0.25">
      <c r="A2" s="35" t="s">
        <v>1596</v>
      </c>
      <c r="B2" s="27" t="s">
        <v>463</v>
      </c>
      <c r="C2" s="36" t="s">
        <v>1595</v>
      </c>
      <c r="D2" s="35" t="s">
        <v>1652</v>
      </c>
      <c r="E2" s="35" t="s">
        <v>1662</v>
      </c>
    </row>
    <row r="3" spans="1:5" ht="15.75" x14ac:dyDescent="0.25">
      <c r="A3" s="35" t="s">
        <v>1657</v>
      </c>
      <c r="B3" s="27" t="s">
        <v>740</v>
      </c>
      <c r="C3" s="36" t="s">
        <v>1619</v>
      </c>
      <c r="D3" s="35" t="s">
        <v>1652</v>
      </c>
      <c r="E3" s="35" t="s">
        <v>1663</v>
      </c>
    </row>
    <row r="4" spans="1:5" ht="15.75" x14ac:dyDescent="0.25">
      <c r="A4" s="35" t="s">
        <v>1621</v>
      </c>
      <c r="B4" s="27" t="s">
        <v>764</v>
      </c>
      <c r="C4" s="37" t="s">
        <v>1620</v>
      </c>
      <c r="D4" s="35" t="s">
        <v>1652</v>
      </c>
      <c r="E4" s="35" t="s">
        <v>1665</v>
      </c>
    </row>
    <row r="5" spans="1:5" ht="15.75" x14ac:dyDescent="0.25">
      <c r="A5" s="35" t="s">
        <v>1333</v>
      </c>
      <c r="B5" s="27" t="s">
        <v>936</v>
      </c>
      <c r="C5" s="36" t="s">
        <v>1646</v>
      </c>
      <c r="D5" s="35" t="s">
        <v>205</v>
      </c>
      <c r="E5" s="35" t="s">
        <v>1599</v>
      </c>
    </row>
    <row r="6" spans="1:5" ht="15.75" x14ac:dyDescent="0.25">
      <c r="A6" s="35" t="s">
        <v>1611</v>
      </c>
      <c r="B6" s="27" t="s">
        <v>606</v>
      </c>
      <c r="C6" s="36" t="s">
        <v>1610</v>
      </c>
      <c r="D6" s="35" t="s">
        <v>1652</v>
      </c>
      <c r="E6" s="35" t="s">
        <v>1662</v>
      </c>
    </row>
    <row r="7" spans="1:5" ht="15.75" x14ac:dyDescent="0.25">
      <c r="A7" s="35" t="s">
        <v>1598</v>
      </c>
      <c r="B7" s="27" t="s">
        <v>1661</v>
      </c>
      <c r="C7" s="36" t="s">
        <v>1597</v>
      </c>
      <c r="D7" s="35" t="s">
        <v>1652</v>
      </c>
      <c r="E7" s="35" t="s">
        <v>1599</v>
      </c>
    </row>
    <row r="8" spans="1:5" ht="15.75" x14ac:dyDescent="0.25">
      <c r="A8" s="35" t="s">
        <v>1594</v>
      </c>
      <c r="B8" s="27" t="s">
        <v>482</v>
      </c>
      <c r="C8" s="36" t="s">
        <v>1593</v>
      </c>
      <c r="D8" s="35" t="s">
        <v>1652</v>
      </c>
      <c r="E8" s="35" t="s">
        <v>1666</v>
      </c>
    </row>
    <row r="9" spans="1:5" ht="15.75" x14ac:dyDescent="0.25">
      <c r="A9" s="35" t="s">
        <v>1633</v>
      </c>
      <c r="B9" s="27" t="s">
        <v>1115</v>
      </c>
      <c r="C9" s="36" t="s">
        <v>1632</v>
      </c>
      <c r="D9" s="35" t="s">
        <v>1652</v>
      </c>
      <c r="E9" s="35" t="s">
        <v>1664</v>
      </c>
    </row>
    <row r="10" spans="1:5" ht="15.75" x14ac:dyDescent="0.25">
      <c r="A10" s="35" t="s">
        <v>1635</v>
      </c>
      <c r="B10" s="27" t="s">
        <v>417</v>
      </c>
      <c r="C10" s="36" t="s">
        <v>1634</v>
      </c>
      <c r="D10" s="35" t="s">
        <v>205</v>
      </c>
      <c r="E10" s="35" t="s">
        <v>1599</v>
      </c>
    </row>
    <row r="11" spans="1:5" ht="15.75" x14ac:dyDescent="0.25">
      <c r="A11" s="35" t="s">
        <v>1623</v>
      </c>
      <c r="B11" s="27" t="s">
        <v>800</v>
      </c>
      <c r="C11" s="37" t="s">
        <v>1622</v>
      </c>
      <c r="D11" s="35" t="s">
        <v>1652</v>
      </c>
      <c r="E11" s="35" t="s">
        <v>1662</v>
      </c>
    </row>
    <row r="12" spans="1:5" ht="15.75" x14ac:dyDescent="0.25">
      <c r="A12" s="35" t="s">
        <v>1605</v>
      </c>
      <c r="B12" s="27" t="s">
        <v>1655</v>
      </c>
      <c r="C12" s="36" t="s">
        <v>1604</v>
      </c>
      <c r="D12" s="35" t="s">
        <v>1652</v>
      </c>
      <c r="E12" s="35" t="s">
        <v>1662</v>
      </c>
    </row>
    <row r="13" spans="1:5" ht="15.75" x14ac:dyDescent="0.25">
      <c r="A13" s="35" t="s">
        <v>1641</v>
      </c>
      <c r="B13" s="27" t="s">
        <v>546</v>
      </c>
      <c r="C13" s="36" t="s">
        <v>1640</v>
      </c>
      <c r="D13" s="35" t="s">
        <v>205</v>
      </c>
      <c r="E13" s="35" t="s">
        <v>1642</v>
      </c>
    </row>
    <row r="14" spans="1:5" ht="15.75" x14ac:dyDescent="0.25">
      <c r="A14" s="35" t="s">
        <v>1613</v>
      </c>
      <c r="B14" s="27" t="s">
        <v>615</v>
      </c>
      <c r="C14" s="36" t="s">
        <v>1612</v>
      </c>
      <c r="D14" s="35" t="s">
        <v>1652</v>
      </c>
      <c r="E14" s="35" t="s">
        <v>1668</v>
      </c>
    </row>
    <row r="15" spans="1:5" ht="15.75" x14ac:dyDescent="0.25">
      <c r="A15" s="35" t="s">
        <v>1637</v>
      </c>
      <c r="B15" s="27" t="s">
        <v>542</v>
      </c>
      <c r="C15" s="36" t="s">
        <v>1636</v>
      </c>
      <c r="D15" s="35" t="s">
        <v>205</v>
      </c>
      <c r="E15" s="35" t="s">
        <v>1599</v>
      </c>
    </row>
    <row r="16" spans="1:5" ht="15.75" x14ac:dyDescent="0.25">
      <c r="A16" s="35" t="s">
        <v>1618</v>
      </c>
      <c r="B16" s="27" t="s">
        <v>1261</v>
      </c>
      <c r="C16" s="36" t="s">
        <v>1617</v>
      </c>
      <c r="D16" s="35" t="s">
        <v>1652</v>
      </c>
      <c r="E16" s="35" t="s">
        <v>1663</v>
      </c>
    </row>
    <row r="17" spans="1:5" ht="15.75" x14ac:dyDescent="0.25">
      <c r="A17" s="35" t="s">
        <v>1601</v>
      </c>
      <c r="B17" s="27" t="s">
        <v>551</v>
      </c>
      <c r="C17" s="36" t="s">
        <v>1600</v>
      </c>
      <c r="D17" s="35" t="s">
        <v>1652</v>
      </c>
      <c r="E17" s="35" t="s">
        <v>1667</v>
      </c>
    </row>
    <row r="18" spans="1:5" ht="15.75" x14ac:dyDescent="0.25">
      <c r="A18" s="35" t="s">
        <v>1656</v>
      </c>
      <c r="B18" s="27" t="s">
        <v>640</v>
      </c>
      <c r="C18" s="36" t="s">
        <v>1614</v>
      </c>
      <c r="D18" s="35" t="s">
        <v>1652</v>
      </c>
      <c r="E18" s="35" t="s">
        <v>1665</v>
      </c>
    </row>
    <row r="19" spans="1:5" ht="15.75" x14ac:dyDescent="0.25">
      <c r="A19" s="35" t="s">
        <v>1648</v>
      </c>
      <c r="B19" s="27" t="s">
        <v>1089</v>
      </c>
      <c r="C19" s="36" t="s">
        <v>1647</v>
      </c>
      <c r="D19" s="35" t="s">
        <v>205</v>
      </c>
      <c r="E19" s="35" t="s">
        <v>1599</v>
      </c>
    </row>
    <row r="20" spans="1:5" ht="15.75" x14ac:dyDescent="0.25">
      <c r="A20" s="35" t="s">
        <v>955</v>
      </c>
      <c r="B20" s="27" t="s">
        <v>954</v>
      </c>
      <c r="C20" s="36" t="s">
        <v>1645</v>
      </c>
      <c r="D20" s="35" t="s">
        <v>205</v>
      </c>
      <c r="E20" s="35" t="s">
        <v>1599</v>
      </c>
    </row>
    <row r="21" spans="1:5" ht="15.75" x14ac:dyDescent="0.25">
      <c r="A21" s="35" t="s">
        <v>1616</v>
      </c>
      <c r="B21" s="27" t="s">
        <v>717</v>
      </c>
      <c r="C21" s="36" t="s">
        <v>1615</v>
      </c>
      <c r="D21" s="35" t="s">
        <v>1652</v>
      </c>
      <c r="E21" s="35" t="s">
        <v>1662</v>
      </c>
    </row>
    <row r="22" spans="1:5" ht="15.75" x14ac:dyDescent="0.25">
      <c r="A22" s="35" t="s">
        <v>1654</v>
      </c>
      <c r="B22" s="27" t="s">
        <v>562</v>
      </c>
      <c r="C22" s="36" t="s">
        <v>1603</v>
      </c>
      <c r="D22" s="35" t="s">
        <v>1652</v>
      </c>
      <c r="E22" s="35" t="s">
        <v>1662</v>
      </c>
    </row>
    <row r="23" spans="1:5" ht="15.75" x14ac:dyDescent="0.25">
      <c r="A23" s="35" t="s">
        <v>1627</v>
      </c>
      <c r="B23" s="27" t="s">
        <v>817</v>
      </c>
      <c r="C23" s="36" t="s">
        <v>1626</v>
      </c>
      <c r="D23" s="35" t="s">
        <v>1652</v>
      </c>
      <c r="E23" s="35" t="s">
        <v>1662</v>
      </c>
    </row>
    <row r="24" spans="1:5" ht="15.75" x14ac:dyDescent="0.25">
      <c r="A24" s="35" t="s">
        <v>1644</v>
      </c>
      <c r="B24" s="27" t="s">
        <v>680</v>
      </c>
      <c r="C24" s="36" t="s">
        <v>1643</v>
      </c>
      <c r="D24" s="35" t="s">
        <v>205</v>
      </c>
      <c r="E24" s="35" t="s">
        <v>1599</v>
      </c>
    </row>
    <row r="25" spans="1:5" ht="15.75" x14ac:dyDescent="0.25">
      <c r="A25" s="35" t="s">
        <v>1592</v>
      </c>
      <c r="B25" s="27" t="s">
        <v>413</v>
      </c>
      <c r="C25" s="36" t="s">
        <v>1591</v>
      </c>
      <c r="D25" s="35" t="s">
        <v>1652</v>
      </c>
      <c r="E25" s="35" t="s">
        <v>1662</v>
      </c>
    </row>
    <row r="26" spans="1:5" ht="15.75" x14ac:dyDescent="0.25">
      <c r="A26" s="35" t="s">
        <v>1631</v>
      </c>
      <c r="B26" s="27" t="s">
        <v>1085</v>
      </c>
      <c r="C26" s="36" t="s">
        <v>1659</v>
      </c>
      <c r="D26" s="35" t="s">
        <v>1652</v>
      </c>
      <c r="E26" s="35" t="s">
        <v>1662</v>
      </c>
    </row>
    <row r="27" spans="1:5" ht="15.75" x14ac:dyDescent="0.25">
      <c r="A27" s="35" t="s">
        <v>1639</v>
      </c>
      <c r="B27" s="27" t="s">
        <v>544</v>
      </c>
      <c r="C27" s="36" t="s">
        <v>1638</v>
      </c>
      <c r="D27" s="35" t="s">
        <v>205</v>
      </c>
      <c r="E27" s="35" t="s">
        <v>1599</v>
      </c>
    </row>
    <row r="28" spans="1:5" ht="15.75" x14ac:dyDescent="0.25">
      <c r="A28" s="35" t="s">
        <v>1630</v>
      </c>
      <c r="B28" s="27" t="s">
        <v>1044</v>
      </c>
      <c r="C28" s="36" t="s">
        <v>1658</v>
      </c>
      <c r="D28" s="35" t="s">
        <v>1652</v>
      </c>
      <c r="E28" s="35" t="s">
        <v>1599</v>
      </c>
    </row>
    <row r="29" spans="1:5" ht="15.75" x14ac:dyDescent="0.25">
      <c r="A29" s="35" t="s">
        <v>1660</v>
      </c>
      <c r="B29" s="27" t="s">
        <v>547</v>
      </c>
      <c r="C29" s="36" t="s">
        <v>1602</v>
      </c>
      <c r="D29" s="35" t="s">
        <v>1652</v>
      </c>
      <c r="E29" s="35" t="s">
        <v>1599</v>
      </c>
    </row>
    <row r="30" spans="1:5" ht="15.75" x14ac:dyDescent="0.25">
      <c r="A30" s="35" t="s">
        <v>1607</v>
      </c>
      <c r="B30" s="27" t="s">
        <v>591</v>
      </c>
      <c r="C30" s="36" t="s">
        <v>1606</v>
      </c>
      <c r="D30" s="35" t="s">
        <v>1652</v>
      </c>
      <c r="E30" s="35" t="s">
        <v>1662</v>
      </c>
    </row>
    <row r="31" spans="1:5" ht="15.75" x14ac:dyDescent="0.25">
      <c r="A31" s="35" t="s">
        <v>1650</v>
      </c>
      <c r="B31" s="27" t="s">
        <v>1091</v>
      </c>
      <c r="C31" s="36" t="s">
        <v>1649</v>
      </c>
      <c r="D31" s="35" t="s">
        <v>205</v>
      </c>
      <c r="E31" s="35" t="s">
        <v>1642</v>
      </c>
    </row>
    <row r="32" spans="1:5" ht="15.75" x14ac:dyDescent="0.25">
      <c r="A32" s="35" t="s">
        <v>1629</v>
      </c>
      <c r="B32" s="27" t="s">
        <v>833</v>
      </c>
      <c r="C32" s="36" t="s">
        <v>1628</v>
      </c>
      <c r="D32" s="35" t="s">
        <v>1652</v>
      </c>
      <c r="E32" s="35" t="s">
        <v>1599</v>
      </c>
    </row>
    <row r="33" spans="1:5" ht="15.75" x14ac:dyDescent="0.25">
      <c r="A33" s="35" t="s">
        <v>1609</v>
      </c>
      <c r="B33" s="27" t="s">
        <v>590</v>
      </c>
      <c r="C33" s="36" t="s">
        <v>1608</v>
      </c>
      <c r="D33" s="35" t="s">
        <v>1652</v>
      </c>
      <c r="E33" s="35" t="s">
        <v>1599</v>
      </c>
    </row>
    <row r="34" spans="1:5" ht="15.75" x14ac:dyDescent="0.25">
      <c r="A34" s="35" t="s">
        <v>1625</v>
      </c>
      <c r="B34" s="27" t="s">
        <v>807</v>
      </c>
      <c r="C34" s="37" t="s">
        <v>1624</v>
      </c>
      <c r="D34" s="35" t="s">
        <v>1652</v>
      </c>
      <c r="E34" s="35" t="s">
        <v>1662</v>
      </c>
    </row>
  </sheetData>
  <sheetProtection sheet="1" objects="1" scenarios="1"/>
  <sortState xmlns:xlrd2="http://schemas.microsoft.com/office/spreadsheetml/2017/richdata2" ref="A2:E34">
    <sortCondition ref="A2:A34"/>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8"/>
  <sheetViews>
    <sheetView workbookViewId="0">
      <selection activeCell="A2" sqref="A2"/>
    </sheetView>
  </sheetViews>
  <sheetFormatPr defaultRowHeight="15" x14ac:dyDescent="0.25"/>
  <cols>
    <col min="1" max="1" width="104.28515625" customWidth="1"/>
  </cols>
  <sheetData>
    <row r="1" spans="1:2" x14ac:dyDescent="0.25">
      <c r="A1" t="s">
        <v>4296</v>
      </c>
      <c r="B1" t="s">
        <v>4297</v>
      </c>
    </row>
    <row r="2" spans="1:2" ht="60" x14ac:dyDescent="0.25">
      <c r="A2" s="197" t="s">
        <v>4249</v>
      </c>
      <c r="B2">
        <f>LEN(A2)</f>
        <v>337</v>
      </c>
    </row>
    <row r="3" spans="1:2" ht="30" x14ac:dyDescent="0.25">
      <c r="A3" s="195" t="s">
        <v>4250</v>
      </c>
      <c r="B3">
        <f>LEN(A3)</f>
        <v>205</v>
      </c>
    </row>
    <row r="4" spans="1:2" ht="30" x14ac:dyDescent="0.25">
      <c r="A4" s="195" t="s">
        <v>4251</v>
      </c>
      <c r="B4">
        <f t="shared" ref="B4:B48" si="0">LEN(A4)</f>
        <v>186</v>
      </c>
    </row>
    <row r="5" spans="1:2" ht="30" x14ac:dyDescent="0.25">
      <c r="A5" s="195" t="s">
        <v>4252</v>
      </c>
      <c r="B5">
        <f t="shared" si="0"/>
        <v>206</v>
      </c>
    </row>
    <row r="6" spans="1:2" ht="30" x14ac:dyDescent="0.25">
      <c r="A6" s="195" t="s">
        <v>4253</v>
      </c>
      <c r="B6">
        <f t="shared" si="0"/>
        <v>145</v>
      </c>
    </row>
    <row r="7" spans="1:2" ht="45" x14ac:dyDescent="0.25">
      <c r="A7" s="195" t="s">
        <v>4254</v>
      </c>
      <c r="B7">
        <f t="shared" si="0"/>
        <v>253</v>
      </c>
    </row>
    <row r="8" spans="1:2" ht="45" x14ac:dyDescent="0.25">
      <c r="A8" s="195" t="s">
        <v>4255</v>
      </c>
      <c r="B8">
        <f t="shared" si="0"/>
        <v>239</v>
      </c>
    </row>
    <row r="9" spans="1:2" ht="30" x14ac:dyDescent="0.25">
      <c r="A9" s="195" t="s">
        <v>4256</v>
      </c>
      <c r="B9">
        <f t="shared" si="0"/>
        <v>212</v>
      </c>
    </row>
    <row r="10" spans="1:2" ht="30" x14ac:dyDescent="0.25">
      <c r="A10" s="195" t="s">
        <v>4257</v>
      </c>
      <c r="B10">
        <f t="shared" si="0"/>
        <v>149</v>
      </c>
    </row>
    <row r="11" spans="1:2" ht="30" x14ac:dyDescent="0.25">
      <c r="A11" s="195" t="s">
        <v>4258</v>
      </c>
      <c r="B11">
        <f t="shared" si="0"/>
        <v>164</v>
      </c>
    </row>
    <row r="12" spans="1:2" ht="30" x14ac:dyDescent="0.25">
      <c r="A12" s="195" t="s">
        <v>4259</v>
      </c>
      <c r="B12">
        <f t="shared" si="0"/>
        <v>200</v>
      </c>
    </row>
    <row r="13" spans="1:2" ht="45" x14ac:dyDescent="0.25">
      <c r="A13" s="195" t="s">
        <v>4260</v>
      </c>
      <c r="B13">
        <f t="shared" si="0"/>
        <v>235</v>
      </c>
    </row>
    <row r="14" spans="1:2" ht="45" x14ac:dyDescent="0.25">
      <c r="A14" s="195" t="s">
        <v>4261</v>
      </c>
      <c r="B14">
        <f t="shared" si="0"/>
        <v>227</v>
      </c>
    </row>
    <row r="15" spans="1:2" x14ac:dyDescent="0.25">
      <c r="A15" s="195" t="s">
        <v>4262</v>
      </c>
      <c r="B15">
        <f t="shared" si="0"/>
        <v>113</v>
      </c>
    </row>
    <row r="16" spans="1:2" ht="30" x14ac:dyDescent="0.25">
      <c r="A16" s="195" t="s">
        <v>4263</v>
      </c>
      <c r="B16">
        <f t="shared" si="0"/>
        <v>160</v>
      </c>
    </row>
    <row r="17" spans="1:2" ht="30" x14ac:dyDescent="0.25">
      <c r="A17" s="195" t="s">
        <v>4264</v>
      </c>
      <c r="B17">
        <f t="shared" si="0"/>
        <v>195</v>
      </c>
    </row>
    <row r="18" spans="1:2" ht="45" x14ac:dyDescent="0.25">
      <c r="A18" s="195" t="s">
        <v>4265</v>
      </c>
      <c r="B18">
        <f t="shared" si="0"/>
        <v>309</v>
      </c>
    </row>
    <row r="19" spans="1:2" ht="30" x14ac:dyDescent="0.25">
      <c r="A19" s="195" t="s">
        <v>4266</v>
      </c>
      <c r="B19">
        <f t="shared" si="0"/>
        <v>226</v>
      </c>
    </row>
    <row r="20" spans="1:2" ht="45" x14ac:dyDescent="0.25">
      <c r="A20" s="195" t="s">
        <v>4267</v>
      </c>
      <c r="B20">
        <f t="shared" si="0"/>
        <v>319</v>
      </c>
    </row>
    <row r="21" spans="1:2" ht="45" x14ac:dyDescent="0.25">
      <c r="A21" s="195" t="s">
        <v>4268</v>
      </c>
      <c r="B21">
        <f t="shared" si="0"/>
        <v>297</v>
      </c>
    </row>
    <row r="22" spans="1:2" ht="30" x14ac:dyDescent="0.25">
      <c r="A22" s="195" t="s">
        <v>4269</v>
      </c>
      <c r="B22">
        <f t="shared" si="0"/>
        <v>140</v>
      </c>
    </row>
    <row r="23" spans="1:2" ht="30" x14ac:dyDescent="0.25">
      <c r="A23" s="195" t="s">
        <v>4270</v>
      </c>
      <c r="B23">
        <f t="shared" si="0"/>
        <v>176</v>
      </c>
    </row>
    <row r="24" spans="1:2" ht="45" x14ac:dyDescent="0.25">
      <c r="A24" s="195" t="s">
        <v>4271</v>
      </c>
      <c r="B24">
        <f t="shared" si="0"/>
        <v>299</v>
      </c>
    </row>
    <row r="25" spans="1:2" ht="30" x14ac:dyDescent="0.25">
      <c r="A25" s="195" t="s">
        <v>4272</v>
      </c>
      <c r="B25">
        <f t="shared" si="0"/>
        <v>127</v>
      </c>
    </row>
    <row r="26" spans="1:2" ht="30" x14ac:dyDescent="0.25">
      <c r="A26" s="195" t="s">
        <v>4273</v>
      </c>
      <c r="B26">
        <f t="shared" si="0"/>
        <v>171</v>
      </c>
    </row>
    <row r="27" spans="1:2" ht="45" x14ac:dyDescent="0.25">
      <c r="A27" s="195" t="s">
        <v>4274</v>
      </c>
      <c r="B27">
        <f t="shared" si="0"/>
        <v>224</v>
      </c>
    </row>
    <row r="28" spans="1:2" ht="60" x14ac:dyDescent="0.25">
      <c r="A28" s="195" t="s">
        <v>4275</v>
      </c>
      <c r="B28">
        <f t="shared" si="0"/>
        <v>390</v>
      </c>
    </row>
    <row r="29" spans="1:2" ht="45" x14ac:dyDescent="0.25">
      <c r="A29" s="195" t="s">
        <v>4276</v>
      </c>
      <c r="B29">
        <f t="shared" si="0"/>
        <v>242</v>
      </c>
    </row>
    <row r="30" spans="1:2" ht="30" x14ac:dyDescent="0.25">
      <c r="A30" s="195" t="s">
        <v>4277</v>
      </c>
      <c r="B30">
        <f t="shared" si="0"/>
        <v>160</v>
      </c>
    </row>
    <row r="31" spans="1:2" ht="45" x14ac:dyDescent="0.25">
      <c r="A31" s="195" t="s">
        <v>4278</v>
      </c>
      <c r="B31">
        <f t="shared" si="0"/>
        <v>250</v>
      </c>
    </row>
    <row r="32" spans="1:2" ht="30" x14ac:dyDescent="0.25">
      <c r="A32" s="195" t="s">
        <v>4279</v>
      </c>
      <c r="B32">
        <f t="shared" si="0"/>
        <v>199</v>
      </c>
    </row>
    <row r="33" spans="1:2" ht="45" x14ac:dyDescent="0.25">
      <c r="A33" s="195" t="s">
        <v>4280</v>
      </c>
      <c r="B33">
        <f t="shared" si="0"/>
        <v>309</v>
      </c>
    </row>
    <row r="34" spans="1:2" ht="30" x14ac:dyDescent="0.25">
      <c r="A34" s="195" t="s">
        <v>4281</v>
      </c>
      <c r="B34">
        <f t="shared" si="0"/>
        <v>202</v>
      </c>
    </row>
    <row r="35" spans="1:2" ht="30" x14ac:dyDescent="0.25">
      <c r="A35" s="195" t="s">
        <v>4282</v>
      </c>
      <c r="B35">
        <f t="shared" si="0"/>
        <v>159</v>
      </c>
    </row>
    <row r="36" spans="1:2" ht="30" x14ac:dyDescent="0.25">
      <c r="A36" s="195" t="s">
        <v>4283</v>
      </c>
      <c r="B36">
        <f t="shared" si="0"/>
        <v>151</v>
      </c>
    </row>
    <row r="37" spans="1:2" ht="30" x14ac:dyDescent="0.25">
      <c r="A37" s="195" t="s">
        <v>4284</v>
      </c>
      <c r="B37">
        <f t="shared" si="0"/>
        <v>203</v>
      </c>
    </row>
    <row r="38" spans="1:2" x14ac:dyDescent="0.25">
      <c r="A38" s="195" t="s">
        <v>4285</v>
      </c>
      <c r="B38">
        <f t="shared" si="0"/>
        <v>96</v>
      </c>
    </row>
    <row r="39" spans="1:2" ht="30" x14ac:dyDescent="0.25">
      <c r="A39" s="195" t="s">
        <v>4286</v>
      </c>
      <c r="B39">
        <f t="shared" si="0"/>
        <v>164</v>
      </c>
    </row>
    <row r="40" spans="1:2" ht="45" x14ac:dyDescent="0.25">
      <c r="A40" s="195" t="s">
        <v>4287</v>
      </c>
      <c r="B40">
        <f t="shared" si="0"/>
        <v>235</v>
      </c>
    </row>
    <row r="41" spans="1:2" ht="30" x14ac:dyDescent="0.25">
      <c r="A41" s="195" t="s">
        <v>4288</v>
      </c>
      <c r="B41">
        <f t="shared" si="0"/>
        <v>112</v>
      </c>
    </row>
    <row r="42" spans="1:2" ht="30" x14ac:dyDescent="0.25">
      <c r="A42" s="195" t="s">
        <v>4289</v>
      </c>
      <c r="B42">
        <f t="shared" si="0"/>
        <v>138</v>
      </c>
    </row>
    <row r="43" spans="1:2" ht="45" x14ac:dyDescent="0.25">
      <c r="A43" s="195" t="s">
        <v>4290</v>
      </c>
      <c r="B43">
        <f t="shared" si="0"/>
        <v>287</v>
      </c>
    </row>
    <row r="44" spans="1:2" ht="30" x14ac:dyDescent="0.25">
      <c r="A44" s="195" t="s">
        <v>4291</v>
      </c>
      <c r="B44">
        <f t="shared" si="0"/>
        <v>168</v>
      </c>
    </row>
    <row r="45" spans="1:2" ht="45" x14ac:dyDescent="0.25">
      <c r="A45" s="195" t="s">
        <v>4292</v>
      </c>
      <c r="B45">
        <f t="shared" si="0"/>
        <v>226</v>
      </c>
    </row>
    <row r="46" spans="1:2" ht="30" x14ac:dyDescent="0.25">
      <c r="A46" s="195" t="s">
        <v>4293</v>
      </c>
      <c r="B46">
        <f t="shared" si="0"/>
        <v>153</v>
      </c>
    </row>
    <row r="47" spans="1:2" ht="30" x14ac:dyDescent="0.25">
      <c r="A47" s="195" t="s">
        <v>4294</v>
      </c>
      <c r="B47">
        <f t="shared" si="0"/>
        <v>146</v>
      </c>
    </row>
    <row r="48" spans="1:2" ht="45" x14ac:dyDescent="0.25">
      <c r="A48" s="195" t="s">
        <v>4295</v>
      </c>
      <c r="B48">
        <f t="shared" si="0"/>
        <v>240</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9"/>
  <sheetViews>
    <sheetView zoomScaleNormal="100" workbookViewId="0">
      <selection activeCell="B4" sqref="B4:C4"/>
    </sheetView>
  </sheetViews>
  <sheetFormatPr defaultRowHeight="15" x14ac:dyDescent="0.25"/>
  <cols>
    <col min="1" max="1" width="13.28515625" customWidth="1"/>
    <col min="2" max="2" width="21.7109375" customWidth="1"/>
    <col min="3" max="3" width="16.7109375" customWidth="1"/>
    <col min="4" max="5" width="21.7109375" customWidth="1"/>
    <col min="8" max="8" width="22.42578125" bestFit="1" customWidth="1"/>
    <col min="9" max="9" width="12.28515625" bestFit="1" customWidth="1"/>
  </cols>
  <sheetData>
    <row r="1" spans="1:6" x14ac:dyDescent="0.25">
      <c r="A1" s="280" t="s">
        <v>4336</v>
      </c>
      <c r="B1" s="281"/>
      <c r="C1" s="281"/>
      <c r="D1" s="281"/>
      <c r="E1" s="281"/>
      <c r="F1" s="1"/>
    </row>
    <row r="2" spans="1:6" ht="15.75" thickBot="1" x14ac:dyDescent="0.3">
      <c r="A2" s="44" t="s">
        <v>2097</v>
      </c>
      <c r="B2" s="1"/>
      <c r="C2" s="1"/>
      <c r="D2" s="1"/>
      <c r="E2" s="41" t="str">
        <f>+SurveyDataEntrySheet!F2</f>
        <v>Revised 5/2/2024</v>
      </c>
      <c r="F2" s="1"/>
    </row>
    <row r="3" spans="1:6" ht="15.75" thickBot="1" x14ac:dyDescent="0.3">
      <c r="A3" s="268" t="s">
        <v>22</v>
      </c>
      <c r="B3" s="269"/>
      <c r="C3" s="269"/>
      <c r="D3" s="269"/>
      <c r="E3" s="270"/>
    </row>
    <row r="4" spans="1:6" x14ac:dyDescent="0.25">
      <c r="A4" s="2" t="s">
        <v>4</v>
      </c>
      <c r="B4" s="306"/>
      <c r="C4" s="306"/>
      <c r="D4" s="3" t="s">
        <v>5</v>
      </c>
      <c r="E4" s="201">
        <f>+SurveyDataEntrySheet!A27</f>
        <v>0</v>
      </c>
    </row>
    <row r="5" spans="1:6" x14ac:dyDescent="0.25">
      <c r="A5" s="4" t="s">
        <v>2053</v>
      </c>
      <c r="B5" s="310"/>
      <c r="C5" s="310"/>
      <c r="E5" s="102"/>
    </row>
    <row r="6" spans="1:6" x14ac:dyDescent="0.25">
      <c r="A6" s="4" t="s">
        <v>6</v>
      </c>
      <c r="B6" s="296"/>
      <c r="C6" s="296"/>
      <c r="D6" s="296"/>
      <c r="E6" s="307"/>
    </row>
    <row r="7" spans="1:6" x14ac:dyDescent="0.25">
      <c r="A7" s="4" t="s">
        <v>7</v>
      </c>
      <c r="E7" s="5"/>
    </row>
    <row r="8" spans="1:6" x14ac:dyDescent="0.25">
      <c r="A8" s="4" t="s">
        <v>3</v>
      </c>
      <c r="B8" t="s">
        <v>61</v>
      </c>
      <c r="C8" t="s">
        <v>1405</v>
      </c>
      <c r="E8" s="5" t="s">
        <v>1673</v>
      </c>
    </row>
    <row r="9" spans="1:6" x14ac:dyDescent="0.25">
      <c r="A9" s="92"/>
      <c r="B9" s="23" t="str">
        <f>IF(A9="","",VLOOKUP(A9,WatchSensitiveList,3,FALSE))</f>
        <v/>
      </c>
      <c r="C9" s="315" t="str">
        <f>IF(A9="","",VLOOKUP(A9,WatchSensitiveList,2,FALSE))</f>
        <v/>
      </c>
      <c r="D9" s="316"/>
      <c r="E9" s="43" t="str">
        <f>IF(A9="","",VLOOKUP(A9,WatchSensitiveList,8,FALSE)&amp;" - "&amp;VLOOKUP(A9,WatchSensitiveList,4,FALSE))</f>
        <v/>
      </c>
    </row>
    <row r="10" spans="1:6" x14ac:dyDescent="0.25">
      <c r="A10" s="92"/>
      <c r="B10" s="23" t="str">
        <f>IF(A10="","",VLOOKUP(A10,WatchSensitiveList,3,FALSE))</f>
        <v/>
      </c>
      <c r="C10" s="315" t="str">
        <f>IF(A10="","",VLOOKUP(A10,WatchSensitiveList,2))</f>
        <v/>
      </c>
      <c r="D10" s="316"/>
      <c r="E10" s="43" t="str">
        <f>IF(A10="","",VLOOKUP(A10,WatchSensitiveList,8,FALSE)&amp;" - "&amp;VLOOKUP(A10,WatchSensitiveList,4,FALSE))</f>
        <v/>
      </c>
    </row>
    <row r="11" spans="1:6" x14ac:dyDescent="0.25">
      <c r="A11" s="4" t="s">
        <v>18</v>
      </c>
      <c r="C11" s="83"/>
      <c r="E11" s="5"/>
    </row>
    <row r="12" spans="1:6" x14ac:dyDescent="0.25">
      <c r="A12" s="4" t="s">
        <v>1952</v>
      </c>
      <c r="D12" s="103"/>
      <c r="E12" s="5"/>
    </row>
    <row r="13" spans="1:6" x14ac:dyDescent="0.25">
      <c r="A13" s="4" t="s">
        <v>1943</v>
      </c>
      <c r="D13" s="103"/>
      <c r="E13" s="5"/>
    </row>
    <row r="14" spans="1:6" x14ac:dyDescent="0.25">
      <c r="A14" s="4" t="s">
        <v>8</v>
      </c>
      <c r="B14" s="42"/>
      <c r="C14" s="83"/>
      <c r="D14" t="s">
        <v>9</v>
      </c>
      <c r="E14" s="159">
        <f>+SurveyDataEntrySheet!B4</f>
        <v>0</v>
      </c>
    </row>
    <row r="15" spans="1:6" x14ac:dyDescent="0.25">
      <c r="A15" s="4" t="s">
        <v>10</v>
      </c>
      <c r="C15" s="308">
        <f>+SurveyDataEntrySheet!D4</f>
        <v>0</v>
      </c>
      <c r="D15" s="308"/>
      <c r="E15" s="309"/>
    </row>
    <row r="16" spans="1:6" x14ac:dyDescent="0.25">
      <c r="A16" s="4" t="s">
        <v>35</v>
      </c>
      <c r="C16" s="83"/>
      <c r="D16" s="27" t="s">
        <v>2056</v>
      </c>
      <c r="E16" s="105"/>
    </row>
    <row r="17" spans="1:5" x14ac:dyDescent="0.25">
      <c r="A17" s="4" t="s">
        <v>11</v>
      </c>
      <c r="B17" t="s">
        <v>1407</v>
      </c>
      <c r="C17" s="101"/>
      <c r="D17" t="s">
        <v>1408</v>
      </c>
      <c r="E17" s="84"/>
    </row>
    <row r="18" spans="1:5" x14ac:dyDescent="0.25">
      <c r="A18" s="4"/>
      <c r="B18" t="s">
        <v>1406</v>
      </c>
      <c r="C18" s="83"/>
      <c r="D18" t="s">
        <v>1409</v>
      </c>
      <c r="E18" s="84"/>
    </row>
    <row r="19" spans="1:5" x14ac:dyDescent="0.25">
      <c r="A19" s="4" t="s">
        <v>110</v>
      </c>
      <c r="B19" s="314">
        <f>+SurveyDataEntrySheet!D6</f>
        <v>0</v>
      </c>
      <c r="C19" s="314"/>
      <c r="D19" t="s">
        <v>12</v>
      </c>
      <c r="E19" s="84"/>
    </row>
    <row r="20" spans="1:5" x14ac:dyDescent="0.25">
      <c r="A20" s="4" t="s">
        <v>25</v>
      </c>
      <c r="B20" s="101"/>
      <c r="C20" t="s">
        <v>23</v>
      </c>
      <c r="D20" s="83"/>
      <c r="E20" s="5"/>
    </row>
    <row r="21" spans="1:5" x14ac:dyDescent="0.25">
      <c r="A21" s="4" t="s">
        <v>13</v>
      </c>
      <c r="B21" s="83"/>
      <c r="C21" t="s">
        <v>24</v>
      </c>
      <c r="D21" s="83"/>
      <c r="E21" s="5"/>
    </row>
    <row r="22" spans="1:5" x14ac:dyDescent="0.25">
      <c r="A22" s="4" t="s">
        <v>14</v>
      </c>
      <c r="B22" s="83"/>
      <c r="C22" t="s">
        <v>15</v>
      </c>
      <c r="D22" s="99"/>
      <c r="E22" s="5"/>
    </row>
    <row r="23" spans="1:5" x14ac:dyDescent="0.25">
      <c r="A23" s="4" t="s">
        <v>16</v>
      </c>
      <c r="B23" s="101"/>
      <c r="C23" t="s">
        <v>17</v>
      </c>
      <c r="D23" s="83"/>
      <c r="E23" s="5"/>
    </row>
    <row r="24" spans="1:5" ht="15.75" thickBot="1" x14ac:dyDescent="0.3">
      <c r="A24" s="6" t="s">
        <v>19</v>
      </c>
      <c r="B24" s="94"/>
      <c r="C24" s="7" t="s">
        <v>20</v>
      </c>
      <c r="D24" s="94"/>
      <c r="E24" s="8"/>
    </row>
    <row r="25" spans="1:5" ht="15.75" thickBot="1" x14ac:dyDescent="0.3"/>
    <row r="26" spans="1:5" ht="15.75" thickBot="1" x14ac:dyDescent="0.3">
      <c r="A26" s="268" t="s">
        <v>26</v>
      </c>
      <c r="B26" s="269"/>
      <c r="C26" s="269"/>
      <c r="D26" s="269"/>
      <c r="E26" s="270"/>
    </row>
    <row r="27" spans="1:5" x14ac:dyDescent="0.25">
      <c r="A27" s="2" t="s">
        <v>21</v>
      </c>
      <c r="B27" s="3"/>
      <c r="C27" s="106"/>
      <c r="D27" s="3"/>
      <c r="E27" s="9"/>
    </row>
    <row r="28" spans="1:5" x14ac:dyDescent="0.25">
      <c r="A28" s="4" t="s">
        <v>27</v>
      </c>
      <c r="C28" s="83"/>
      <c r="D28" t="s">
        <v>1953</v>
      </c>
      <c r="E28" s="84"/>
    </row>
    <row r="29" spans="1:5" x14ac:dyDescent="0.25">
      <c r="A29" s="4"/>
      <c r="D29" t="s">
        <v>1954</v>
      </c>
      <c r="E29" s="108"/>
    </row>
    <row r="30" spans="1:5" x14ac:dyDescent="0.25">
      <c r="A30" s="4" t="s">
        <v>28</v>
      </c>
      <c r="C30" s="83"/>
      <c r="D30" t="s">
        <v>29</v>
      </c>
      <c r="E30" s="109"/>
    </row>
    <row r="31" spans="1:5" x14ac:dyDescent="0.25">
      <c r="A31" s="4" t="s">
        <v>4330</v>
      </c>
      <c r="C31" s="83"/>
      <c r="D31" t="s">
        <v>30</v>
      </c>
      <c r="E31" s="97"/>
    </row>
    <row r="32" spans="1:5" x14ac:dyDescent="0.25">
      <c r="A32" s="4" t="s">
        <v>31</v>
      </c>
      <c r="C32" s="83"/>
      <c r="D32" t="s">
        <v>32</v>
      </c>
      <c r="E32" s="84"/>
    </row>
    <row r="33" spans="1:5" x14ac:dyDescent="0.25">
      <c r="A33" s="4" t="s">
        <v>33</v>
      </c>
      <c r="C33" s="83"/>
      <c r="D33" t="s">
        <v>34</v>
      </c>
      <c r="E33" s="84"/>
    </row>
    <row r="34" spans="1:5" x14ac:dyDescent="0.25">
      <c r="A34" s="4" t="s">
        <v>1955</v>
      </c>
      <c r="C34" s="107"/>
      <c r="E34" s="5"/>
    </row>
    <row r="35" spans="1:5" x14ac:dyDescent="0.25">
      <c r="A35" s="4" t="s">
        <v>1410</v>
      </c>
      <c r="C35" s="310"/>
      <c r="D35" s="310"/>
      <c r="E35" s="311"/>
    </row>
    <row r="36" spans="1:5" x14ac:dyDescent="0.25">
      <c r="A36" s="4" t="s">
        <v>229</v>
      </c>
      <c r="E36" s="22" t="str">
        <f>IF(SUM(A38:E38)=100,"","Doesn't add up to 100%")</f>
        <v>Doesn't add up to 100%</v>
      </c>
    </row>
    <row r="37" spans="1:5" x14ac:dyDescent="0.25">
      <c r="A37" s="57" t="s">
        <v>36</v>
      </c>
      <c r="B37" s="24" t="s">
        <v>37</v>
      </c>
      <c r="C37" s="24" t="s">
        <v>38</v>
      </c>
      <c r="D37" s="24" t="s">
        <v>39</v>
      </c>
      <c r="E37" s="72" t="s">
        <v>40</v>
      </c>
    </row>
    <row r="38" spans="1:5" x14ac:dyDescent="0.25">
      <c r="A38" s="100"/>
      <c r="B38" s="96"/>
      <c r="C38" s="96"/>
      <c r="D38" s="96"/>
      <c r="E38" s="97"/>
    </row>
    <row r="39" spans="1:5" x14ac:dyDescent="0.25">
      <c r="A39" s="4" t="s">
        <v>1494</v>
      </c>
      <c r="E39" s="5"/>
    </row>
    <row r="40" spans="1:5" x14ac:dyDescent="0.25">
      <c r="A40" s="298"/>
      <c r="B40" s="260"/>
      <c r="C40" s="260"/>
      <c r="D40" s="260"/>
      <c r="E40" s="261"/>
    </row>
    <row r="41" spans="1:5" x14ac:dyDescent="0.25">
      <c r="A41" s="26" t="s">
        <v>1496</v>
      </c>
      <c r="B41" s="25"/>
      <c r="C41" s="25"/>
      <c r="D41" s="25"/>
      <c r="E41" s="110"/>
    </row>
    <row r="42" spans="1:5" x14ac:dyDescent="0.25">
      <c r="A42" s="4" t="s">
        <v>1495</v>
      </c>
      <c r="E42" s="5"/>
    </row>
    <row r="43" spans="1:5" x14ac:dyDescent="0.25">
      <c r="A43" s="298"/>
      <c r="B43" s="260"/>
      <c r="C43" s="312"/>
      <c r="D43" s="260"/>
      <c r="E43" s="313"/>
    </row>
    <row r="44" spans="1:5" x14ac:dyDescent="0.25">
      <c r="A44" s="4" t="s">
        <v>1483</v>
      </c>
      <c r="C44" s="83"/>
      <c r="D44" t="s">
        <v>1484</v>
      </c>
      <c r="E44" s="84"/>
    </row>
    <row r="45" spans="1:5" x14ac:dyDescent="0.25">
      <c r="A45" s="4" t="s">
        <v>1956</v>
      </c>
      <c r="E45" s="5"/>
    </row>
    <row r="46" spans="1:5" x14ac:dyDescent="0.25">
      <c r="A46" s="298"/>
      <c r="B46" s="260"/>
      <c r="C46" s="260"/>
      <c r="D46" s="260"/>
      <c r="E46" s="261"/>
    </row>
    <row r="47" spans="1:5" ht="15.75" thickBot="1" x14ac:dyDescent="0.3">
      <c r="A47" s="299"/>
      <c r="B47" s="300"/>
      <c r="C47" s="300"/>
      <c r="D47" s="300"/>
      <c r="E47" s="301"/>
    </row>
    <row r="48" spans="1:5" ht="15.75" thickBot="1" x14ac:dyDescent="0.3">
      <c r="A48" s="268" t="s">
        <v>41</v>
      </c>
      <c r="B48" s="269"/>
      <c r="C48" s="269"/>
      <c r="D48" s="269"/>
      <c r="E48" s="270"/>
    </row>
    <row r="49" spans="1:5" x14ac:dyDescent="0.25">
      <c r="A49" s="2" t="s">
        <v>42</v>
      </c>
      <c r="B49" s="3" t="s">
        <v>43</v>
      </c>
      <c r="C49" s="3" t="s">
        <v>44</v>
      </c>
      <c r="D49" s="3" t="s">
        <v>46</v>
      </c>
      <c r="E49" s="9" t="s">
        <v>45</v>
      </c>
    </row>
    <row r="50" spans="1:5" ht="15.75" thickBot="1" x14ac:dyDescent="0.3">
      <c r="A50" s="111"/>
      <c r="B50" s="112"/>
      <c r="C50" s="112"/>
      <c r="D50" s="112"/>
      <c r="E50" s="113"/>
    </row>
    <row r="53" spans="1:5" ht="15.75" thickBot="1" x14ac:dyDescent="0.3"/>
    <row r="54" spans="1:5" ht="15.75" thickBot="1" x14ac:dyDescent="0.3">
      <c r="A54" s="234" t="s">
        <v>47</v>
      </c>
      <c r="B54" s="235"/>
      <c r="C54" s="235"/>
      <c r="D54" s="235"/>
      <c r="E54" s="236"/>
    </row>
    <row r="55" spans="1:5" x14ac:dyDescent="0.25">
      <c r="A55" s="2"/>
      <c r="B55" s="3" t="s">
        <v>50</v>
      </c>
      <c r="C55" s="3" t="s">
        <v>49</v>
      </c>
      <c r="D55" s="3" t="s">
        <v>2054</v>
      </c>
      <c r="E55" s="9" t="s">
        <v>48</v>
      </c>
    </row>
    <row r="56" spans="1:5" ht="15.75" thickBot="1" x14ac:dyDescent="0.3">
      <c r="A56" s="4"/>
      <c r="B56" s="83"/>
      <c r="C56" s="94"/>
      <c r="D56" s="94"/>
      <c r="E56" s="114"/>
    </row>
    <row r="57" spans="1:5" ht="15.75" thickBot="1" x14ac:dyDescent="0.3">
      <c r="A57" s="6"/>
      <c r="B57" s="7"/>
      <c r="C57" s="7"/>
      <c r="D57" s="7"/>
      <c r="E57" s="8"/>
    </row>
    <row r="58" spans="1:5" ht="15.75" thickBot="1" x14ac:dyDescent="0.3">
      <c r="A58" s="268" t="s">
        <v>51</v>
      </c>
      <c r="B58" s="269"/>
      <c r="C58" s="269"/>
      <c r="D58" s="269"/>
      <c r="E58" s="270"/>
    </row>
    <row r="59" spans="1:5" x14ac:dyDescent="0.25">
      <c r="A59" s="2" t="s">
        <v>52</v>
      </c>
      <c r="B59" s="3"/>
      <c r="C59" s="3" t="s">
        <v>383</v>
      </c>
      <c r="D59" s="3" t="s">
        <v>384</v>
      </c>
      <c r="E59" s="9" t="s">
        <v>385</v>
      </c>
    </row>
    <row r="60" spans="1:5" x14ac:dyDescent="0.25">
      <c r="A60" s="4" t="s">
        <v>1482</v>
      </c>
      <c r="C60" s="83"/>
      <c r="D60" s="83"/>
      <c r="E60" s="84"/>
    </row>
    <row r="61" spans="1:5" x14ac:dyDescent="0.25">
      <c r="A61" s="4" t="s">
        <v>53</v>
      </c>
      <c r="C61" s="302"/>
      <c r="D61" s="302"/>
      <c r="E61" s="303"/>
    </row>
    <row r="62" spans="1:5" ht="15.75" thickBot="1" x14ac:dyDescent="0.3">
      <c r="A62" s="6" t="s">
        <v>2055</v>
      </c>
      <c r="B62" s="7"/>
      <c r="C62" s="304"/>
      <c r="D62" s="304"/>
      <c r="E62" s="305"/>
    </row>
    <row r="63" spans="1:5" ht="15.75" thickBot="1" x14ac:dyDescent="0.3"/>
    <row r="64" spans="1:5" ht="15.75" thickBot="1" x14ac:dyDescent="0.3">
      <c r="A64" s="268" t="s">
        <v>54</v>
      </c>
      <c r="B64" s="269"/>
      <c r="C64" s="269"/>
      <c r="D64" s="269"/>
      <c r="E64" s="270"/>
    </row>
    <row r="65" spans="1:5" x14ac:dyDescent="0.25">
      <c r="A65" s="2" t="s">
        <v>55</v>
      </c>
      <c r="B65" s="3"/>
      <c r="C65" s="3"/>
      <c r="D65" s="3"/>
      <c r="E65" s="9"/>
    </row>
    <row r="66" spans="1:5" x14ac:dyDescent="0.25">
      <c r="A66" s="250"/>
      <c r="B66" s="251"/>
      <c r="C66" s="251"/>
      <c r="D66" s="251"/>
      <c r="E66" s="252"/>
    </row>
    <row r="67" spans="1:5" x14ac:dyDescent="0.25">
      <c r="A67" s="250"/>
      <c r="B67" s="251"/>
      <c r="C67" s="251"/>
      <c r="D67" s="251"/>
      <c r="E67" s="252"/>
    </row>
    <row r="68" spans="1:5" x14ac:dyDescent="0.25">
      <c r="A68" s="250"/>
      <c r="B68" s="251"/>
      <c r="C68" s="251"/>
      <c r="D68" s="251"/>
      <c r="E68" s="252"/>
    </row>
    <row r="69" spans="1:5" x14ac:dyDescent="0.25">
      <c r="A69" s="250"/>
      <c r="B69" s="251"/>
      <c r="C69" s="251"/>
      <c r="D69" s="251"/>
      <c r="E69" s="252"/>
    </row>
    <row r="70" spans="1:5" x14ac:dyDescent="0.25">
      <c r="A70" s="4" t="s">
        <v>56</v>
      </c>
      <c r="C70" s="296"/>
      <c r="D70" s="297"/>
      <c r="E70" s="5"/>
    </row>
    <row r="71" spans="1:5" x14ac:dyDescent="0.25">
      <c r="A71" s="4" t="s">
        <v>57</v>
      </c>
      <c r="E71" s="5"/>
    </row>
    <row r="72" spans="1:5" x14ac:dyDescent="0.25">
      <c r="A72" s="250"/>
      <c r="B72" s="251"/>
      <c r="C72" s="251"/>
      <c r="D72" s="251"/>
      <c r="E72" s="252"/>
    </row>
    <row r="73" spans="1:5" x14ac:dyDescent="0.25">
      <c r="A73" s="250"/>
      <c r="B73" s="251"/>
      <c r="C73" s="251"/>
      <c r="D73" s="251"/>
      <c r="E73" s="252"/>
    </row>
    <row r="74" spans="1:5" x14ac:dyDescent="0.25">
      <c r="A74" s="250"/>
      <c r="B74" s="251"/>
      <c r="C74" s="251"/>
      <c r="D74" s="251"/>
      <c r="E74" s="252"/>
    </row>
    <row r="75" spans="1:5" x14ac:dyDescent="0.25">
      <c r="A75" s="250"/>
      <c r="B75" s="251"/>
      <c r="C75" s="251"/>
      <c r="D75" s="251"/>
      <c r="E75" s="252"/>
    </row>
    <row r="76" spans="1:5" x14ac:dyDescent="0.25">
      <c r="A76" s="4" t="s">
        <v>58</v>
      </c>
      <c r="C76" s="83"/>
      <c r="D76" t="s">
        <v>59</v>
      </c>
      <c r="E76" s="104"/>
    </row>
    <row r="77" spans="1:5" x14ac:dyDescent="0.25">
      <c r="A77" s="4" t="s">
        <v>376</v>
      </c>
      <c r="D77" s="258"/>
      <c r="E77" s="259"/>
    </row>
    <row r="78" spans="1:5" x14ac:dyDescent="0.25">
      <c r="A78" s="4" t="s">
        <v>377</v>
      </c>
      <c r="D78" s="258"/>
      <c r="E78" s="259"/>
    </row>
    <row r="79" spans="1:5" x14ac:dyDescent="0.25">
      <c r="A79" s="4" t="s">
        <v>60</v>
      </c>
      <c r="E79" s="5"/>
    </row>
    <row r="80" spans="1:5" x14ac:dyDescent="0.25">
      <c r="A80" s="250"/>
      <c r="B80" s="251"/>
      <c r="C80" s="251"/>
      <c r="D80" s="251"/>
      <c r="E80" s="252"/>
    </row>
    <row r="81" spans="1:5" x14ac:dyDescent="0.25">
      <c r="A81" s="250"/>
      <c r="B81" s="251"/>
      <c r="C81" s="251"/>
      <c r="D81" s="251"/>
      <c r="E81" s="252"/>
    </row>
    <row r="82" spans="1:5" x14ac:dyDescent="0.25">
      <c r="A82" s="250"/>
      <c r="B82" s="251"/>
      <c r="C82" s="251"/>
      <c r="D82" s="251"/>
      <c r="E82" s="252"/>
    </row>
    <row r="83" spans="1:5" x14ac:dyDescent="0.25">
      <c r="A83" s="250"/>
      <c r="B83" s="251"/>
      <c r="C83" s="251"/>
      <c r="D83" s="251"/>
      <c r="E83" s="252"/>
    </row>
    <row r="84" spans="1:5" x14ac:dyDescent="0.25">
      <c r="A84" s="4" t="s">
        <v>382</v>
      </c>
      <c r="D84" s="83"/>
      <c r="E84" s="5"/>
    </row>
    <row r="85" spans="1:5" x14ac:dyDescent="0.25">
      <c r="A85" s="4" t="s">
        <v>3</v>
      </c>
      <c r="B85" t="s">
        <v>61</v>
      </c>
      <c r="C85" t="s">
        <v>1500</v>
      </c>
      <c r="D85" s="319" t="s">
        <v>1405</v>
      </c>
      <c r="E85" s="320"/>
    </row>
    <row r="86" spans="1:5" x14ac:dyDescent="0.25">
      <c r="A86" s="80" t="str">
        <f>IF(B86="","",VLOOKUP(B86,InvasivePlants,2,FALSE))</f>
        <v/>
      </c>
      <c r="B86" s="85"/>
      <c r="C86" s="39" t="str">
        <f>IF(B86="","",VLOOKUP(B86,InvasivePlants,5,FALSE))</f>
        <v/>
      </c>
      <c r="D86" s="317" t="str">
        <f>IF(B86="","",VLOOKUP(B86,InvasivePlants,3,FALSE))</f>
        <v/>
      </c>
      <c r="E86" s="318"/>
    </row>
    <row r="87" spans="1:5" x14ac:dyDescent="0.25">
      <c r="A87" s="80" t="str">
        <f>IF(B87="","",VLOOKUP(B87,InvasivePlants,2,FALSE))</f>
        <v/>
      </c>
      <c r="B87" s="85"/>
      <c r="C87" s="39" t="str">
        <f>IF(B87="","",VLOOKUP(B87,InvasivePlants,5,FALSE))</f>
        <v/>
      </c>
      <c r="D87" s="317" t="str">
        <f>IF(B87="","",VLOOKUP(B87,InvasivePlants,3,FALSE))</f>
        <v/>
      </c>
      <c r="E87" s="318"/>
    </row>
    <row r="88" spans="1:5" x14ac:dyDescent="0.25">
      <c r="A88" s="80" t="str">
        <f>IF(B88="","",VLOOKUP(B88,InvasivePlants,2,FALSE))</f>
        <v/>
      </c>
      <c r="B88" s="85"/>
      <c r="C88" s="39" t="str">
        <f>IF(B88="","",VLOOKUP(B88,InvasivePlants,5,FALSE))</f>
        <v/>
      </c>
      <c r="D88" s="317" t="str">
        <f>IF(B88="","",VLOOKUP(B88,InvasivePlants,3,FALSE))</f>
        <v/>
      </c>
      <c r="E88" s="318"/>
    </row>
    <row r="89" spans="1:5" x14ac:dyDescent="0.25">
      <c r="A89" s="80" t="str">
        <f>IF(B89="","",VLOOKUP(B89,InvasivePlants,2,FALSE))</f>
        <v/>
      </c>
      <c r="B89" s="85"/>
      <c r="C89" s="39" t="str">
        <f>IF(B89="","",VLOOKUP(B89,InvasivePlants,5,FALSE))</f>
        <v/>
      </c>
      <c r="D89" s="317" t="str">
        <f>IF(B89="","",VLOOKUP(B89,InvasivePlants,3,FALSE))</f>
        <v/>
      </c>
      <c r="E89" s="318"/>
    </row>
    <row r="90" spans="1:5" x14ac:dyDescent="0.25">
      <c r="A90" s="4" t="s">
        <v>62</v>
      </c>
      <c r="E90" s="5"/>
    </row>
    <row r="91" spans="1:5" x14ac:dyDescent="0.25">
      <c r="A91" s="250"/>
      <c r="B91" s="251"/>
      <c r="C91" s="251"/>
      <c r="D91" s="251"/>
      <c r="E91" s="252"/>
    </row>
    <row r="92" spans="1:5" x14ac:dyDescent="0.25">
      <c r="A92" s="250"/>
      <c r="B92" s="251"/>
      <c r="C92" s="251"/>
      <c r="D92" s="251"/>
      <c r="E92" s="252"/>
    </row>
    <row r="93" spans="1:5" x14ac:dyDescent="0.25">
      <c r="A93" s="250"/>
      <c r="B93" s="251"/>
      <c r="C93" s="251"/>
      <c r="D93" s="251"/>
      <c r="E93" s="252"/>
    </row>
    <row r="94" spans="1:5" x14ac:dyDescent="0.25">
      <c r="A94" s="250"/>
      <c r="B94" s="251"/>
      <c r="C94" s="251"/>
      <c r="D94" s="251"/>
      <c r="E94" s="252"/>
    </row>
    <row r="95" spans="1:5" x14ac:dyDescent="0.25">
      <c r="A95" s="4" t="s">
        <v>63</v>
      </c>
      <c r="E95" s="5"/>
    </row>
    <row r="96" spans="1:5" x14ac:dyDescent="0.25">
      <c r="A96" s="250"/>
      <c r="B96" s="251"/>
      <c r="C96" s="251"/>
      <c r="D96" s="251"/>
      <c r="E96" s="252"/>
    </row>
    <row r="97" spans="1:5" x14ac:dyDescent="0.25">
      <c r="A97" s="250"/>
      <c r="B97" s="251"/>
      <c r="C97" s="251"/>
      <c r="D97" s="251"/>
      <c r="E97" s="252"/>
    </row>
    <row r="98" spans="1:5" x14ac:dyDescent="0.25">
      <c r="A98" s="250"/>
      <c r="B98" s="251"/>
      <c r="C98" s="251"/>
      <c r="D98" s="251"/>
      <c r="E98" s="252"/>
    </row>
    <row r="99" spans="1:5" ht="15.75" thickBot="1" x14ac:dyDescent="0.3">
      <c r="A99" s="253"/>
      <c r="B99" s="254"/>
      <c r="C99" s="254"/>
      <c r="D99" s="254"/>
      <c r="E99" s="255"/>
    </row>
    <row r="101" spans="1:5" ht="15.75" thickBot="1" x14ac:dyDescent="0.3"/>
    <row r="102" spans="1:5" ht="15.75" thickBot="1" x14ac:dyDescent="0.3">
      <c r="A102" s="268" t="s">
        <v>305</v>
      </c>
      <c r="B102" s="269"/>
      <c r="C102" s="269"/>
      <c r="D102" s="269"/>
      <c r="E102" s="270"/>
    </row>
    <row r="103" spans="1:5" x14ac:dyDescent="0.25">
      <c r="A103" s="155" t="s">
        <v>1963</v>
      </c>
      <c r="B103" s="153"/>
      <c r="C103" s="153"/>
      <c r="D103" s="153"/>
      <c r="E103" s="154"/>
    </row>
    <row r="104" spans="1:5" x14ac:dyDescent="0.25">
      <c r="A104" s="4" t="s">
        <v>306</v>
      </c>
      <c r="C104" t="s">
        <v>1961</v>
      </c>
      <c r="D104" t="s">
        <v>309</v>
      </c>
      <c r="E104" s="5" t="s">
        <v>1962</v>
      </c>
    </row>
    <row r="105" spans="1:5" x14ac:dyDescent="0.25">
      <c r="A105" s="4"/>
      <c r="B105" t="s">
        <v>209</v>
      </c>
      <c r="C105" s="96"/>
      <c r="D105" t="s">
        <v>317</v>
      </c>
      <c r="E105" s="97"/>
    </row>
    <row r="106" spans="1:5" x14ac:dyDescent="0.25">
      <c r="A106" s="4"/>
      <c r="B106" t="s">
        <v>208</v>
      </c>
      <c r="C106" s="96"/>
      <c r="D106" t="s">
        <v>310</v>
      </c>
      <c r="E106" s="97"/>
    </row>
    <row r="107" spans="1:5" x14ac:dyDescent="0.25">
      <c r="A107" s="4"/>
      <c r="B107" t="s">
        <v>204</v>
      </c>
      <c r="C107" s="96"/>
      <c r="D107" t="s">
        <v>311</v>
      </c>
      <c r="E107" s="97"/>
    </row>
    <row r="108" spans="1:5" x14ac:dyDescent="0.25">
      <c r="A108" s="4"/>
      <c r="B108" t="s">
        <v>205</v>
      </c>
      <c r="C108" s="96"/>
      <c r="D108" t="s">
        <v>312</v>
      </c>
      <c r="E108" s="97"/>
    </row>
    <row r="109" spans="1:5" x14ac:dyDescent="0.25">
      <c r="A109" s="4"/>
      <c r="B109" t="s">
        <v>307</v>
      </c>
      <c r="C109" s="96"/>
      <c r="D109" t="s">
        <v>313</v>
      </c>
      <c r="E109" s="97"/>
    </row>
    <row r="110" spans="1:5" x14ac:dyDescent="0.25">
      <c r="A110" s="4"/>
      <c r="B110" t="s">
        <v>206</v>
      </c>
      <c r="C110" s="96"/>
      <c r="D110" t="s">
        <v>314</v>
      </c>
      <c r="E110" s="97"/>
    </row>
    <row r="111" spans="1:5" x14ac:dyDescent="0.25">
      <c r="A111" s="4"/>
      <c r="B111" t="s">
        <v>308</v>
      </c>
      <c r="C111" s="96"/>
      <c r="D111" t="s">
        <v>315</v>
      </c>
      <c r="E111" s="97"/>
    </row>
    <row r="112" spans="1:5" x14ac:dyDescent="0.25">
      <c r="A112" s="4"/>
      <c r="D112" t="s">
        <v>316</v>
      </c>
      <c r="E112" s="97"/>
    </row>
    <row r="113" spans="1:5" x14ac:dyDescent="0.25">
      <c r="A113" s="4"/>
      <c r="D113" t="s">
        <v>206</v>
      </c>
      <c r="E113" s="97"/>
    </row>
    <row r="114" spans="1:5" ht="15.75" thickBot="1" x14ac:dyDescent="0.3">
      <c r="A114" s="6"/>
      <c r="B114" s="7" t="s">
        <v>1964</v>
      </c>
      <c r="C114" s="74">
        <f>SUM(C105:C111)</f>
        <v>0</v>
      </c>
      <c r="D114" s="7"/>
      <c r="E114" s="75">
        <f>SUM(E105:E113)</f>
        <v>0</v>
      </c>
    </row>
    <row r="115" spans="1:5" ht="15.75" thickBot="1" x14ac:dyDescent="0.3"/>
    <row r="116" spans="1:5" ht="15.75" thickBot="1" x14ac:dyDescent="0.3">
      <c r="A116" s="268" t="s">
        <v>378</v>
      </c>
      <c r="B116" s="269"/>
      <c r="C116" s="269"/>
      <c r="D116" s="269"/>
      <c r="E116" s="270"/>
    </row>
    <row r="117" spans="1:5" x14ac:dyDescent="0.25">
      <c r="A117" s="327" t="s">
        <v>389</v>
      </c>
      <c r="B117" s="328"/>
      <c r="C117" s="328"/>
      <c r="D117" s="328"/>
      <c r="E117" s="329"/>
    </row>
    <row r="118" spans="1:5" x14ac:dyDescent="0.25">
      <c r="A118" s="4" t="s">
        <v>379</v>
      </c>
      <c r="C118" s="101"/>
      <c r="E118" s="5"/>
    </row>
    <row r="119" spans="1:5" x14ac:dyDescent="0.25">
      <c r="A119" s="4" t="s">
        <v>380</v>
      </c>
      <c r="E119" s="5"/>
    </row>
    <row r="120" spans="1:5" x14ac:dyDescent="0.25">
      <c r="A120" s="321"/>
      <c r="B120" s="322"/>
      <c r="C120" s="322"/>
      <c r="D120" s="322"/>
      <c r="E120" s="323"/>
    </row>
    <row r="121" spans="1:5" x14ac:dyDescent="0.25">
      <c r="A121" s="321"/>
      <c r="B121" s="322"/>
      <c r="C121" s="322"/>
      <c r="D121" s="322"/>
      <c r="E121" s="323"/>
    </row>
    <row r="122" spans="1:5" ht="15.75" thickBot="1" x14ac:dyDescent="0.3">
      <c r="A122" s="324"/>
      <c r="B122" s="325"/>
      <c r="C122" s="325"/>
      <c r="D122" s="325"/>
      <c r="E122" s="326"/>
    </row>
    <row r="123" spans="1:5" x14ac:dyDescent="0.25">
      <c r="A123" s="4" t="s">
        <v>4241</v>
      </c>
      <c r="E123" s="5"/>
    </row>
    <row r="124" spans="1:5" ht="15.75" thickBot="1" x14ac:dyDescent="0.3">
      <c r="A124" s="4" t="s">
        <v>381</v>
      </c>
      <c r="B124" t="s">
        <v>386</v>
      </c>
      <c r="C124" s="24" t="s">
        <v>387</v>
      </c>
      <c r="D124" s="24" t="s">
        <v>1965</v>
      </c>
      <c r="E124" s="72" t="s">
        <v>388</v>
      </c>
    </row>
    <row r="125" spans="1:5" x14ac:dyDescent="0.25">
      <c r="A125" s="156"/>
      <c r="B125" s="157" t="str">
        <f t="shared" ref="B125:B149" si="0">IF(A125="","",VLOOKUP(A125,LMNGPlantList,5,FALSE))</f>
        <v/>
      </c>
      <c r="C125" s="187" t="str">
        <f t="shared" ref="C125:C149" si="1">IF(A125="","",VLOOKUP(A125,LMNGPlantList,10,FALSE))</f>
        <v/>
      </c>
      <c r="D125" s="161"/>
      <c r="E125" s="193" t="str">
        <f t="shared" ref="E125:E149" si="2">IF(A125="","",VLOOKUP(A125,LMNGPlantList,13,FALSE))</f>
        <v/>
      </c>
    </row>
    <row r="126" spans="1:5" x14ac:dyDescent="0.25">
      <c r="A126" s="182"/>
      <c r="B126" s="183" t="str">
        <f t="shared" si="0"/>
        <v/>
      </c>
      <c r="C126" s="188" t="str">
        <f t="shared" si="1"/>
        <v/>
      </c>
      <c r="D126" s="101"/>
      <c r="E126" s="194" t="str">
        <f t="shared" si="2"/>
        <v/>
      </c>
    </row>
    <row r="127" spans="1:5" x14ac:dyDescent="0.25">
      <c r="A127" s="92"/>
      <c r="B127" s="40" t="str">
        <f t="shared" si="0"/>
        <v/>
      </c>
      <c r="C127" s="189" t="str">
        <f t="shared" si="1"/>
        <v/>
      </c>
      <c r="D127" s="83"/>
      <c r="E127" s="191" t="str">
        <f t="shared" si="2"/>
        <v/>
      </c>
    </row>
    <row r="128" spans="1:5" x14ac:dyDescent="0.25">
      <c r="A128" s="92"/>
      <c r="B128" s="40" t="str">
        <f t="shared" si="0"/>
        <v/>
      </c>
      <c r="C128" s="189" t="str">
        <f t="shared" si="1"/>
        <v/>
      </c>
      <c r="D128" s="83"/>
      <c r="E128" s="191" t="str">
        <f t="shared" si="2"/>
        <v/>
      </c>
    </row>
    <row r="129" spans="1:5" x14ac:dyDescent="0.25">
      <c r="A129" s="92"/>
      <c r="B129" s="40" t="str">
        <f t="shared" si="0"/>
        <v/>
      </c>
      <c r="C129" s="189" t="str">
        <f t="shared" si="1"/>
        <v/>
      </c>
      <c r="D129" s="83"/>
      <c r="E129" s="191" t="str">
        <f t="shared" si="2"/>
        <v/>
      </c>
    </row>
    <row r="130" spans="1:5" x14ac:dyDescent="0.25">
      <c r="A130" s="92"/>
      <c r="B130" s="40" t="str">
        <f t="shared" si="0"/>
        <v/>
      </c>
      <c r="C130" s="189" t="str">
        <f t="shared" si="1"/>
        <v/>
      </c>
      <c r="D130" s="83"/>
      <c r="E130" s="191" t="str">
        <f t="shared" si="2"/>
        <v/>
      </c>
    </row>
    <row r="131" spans="1:5" x14ac:dyDescent="0.25">
      <c r="A131" s="92"/>
      <c r="B131" s="40" t="str">
        <f t="shared" si="0"/>
        <v/>
      </c>
      <c r="C131" s="189" t="str">
        <f t="shared" si="1"/>
        <v/>
      </c>
      <c r="D131" s="83"/>
      <c r="E131" s="191" t="str">
        <f t="shared" si="2"/>
        <v/>
      </c>
    </row>
    <row r="132" spans="1:5" x14ac:dyDescent="0.25">
      <c r="A132" s="92"/>
      <c r="B132" s="40" t="str">
        <f t="shared" si="0"/>
        <v/>
      </c>
      <c r="C132" s="189" t="str">
        <f t="shared" si="1"/>
        <v/>
      </c>
      <c r="D132" s="83"/>
      <c r="E132" s="191" t="str">
        <f t="shared" si="2"/>
        <v/>
      </c>
    </row>
    <row r="133" spans="1:5" x14ac:dyDescent="0.25">
      <c r="A133" s="92"/>
      <c r="B133" s="40" t="str">
        <f t="shared" si="0"/>
        <v/>
      </c>
      <c r="C133" s="189" t="str">
        <f t="shared" si="1"/>
        <v/>
      </c>
      <c r="D133" s="83"/>
      <c r="E133" s="191" t="str">
        <f t="shared" si="2"/>
        <v/>
      </c>
    </row>
    <row r="134" spans="1:5" x14ac:dyDescent="0.25">
      <c r="A134" s="92"/>
      <c r="B134" s="40" t="str">
        <f t="shared" si="0"/>
        <v/>
      </c>
      <c r="C134" s="189" t="str">
        <f t="shared" si="1"/>
        <v/>
      </c>
      <c r="D134" s="83"/>
      <c r="E134" s="191" t="str">
        <f t="shared" si="2"/>
        <v/>
      </c>
    </row>
    <row r="135" spans="1:5" x14ac:dyDescent="0.25">
      <c r="A135" s="92"/>
      <c r="B135" s="40" t="str">
        <f t="shared" si="0"/>
        <v/>
      </c>
      <c r="C135" s="189" t="str">
        <f t="shared" si="1"/>
        <v/>
      </c>
      <c r="D135" s="83"/>
      <c r="E135" s="191" t="str">
        <f t="shared" si="2"/>
        <v/>
      </c>
    </row>
    <row r="136" spans="1:5" x14ac:dyDescent="0.25">
      <c r="A136" s="92"/>
      <c r="B136" s="40" t="str">
        <f t="shared" si="0"/>
        <v/>
      </c>
      <c r="C136" s="189" t="str">
        <f t="shared" si="1"/>
        <v/>
      </c>
      <c r="D136" s="83"/>
      <c r="E136" s="191" t="str">
        <f t="shared" si="2"/>
        <v/>
      </c>
    </row>
    <row r="137" spans="1:5" x14ac:dyDescent="0.25">
      <c r="A137" s="92"/>
      <c r="B137" s="40" t="str">
        <f t="shared" si="0"/>
        <v/>
      </c>
      <c r="C137" s="189" t="str">
        <f t="shared" si="1"/>
        <v/>
      </c>
      <c r="D137" s="83"/>
      <c r="E137" s="191" t="str">
        <f t="shared" si="2"/>
        <v/>
      </c>
    </row>
    <row r="138" spans="1:5" x14ac:dyDescent="0.25">
      <c r="A138" s="92"/>
      <c r="B138" s="40" t="str">
        <f t="shared" si="0"/>
        <v/>
      </c>
      <c r="C138" s="189" t="str">
        <f t="shared" si="1"/>
        <v/>
      </c>
      <c r="D138" s="83"/>
      <c r="E138" s="191" t="str">
        <f t="shared" si="2"/>
        <v/>
      </c>
    </row>
    <row r="139" spans="1:5" x14ac:dyDescent="0.25">
      <c r="A139" s="92"/>
      <c r="B139" s="40" t="str">
        <f t="shared" si="0"/>
        <v/>
      </c>
      <c r="C139" s="189" t="str">
        <f t="shared" si="1"/>
        <v/>
      </c>
      <c r="D139" s="83"/>
      <c r="E139" s="191" t="str">
        <f t="shared" si="2"/>
        <v/>
      </c>
    </row>
    <row r="140" spans="1:5" x14ac:dyDescent="0.25">
      <c r="A140" s="92"/>
      <c r="B140" s="40" t="str">
        <f t="shared" si="0"/>
        <v/>
      </c>
      <c r="C140" s="189" t="str">
        <f t="shared" si="1"/>
        <v/>
      </c>
      <c r="D140" s="83"/>
      <c r="E140" s="191" t="str">
        <f t="shared" si="2"/>
        <v/>
      </c>
    </row>
    <row r="141" spans="1:5" x14ac:dyDescent="0.25">
      <c r="A141" s="92"/>
      <c r="B141" s="40" t="str">
        <f t="shared" si="0"/>
        <v/>
      </c>
      <c r="C141" s="189" t="str">
        <f t="shared" si="1"/>
        <v/>
      </c>
      <c r="D141" s="83"/>
      <c r="E141" s="191" t="str">
        <f t="shared" si="2"/>
        <v/>
      </c>
    </row>
    <row r="142" spans="1:5" x14ac:dyDescent="0.25">
      <c r="A142" s="92"/>
      <c r="B142" s="40" t="str">
        <f t="shared" si="0"/>
        <v/>
      </c>
      <c r="C142" s="189" t="str">
        <f t="shared" si="1"/>
        <v/>
      </c>
      <c r="D142" s="83"/>
      <c r="E142" s="191" t="str">
        <f t="shared" si="2"/>
        <v/>
      </c>
    </row>
    <row r="143" spans="1:5" x14ac:dyDescent="0.25">
      <c r="A143" s="92"/>
      <c r="B143" s="40" t="str">
        <f t="shared" si="0"/>
        <v/>
      </c>
      <c r="C143" s="189" t="str">
        <f t="shared" si="1"/>
        <v/>
      </c>
      <c r="D143" s="83"/>
      <c r="E143" s="191" t="str">
        <f t="shared" si="2"/>
        <v/>
      </c>
    </row>
    <row r="144" spans="1:5" x14ac:dyDescent="0.25">
      <c r="A144" s="92"/>
      <c r="B144" s="40" t="str">
        <f t="shared" si="0"/>
        <v/>
      </c>
      <c r="C144" s="189" t="str">
        <f t="shared" si="1"/>
        <v/>
      </c>
      <c r="D144" s="83"/>
      <c r="E144" s="191" t="str">
        <f t="shared" si="2"/>
        <v/>
      </c>
    </row>
    <row r="145" spans="1:5" x14ac:dyDescent="0.25">
      <c r="A145" s="92"/>
      <c r="B145" s="40" t="str">
        <f t="shared" si="0"/>
        <v/>
      </c>
      <c r="C145" s="189" t="str">
        <f t="shared" si="1"/>
        <v/>
      </c>
      <c r="D145" s="83"/>
      <c r="E145" s="191" t="str">
        <f t="shared" si="2"/>
        <v/>
      </c>
    </row>
    <row r="146" spans="1:5" x14ac:dyDescent="0.25">
      <c r="A146" s="92"/>
      <c r="B146" s="40" t="str">
        <f t="shared" si="0"/>
        <v/>
      </c>
      <c r="C146" s="189" t="str">
        <f t="shared" si="1"/>
        <v/>
      </c>
      <c r="D146" s="83"/>
      <c r="E146" s="191" t="str">
        <f t="shared" si="2"/>
        <v/>
      </c>
    </row>
    <row r="147" spans="1:5" x14ac:dyDescent="0.25">
      <c r="A147" s="92"/>
      <c r="B147" s="40" t="str">
        <f t="shared" si="0"/>
        <v/>
      </c>
      <c r="C147" s="189" t="str">
        <f t="shared" si="1"/>
        <v/>
      </c>
      <c r="D147" s="83"/>
      <c r="E147" s="191" t="str">
        <f t="shared" si="2"/>
        <v/>
      </c>
    </row>
    <row r="148" spans="1:5" x14ac:dyDescent="0.25">
      <c r="A148" s="92"/>
      <c r="B148" s="40" t="str">
        <f t="shared" si="0"/>
        <v/>
      </c>
      <c r="C148" s="189" t="str">
        <f t="shared" si="1"/>
        <v/>
      </c>
      <c r="D148" s="83"/>
      <c r="E148" s="191" t="str">
        <f t="shared" si="2"/>
        <v/>
      </c>
    </row>
    <row r="149" spans="1:5" ht="15.75" thickBot="1" x14ac:dyDescent="0.3">
      <c r="A149" s="93"/>
      <c r="B149" s="50" t="str">
        <f t="shared" si="0"/>
        <v/>
      </c>
      <c r="C149" s="190" t="str">
        <f t="shared" si="1"/>
        <v/>
      </c>
      <c r="D149" s="94"/>
      <c r="E149" s="192" t="str">
        <f t="shared" si="2"/>
        <v/>
      </c>
    </row>
    <row r="150" spans="1:5" ht="15.75" thickBot="1" x14ac:dyDescent="0.3"/>
    <row r="151" spans="1:5" ht="15.75" thickBot="1" x14ac:dyDescent="0.3">
      <c r="A151" s="234" t="s">
        <v>64</v>
      </c>
      <c r="B151" s="235"/>
      <c r="C151" s="235"/>
      <c r="D151" s="235"/>
      <c r="E151" s="236"/>
    </row>
    <row r="152" spans="1:5" x14ac:dyDescent="0.25">
      <c r="A152" s="2" t="s">
        <v>77</v>
      </c>
      <c r="B152" s="3"/>
      <c r="C152" s="3"/>
      <c r="D152" s="3" t="s">
        <v>1966</v>
      </c>
      <c r="E152" s="158"/>
    </row>
    <row r="153" spans="1:5" x14ac:dyDescent="0.25">
      <c r="A153" s="4" t="s">
        <v>65</v>
      </c>
      <c r="B153" t="s">
        <v>66</v>
      </c>
      <c r="C153" t="s">
        <v>67</v>
      </c>
      <c r="D153" t="s">
        <v>68</v>
      </c>
      <c r="E153" s="5" t="s">
        <v>69</v>
      </c>
    </row>
    <row r="154" spans="1:5" x14ac:dyDescent="0.25">
      <c r="A154" s="92"/>
      <c r="B154" s="83"/>
      <c r="C154" s="83"/>
      <c r="D154" s="83"/>
      <c r="E154" s="84"/>
    </row>
    <row r="155" spans="1:5" x14ac:dyDescent="0.25">
      <c r="A155" s="4" t="s">
        <v>78</v>
      </c>
      <c r="E155" s="5"/>
    </row>
    <row r="156" spans="1:5" x14ac:dyDescent="0.25">
      <c r="A156" s="49" t="s">
        <v>2016</v>
      </c>
      <c r="E156" s="5" t="s">
        <v>1939</v>
      </c>
    </row>
    <row r="157" spans="1:5" x14ac:dyDescent="0.25">
      <c r="A157" s="49" t="s">
        <v>1942</v>
      </c>
      <c r="E157" s="5" t="s">
        <v>1940</v>
      </c>
    </row>
    <row r="158" spans="1:5" x14ac:dyDescent="0.25">
      <c r="A158" s="49" t="s">
        <v>1941</v>
      </c>
      <c r="E158" s="5"/>
    </row>
    <row r="159" spans="1:5" x14ac:dyDescent="0.25">
      <c r="A159" s="4" t="s">
        <v>1950</v>
      </c>
      <c r="B159" s="258"/>
      <c r="C159" s="258"/>
      <c r="D159" s="47" t="s">
        <v>1951</v>
      </c>
      <c r="E159" s="84"/>
    </row>
    <row r="160" spans="1:5" x14ac:dyDescent="0.25">
      <c r="A160" s="4" t="s">
        <v>76</v>
      </c>
      <c r="B160" s="101"/>
      <c r="C160" t="s">
        <v>79</v>
      </c>
      <c r="D160" s="296"/>
      <c r="E160" s="307"/>
    </row>
    <row r="161" spans="1:5" x14ac:dyDescent="0.25">
      <c r="A161" s="4"/>
      <c r="B161" t="s">
        <v>71</v>
      </c>
      <c r="C161" t="s">
        <v>72</v>
      </c>
      <c r="D161" t="s">
        <v>73</v>
      </c>
      <c r="E161" s="5" t="s">
        <v>74</v>
      </c>
    </row>
    <row r="162" spans="1:5" x14ac:dyDescent="0.25">
      <c r="A162" s="4" t="s">
        <v>70</v>
      </c>
      <c r="B162" s="83"/>
      <c r="C162" s="83"/>
      <c r="D162" s="83"/>
      <c r="E162" s="14">
        <f>+B162+(+C162+(D162/60))/60</f>
        <v>0</v>
      </c>
    </row>
    <row r="163" spans="1:5" x14ac:dyDescent="0.25">
      <c r="A163" s="4" t="s">
        <v>75</v>
      </c>
      <c r="B163" s="83"/>
      <c r="C163" s="83"/>
      <c r="D163" s="83"/>
      <c r="E163" s="14">
        <f>-1*(+B163+(+C163+(D163/60))/60)</f>
        <v>0</v>
      </c>
    </row>
    <row r="164" spans="1:5" x14ac:dyDescent="0.25">
      <c r="A164" s="4" t="s">
        <v>80</v>
      </c>
      <c r="E164" s="5"/>
    </row>
    <row r="165" spans="1:5" x14ac:dyDescent="0.25">
      <c r="A165" s="333"/>
      <c r="B165" s="334"/>
      <c r="C165" s="334"/>
      <c r="D165" s="334"/>
      <c r="E165" s="335"/>
    </row>
    <row r="166" spans="1:5" ht="15.75" thickBot="1" x14ac:dyDescent="0.3">
      <c r="A166" s="336"/>
      <c r="B166" s="337"/>
      <c r="C166" s="337"/>
      <c r="D166" s="337"/>
      <c r="E166" s="338"/>
    </row>
    <row r="167" spans="1:5" ht="15.75" thickBot="1" x14ac:dyDescent="0.3"/>
    <row r="168" spans="1:5" ht="15.75" thickBot="1" x14ac:dyDescent="0.3">
      <c r="A168" s="234" t="s">
        <v>391</v>
      </c>
      <c r="B168" s="235"/>
      <c r="C168" s="235"/>
      <c r="D168" s="235"/>
      <c r="E168" s="236"/>
    </row>
    <row r="169" spans="1:5" x14ac:dyDescent="0.25">
      <c r="A169" s="2" t="s">
        <v>390</v>
      </c>
      <c r="B169" s="3"/>
      <c r="C169" s="82"/>
      <c r="D169" s="3"/>
      <c r="E169" s="9"/>
    </row>
    <row r="170" spans="1:5" x14ac:dyDescent="0.25">
      <c r="A170" s="4" t="s">
        <v>392</v>
      </c>
      <c r="B170" t="s">
        <v>1407</v>
      </c>
      <c r="C170" s="85"/>
      <c r="D170" t="s">
        <v>1408</v>
      </c>
      <c r="E170" s="88"/>
    </row>
    <row r="171" spans="1:5" x14ac:dyDescent="0.25">
      <c r="A171" s="4" t="s">
        <v>396</v>
      </c>
      <c r="B171" t="s">
        <v>1406</v>
      </c>
      <c r="C171" s="85"/>
      <c r="D171" t="s">
        <v>1409</v>
      </c>
      <c r="E171" s="88"/>
    </row>
    <row r="172" spans="1:5" x14ac:dyDescent="0.25">
      <c r="A172" s="4" t="s">
        <v>393</v>
      </c>
      <c r="C172" s="115"/>
      <c r="D172" t="s">
        <v>394</v>
      </c>
      <c r="E172" s="84"/>
    </row>
    <row r="173" spans="1:5" x14ac:dyDescent="0.25">
      <c r="A173" s="4" t="s">
        <v>395</v>
      </c>
      <c r="C173" s="339"/>
      <c r="D173" s="342"/>
      <c r="E173" s="5"/>
    </row>
    <row r="174" spans="1:5" ht="15.75" thickBot="1" x14ac:dyDescent="0.3">
      <c r="A174" s="6" t="s">
        <v>397</v>
      </c>
      <c r="B174" s="7"/>
      <c r="C174" s="343"/>
      <c r="D174" s="344"/>
      <c r="E174" s="8"/>
    </row>
    <row r="175" spans="1:5" ht="15.75" thickBot="1" x14ac:dyDescent="0.3"/>
    <row r="176" spans="1:5" ht="15.75" thickBot="1" x14ac:dyDescent="0.3">
      <c r="A176" s="268" t="s">
        <v>398</v>
      </c>
      <c r="B176" s="269"/>
      <c r="C176" s="269"/>
      <c r="D176" s="269"/>
      <c r="E176" s="270"/>
    </row>
    <row r="177" spans="1:5" x14ac:dyDescent="0.25">
      <c r="A177" s="2" t="s">
        <v>399</v>
      </c>
      <c r="B177" s="3"/>
      <c r="C177" s="3" t="s">
        <v>400</v>
      </c>
      <c r="D177" s="3"/>
      <c r="E177" s="9"/>
    </row>
    <row r="178" spans="1:5" x14ac:dyDescent="0.25">
      <c r="A178" s="345"/>
      <c r="B178" s="342"/>
      <c r="C178" s="339"/>
      <c r="D178" s="340"/>
      <c r="E178" s="341"/>
    </row>
    <row r="179" spans="1:5" x14ac:dyDescent="0.25">
      <c r="A179" s="345"/>
      <c r="B179" s="342"/>
      <c r="C179" s="339"/>
      <c r="D179" s="340"/>
      <c r="E179" s="341"/>
    </row>
    <row r="180" spans="1:5" x14ac:dyDescent="0.25">
      <c r="A180" s="116"/>
      <c r="B180" s="117"/>
      <c r="C180" s="118"/>
      <c r="D180" s="119"/>
      <c r="E180" s="120"/>
    </row>
    <row r="181" spans="1:5" x14ac:dyDescent="0.25">
      <c r="A181" s="116"/>
      <c r="B181" s="117"/>
      <c r="C181" s="118"/>
      <c r="D181" s="119"/>
      <c r="E181" s="120"/>
    </row>
    <row r="182" spans="1:5" x14ac:dyDescent="0.25">
      <c r="A182" s="116"/>
      <c r="B182" s="117"/>
      <c r="C182" s="118"/>
      <c r="D182" s="119"/>
      <c r="E182" s="120"/>
    </row>
    <row r="183" spans="1:5" x14ac:dyDescent="0.25">
      <c r="A183" s="4"/>
      <c r="E183" s="5"/>
    </row>
    <row r="184" spans="1:5" x14ac:dyDescent="0.25">
      <c r="A184" s="4" t="s">
        <v>401</v>
      </c>
      <c r="E184" s="5"/>
    </row>
    <row r="185" spans="1:5" x14ac:dyDescent="0.25">
      <c r="A185" s="330"/>
      <c r="B185" s="331"/>
      <c r="C185" s="331"/>
      <c r="D185" s="331"/>
      <c r="E185" s="332"/>
    </row>
    <row r="186" spans="1:5" x14ac:dyDescent="0.25">
      <c r="A186" s="330"/>
      <c r="B186" s="331"/>
      <c r="C186" s="331"/>
      <c r="D186" s="331"/>
      <c r="E186" s="332"/>
    </row>
    <row r="187" spans="1:5" x14ac:dyDescent="0.25">
      <c r="A187" s="330"/>
      <c r="B187" s="331"/>
      <c r="C187" s="331"/>
      <c r="D187" s="331"/>
      <c r="E187" s="332"/>
    </row>
    <row r="188" spans="1:5" x14ac:dyDescent="0.25">
      <c r="A188" s="330"/>
      <c r="B188" s="331"/>
      <c r="C188" s="331"/>
      <c r="D188" s="331"/>
      <c r="E188" s="332"/>
    </row>
    <row r="189" spans="1:5" x14ac:dyDescent="0.25">
      <c r="A189" s="330"/>
      <c r="B189" s="331"/>
      <c r="C189" s="331"/>
      <c r="D189" s="331"/>
      <c r="E189" s="332"/>
    </row>
    <row r="190" spans="1:5" x14ac:dyDescent="0.25">
      <c r="A190" s="330"/>
      <c r="B190" s="331"/>
      <c r="C190" s="331"/>
      <c r="D190" s="331"/>
      <c r="E190" s="332"/>
    </row>
    <row r="191" spans="1:5" x14ac:dyDescent="0.25">
      <c r="A191" s="330"/>
      <c r="B191" s="331"/>
      <c r="C191" s="331"/>
      <c r="D191" s="331"/>
      <c r="E191" s="332"/>
    </row>
    <row r="192" spans="1:5" x14ac:dyDescent="0.25">
      <c r="A192" s="330"/>
      <c r="B192" s="331"/>
      <c r="C192" s="331"/>
      <c r="D192" s="331"/>
      <c r="E192" s="332"/>
    </row>
    <row r="193" spans="1:5" x14ac:dyDescent="0.25">
      <c r="A193" s="330"/>
      <c r="B193" s="331"/>
      <c r="C193" s="331"/>
      <c r="D193" s="331"/>
      <c r="E193" s="332"/>
    </row>
    <row r="194" spans="1:5" x14ac:dyDescent="0.25">
      <c r="A194" s="330"/>
      <c r="B194" s="331"/>
      <c r="C194" s="331"/>
      <c r="D194" s="331"/>
      <c r="E194" s="332"/>
    </row>
    <row r="195" spans="1:5" x14ac:dyDescent="0.25">
      <c r="A195" s="49" t="s">
        <v>4248</v>
      </c>
      <c r="E195" s="5"/>
    </row>
    <row r="196" spans="1:5" x14ac:dyDescent="0.25">
      <c r="A196" s="4" t="s">
        <v>402</v>
      </c>
      <c r="E196" s="5"/>
    </row>
    <row r="197" spans="1:5" x14ac:dyDescent="0.25">
      <c r="A197" s="250"/>
      <c r="B197" s="251"/>
      <c r="C197" s="251"/>
      <c r="D197" s="251"/>
      <c r="E197" s="252"/>
    </row>
    <row r="198" spans="1:5" x14ac:dyDescent="0.25">
      <c r="A198" s="250"/>
      <c r="B198" s="251"/>
      <c r="C198" s="251"/>
      <c r="D198" s="251"/>
      <c r="E198" s="252"/>
    </row>
    <row r="199" spans="1:5" ht="15.75" thickBot="1" x14ac:dyDescent="0.3">
      <c r="A199" s="253"/>
      <c r="B199" s="254"/>
      <c r="C199" s="254"/>
      <c r="D199" s="254"/>
      <c r="E199" s="255"/>
    </row>
  </sheetData>
  <sheetProtection sheet="1" objects="1" scenarios="1" formatCells="0"/>
  <mergeCells count="51">
    <mergeCell ref="A197:E199"/>
    <mergeCell ref="A185:E194"/>
    <mergeCell ref="A168:E168"/>
    <mergeCell ref="A176:E176"/>
    <mergeCell ref="A151:E151"/>
    <mergeCell ref="B159:C159"/>
    <mergeCell ref="D160:E160"/>
    <mergeCell ref="A165:E166"/>
    <mergeCell ref="C179:E179"/>
    <mergeCell ref="C173:D173"/>
    <mergeCell ref="C174:D174"/>
    <mergeCell ref="A178:B178"/>
    <mergeCell ref="C178:E178"/>
    <mergeCell ref="A179:B179"/>
    <mergeCell ref="A102:E102"/>
    <mergeCell ref="D77:E77"/>
    <mergeCell ref="D78:E78"/>
    <mergeCell ref="A116:E116"/>
    <mergeCell ref="A120:E122"/>
    <mergeCell ref="A117:E117"/>
    <mergeCell ref="A96:E99"/>
    <mergeCell ref="A72:E75"/>
    <mergeCell ref="A80:E83"/>
    <mergeCell ref="A91:E94"/>
    <mergeCell ref="D86:E86"/>
    <mergeCell ref="D87:E87"/>
    <mergeCell ref="D88:E88"/>
    <mergeCell ref="D85:E85"/>
    <mergeCell ref="D89:E89"/>
    <mergeCell ref="A26:E26"/>
    <mergeCell ref="A1:E1"/>
    <mergeCell ref="A48:E48"/>
    <mergeCell ref="A54:E54"/>
    <mergeCell ref="A3:E3"/>
    <mergeCell ref="B4:C4"/>
    <mergeCell ref="B6:E6"/>
    <mergeCell ref="C15:E15"/>
    <mergeCell ref="C35:E35"/>
    <mergeCell ref="A40:E40"/>
    <mergeCell ref="A43:E43"/>
    <mergeCell ref="B19:C19"/>
    <mergeCell ref="C9:D9"/>
    <mergeCell ref="C10:D10"/>
    <mergeCell ref="B5:C5"/>
    <mergeCell ref="A66:E69"/>
    <mergeCell ref="C70:D70"/>
    <mergeCell ref="A46:E47"/>
    <mergeCell ref="A58:E58"/>
    <mergeCell ref="C61:E61"/>
    <mergeCell ref="C62:E62"/>
    <mergeCell ref="A64:E64"/>
  </mergeCells>
  <dataValidations count="5">
    <dataValidation type="list" allowBlank="1" showInputMessage="1" showErrorMessage="1" sqref="B56" xr:uid="{00000000-0002-0000-0100-000000000000}">
      <formula1>SoilMositureLUV</formula1>
    </dataValidation>
    <dataValidation type="list" allowBlank="1" showInputMessage="1" showErrorMessage="1" sqref="E159 E172 C44 D84" xr:uid="{00000000-0002-0000-0100-000001000000}">
      <formula1>YesNo</formula1>
    </dataValidation>
    <dataValidation type="custom" allowBlank="1" showInputMessage="1" showErrorMessage="1" error="Enter in Upper Case" sqref="A125:A149" xr:uid="{00000000-0002-0000-0100-000002000000}">
      <formula1>EXACT(A125,UPPER(A125))</formula1>
    </dataValidation>
    <dataValidation type="decimal" allowBlank="1" showInputMessage="1" showErrorMessage="1" error="Enter values from 0.1 to 100" sqref="D125:D149" xr:uid="{00000000-0002-0000-0100-000003000000}">
      <formula1>0.1</formula1>
      <formula2>100</formula2>
    </dataValidation>
    <dataValidation type="decimal" allowBlank="1" showInputMessage="1" showErrorMessage="1" error="Enter value from 0.1 to 100" sqref="C105:C111 E105:E113" xr:uid="{00000000-0002-0000-0100-000004000000}">
      <formula1>0.1</formula1>
      <formula2>100</formula2>
    </dataValidation>
  </dataValidations>
  <pageMargins left="0.5" right="0.5" top="0.25" bottom="0.5" header="0.5" footer="0.25"/>
  <pageSetup orientation="portrait" r:id="rId1"/>
  <headerFooter>
    <oddFooter>&amp;F&amp;RPage &amp;P</oddFooter>
  </headerFooter>
  <legacyDrawing r:id="rId2"/>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100-000005000000}">
          <x14:formula1>
            <xm:f>LookUpValues!$AO$3:$AO$5</xm:f>
          </x14:formula1>
          <xm:sqref>E76 C76</xm:sqref>
        </x14:dataValidation>
        <x14:dataValidation type="list" allowBlank="1" showInputMessage="1" showErrorMessage="1" xr:uid="{00000000-0002-0000-0100-000006000000}">
          <x14:formula1>
            <xm:f>LookUpValues!$B$3:$B$8</xm:f>
          </x14:formula1>
          <xm:sqref>C14</xm:sqref>
        </x14:dataValidation>
        <x14:dataValidation type="list" allowBlank="1" showInputMessage="1" showErrorMessage="1" xr:uid="{00000000-0002-0000-0100-000007000000}">
          <x14:formula1>
            <xm:f>LookUpValues!$C$3:$C$6</xm:f>
          </x14:formula1>
          <xm:sqref>C16</xm:sqref>
        </x14:dataValidation>
        <x14:dataValidation type="list" allowBlank="1" showInputMessage="1" showErrorMessage="1" xr:uid="{00000000-0002-0000-0100-000008000000}">
          <x14:formula1>
            <xm:f>LookUpValues!$E$3:$E$14</xm:f>
          </x14:formula1>
          <xm:sqref>B22</xm:sqref>
        </x14:dataValidation>
        <x14:dataValidation type="list" allowBlank="1" showInputMessage="1" showErrorMessage="1" xr:uid="{00000000-0002-0000-0100-000009000000}">
          <x14:formula1>
            <xm:f>LookUpValues!$F$3:$F$4</xm:f>
          </x14:formula1>
          <xm:sqref>D21</xm:sqref>
        </x14:dataValidation>
        <x14:dataValidation type="list" allowBlank="1" showInputMessage="1" showErrorMessage="1" xr:uid="{00000000-0002-0000-0100-00000A000000}">
          <x14:formula1>
            <xm:f>LookUpValues!$G$3:$G$7</xm:f>
          </x14:formula1>
          <xm:sqref>D23</xm:sqref>
        </x14:dataValidation>
        <x14:dataValidation type="list" allowBlank="1" showInputMessage="1" showErrorMessage="1" xr:uid="{00000000-0002-0000-0100-00000B000000}">
          <x14:formula1>
            <xm:f>LookUpValues!$J$3:$J$6</xm:f>
          </x14:formula1>
          <xm:sqref>B20</xm:sqref>
        </x14:dataValidation>
        <x14:dataValidation type="list" allowBlank="1" showInputMessage="1" showErrorMessage="1" xr:uid="{00000000-0002-0000-0100-00000C000000}">
          <x14:formula1>
            <xm:f>LookUpValues!$K$3:$K$11</xm:f>
          </x14:formula1>
          <xm:sqref>D20</xm:sqref>
        </x14:dataValidation>
        <x14:dataValidation type="list" allowBlank="1" showInputMessage="1" showErrorMessage="1" prompt="Leave blank if entering actual %tages" xr:uid="{00000000-0002-0000-0100-00000D000000}">
          <x14:formula1>
            <xm:f>LookUpValues!$M$3:$M$4</xm:f>
          </x14:formula1>
          <xm:sqref>C27</xm:sqref>
        </x14:dataValidation>
        <x14:dataValidation type="list" allowBlank="1" showInputMessage="1" showErrorMessage="1" prompt="Populate this field when Canopy Cover Method is NRMCOV" xr:uid="{00000000-0002-0000-0100-00000E000000}">
          <x14:formula1>
            <xm:f>LookUpValues!$P$4:$P$16</xm:f>
          </x14:formula1>
          <xm:sqref>E29</xm:sqref>
        </x14:dataValidation>
        <x14:dataValidation type="list" allowBlank="1" showInputMessage="1" showErrorMessage="1" xr:uid="{00000000-0002-0000-0100-00000F000000}">
          <x14:formula1>
            <xm:f>LookUpValues!$R$4:$R$10</xm:f>
          </x14:formula1>
          <xm:sqref>C30</xm:sqref>
        </x14:dataValidation>
        <x14:dataValidation type="list" allowBlank="1" showInputMessage="1" showErrorMessage="1" xr:uid="{00000000-0002-0000-0100-000010000000}">
          <x14:formula1>
            <xm:f>LookUpValues!$T$3:$T$4</xm:f>
          </x14:formula1>
          <xm:sqref>C31 E41 E33</xm:sqref>
        </x14:dataValidation>
        <x14:dataValidation type="list" allowBlank="1" showInputMessage="1" showErrorMessage="1" xr:uid="{00000000-0002-0000-0100-000011000000}">
          <x14:formula1>
            <xm:f>LookUpValues!$U$3:$U$8</xm:f>
          </x14:formula1>
          <xm:sqref>C32</xm:sqref>
        </x14:dataValidation>
        <x14:dataValidation type="list" allowBlank="1" showInputMessage="1" showErrorMessage="1" xr:uid="{00000000-0002-0000-0100-000012000000}">
          <x14:formula1>
            <xm:f>LookUpValues!$V$3:$V$5</xm:f>
          </x14:formula1>
          <xm:sqref>E32</xm:sqref>
        </x14:dataValidation>
        <x14:dataValidation type="list" allowBlank="1" showInputMessage="1" showErrorMessage="1" xr:uid="{00000000-0002-0000-0100-000013000000}">
          <x14:formula1>
            <xm:f>LookUpValues!$W$3:$W$4</xm:f>
          </x14:formula1>
          <xm:sqref>C33</xm:sqref>
        </x14:dataValidation>
        <x14:dataValidation type="list" allowBlank="1" showInputMessage="1" showErrorMessage="1" xr:uid="{00000000-0002-0000-0100-000014000000}">
          <x14:formula1>
            <xm:f>LookUpValues!$X$4:$X$8</xm:f>
          </x14:formula1>
          <xm:sqref>B50</xm:sqref>
        </x14:dataValidation>
        <x14:dataValidation type="list" allowBlank="1" showInputMessage="1" showErrorMessage="1" xr:uid="{00000000-0002-0000-0100-000015000000}">
          <x14:formula1>
            <xm:f>LookUpValues!$Z$4:$Z$21</xm:f>
          </x14:formula1>
          <xm:sqref>C50</xm:sqref>
        </x14:dataValidation>
        <x14:dataValidation type="list" allowBlank="1" showInputMessage="1" showErrorMessage="1" xr:uid="{00000000-0002-0000-0100-000016000000}">
          <x14:formula1>
            <xm:f>LookUpValues!$AD$4:$AD$10</xm:f>
          </x14:formula1>
          <xm:sqref>C56</xm:sqref>
        </x14:dataValidation>
        <x14:dataValidation type="list" allowBlank="1" showInputMessage="1" showErrorMessage="1" xr:uid="{00000000-0002-0000-0100-000017000000}">
          <x14:formula1>
            <xm:f>LookUpValues!$AF$4:$AF$6</xm:f>
          </x14:formula1>
          <xm:sqref>E56</xm:sqref>
        </x14:dataValidation>
        <x14:dataValidation type="list" allowBlank="1" showInputMessage="1" showErrorMessage="1" xr:uid="{00000000-0002-0000-0100-000018000000}">
          <x14:formula1>
            <xm:f>LookUpValues!$AM$4:$AM$13</xm:f>
          </x14:formula1>
          <xm:sqref>C70:D70</xm:sqref>
        </x14:dataValidation>
        <x14:dataValidation type="list" allowBlank="1" showInputMessage="1" showErrorMessage="1" xr:uid="{00000000-0002-0000-0100-000019000000}">
          <x14:formula1>
            <xm:f>LookUpValues!$AQ$4:$AQ$28</xm:f>
          </x14:formula1>
          <xm:sqref>D77:E78</xm:sqref>
        </x14:dataValidation>
        <x14:dataValidation type="list" allowBlank="1" showInputMessage="1" showErrorMessage="1" xr:uid="{00000000-0002-0000-0100-00001A000000}">
          <x14:formula1>
            <xm:f>LookUpValues!$AI$3:$AI$33</xm:f>
          </x14:formula1>
          <xm:sqref>C62:E62</xm:sqref>
        </x14:dataValidation>
        <x14:dataValidation type="list" allowBlank="1" showInputMessage="1" showErrorMessage="1" xr:uid="{00000000-0002-0000-0100-00001B000000}">
          <x14:formula1>
            <xm:f>LookUpValues!$AK$4:$AK$24</xm:f>
          </x14:formula1>
          <xm:sqref>C61:E61</xm:sqref>
        </x14:dataValidation>
        <x14:dataValidation type="list" allowBlank="1" showInputMessage="1" showErrorMessage="1" xr:uid="{00000000-0002-0000-0100-00001C000000}">
          <x14:formula1>
            <xm:f>LookUpValues!$AS$3:$AS$11</xm:f>
          </x14:formula1>
          <xm:sqref>E44</xm:sqref>
        </x14:dataValidation>
        <x14:dataValidation type="list" allowBlank="1" showInputMessage="1" showErrorMessage="1" xr:uid="{00000000-0002-0000-0100-00001D000000}">
          <x14:formula1>
            <xm:f>LookUpValues!$AH$3:$AH$4</xm:f>
          </x14:formula1>
          <xm:sqref>E50</xm:sqref>
        </x14:dataValidation>
        <x14:dataValidation type="list" allowBlank="1" showInputMessage="1" showErrorMessage="1" xr:uid="{00000000-0002-0000-0100-00001E000000}">
          <x14:formula1>
            <xm:f>WatchSensitiveList!$A$3:$A$41</xm:f>
          </x14:formula1>
          <xm:sqref>A9:A10</xm:sqref>
        </x14:dataValidation>
        <x14:dataValidation type="list" allowBlank="1" showInputMessage="1" showErrorMessage="1" xr:uid="{00000000-0002-0000-0100-00001F000000}">
          <x14:formula1>
            <xm:f>Invasives!$A$2:$A$34</xm:f>
          </x14:formula1>
          <xm:sqref>B86:B89</xm:sqref>
        </x14:dataValidation>
        <x14:dataValidation type="list" allowBlank="1" showInputMessage="1" showErrorMessage="1" xr:uid="{00000000-0002-0000-0100-000020000000}">
          <x14:formula1>
            <xm:f>LookUpValues!$AW$3:$AW$5</xm:f>
          </x14:formula1>
          <xm:sqref>C118</xm:sqref>
        </x14:dataValidation>
        <x14:dataValidation type="list" allowBlank="1" showInputMessage="1" showErrorMessage="1" xr:uid="{00000000-0002-0000-0100-000021000000}">
          <x14:formula1>
            <xm:f>LookUpValues!$A$3:$A$5</xm:f>
          </x14:formula1>
          <xm:sqref>C11</xm:sqref>
        </x14:dataValidation>
        <x14:dataValidation type="list" allowBlank="1" showInputMessage="1" showErrorMessage="1" xr:uid="{00000000-0002-0000-0100-000022000000}">
          <x14:formula1>
            <xm:f>LookUpValues!$I$3:$I$7</xm:f>
          </x14:formula1>
          <xm:sqref>E19</xm:sqref>
        </x14:dataValidation>
        <x14:dataValidation type="list" allowBlank="1" showInputMessage="1" showErrorMessage="1" prompt="Populate this field when Canopy Cover Method is DAUBEN" xr:uid="{00000000-0002-0000-0100-000023000000}">
          <x14:formula1>
            <xm:f>LookUpValues!$N$4:$N$10</xm:f>
          </x14:formula1>
          <xm:sqref>E28</xm:sqref>
        </x14:dataValidation>
        <x14:dataValidation type="list" allowBlank="1" showInputMessage="1" showErrorMessage="1" xr:uid="{00000000-0002-0000-0100-000024000000}">
          <x14:formula1>
            <xm:f>LookUpValues!$AT$3:$AT$4</xm:f>
          </x14:formula1>
          <xm:sqref>E152</xm:sqref>
        </x14:dataValidation>
        <x14:dataValidation type="list" allowBlank="1" showInputMessage="1" showErrorMessage="1" xr:uid="{00000000-0002-0000-0100-000025000000}">
          <x14:formula1>
            <xm:f>LookUpValues!$AV$2:$AV$3</xm:f>
          </x14:formula1>
          <xm:sqref>B160</xm:sqref>
        </x14:dataValidation>
        <x14:dataValidation type="list" allowBlank="1" showInputMessage="1" showErrorMessage="1" xr:uid="{00000000-0002-0000-0100-000026000000}">
          <x14:formula1>
            <xm:f>LookUpValues!$D$3:$D$12</xm:f>
          </x14:formula1>
          <xm:sqref>E16</xm:sqref>
        </x14:dataValidation>
        <x14:dataValidation type="list" allowBlank="1" showInputMessage="1" showErrorMessage="1" xr:uid="{00000000-0002-0000-0100-000027000000}">
          <x14:formula1>
            <xm:f>LookUpValues!$L$3:$L$5</xm:f>
          </x14:formula1>
          <xm:sqref>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00"/>
  <sheetViews>
    <sheetView showZeros="0" topLeftCell="I1" workbookViewId="0">
      <pane ySplit="1" topLeftCell="A2" activePane="bottomLeft" state="frozen"/>
      <selection activeCell="AK1" sqref="AK1"/>
      <selection pane="bottomLeft" activeCell="J2" sqref="J2"/>
    </sheetView>
  </sheetViews>
  <sheetFormatPr defaultRowHeight="15" x14ac:dyDescent="0.25"/>
  <cols>
    <col min="1" max="1" width="7.85546875" bestFit="1" customWidth="1"/>
    <col min="2" max="2" width="7.28515625" bestFit="1" customWidth="1"/>
    <col min="3" max="3" width="9.7109375" bestFit="1" customWidth="1"/>
    <col min="4" max="4" width="7.28515625" bestFit="1" customWidth="1"/>
    <col min="5" max="5" width="10.7109375" bestFit="1" customWidth="1"/>
    <col min="6" max="6" width="10" bestFit="1" customWidth="1"/>
    <col min="7" max="7" width="12.42578125" bestFit="1" customWidth="1"/>
    <col min="8" max="8" width="13.85546875" bestFit="1" customWidth="1"/>
    <col min="9" max="9" width="11.5703125" bestFit="1" customWidth="1"/>
    <col min="10" max="10" width="14.85546875" bestFit="1" customWidth="1"/>
    <col min="11" max="11" width="10.28515625" bestFit="1" customWidth="1"/>
    <col min="12" max="12" width="18" bestFit="1" customWidth="1"/>
    <col min="13" max="13" width="6.5703125" bestFit="1" customWidth="1"/>
    <col min="14" max="14" width="7.7109375" bestFit="1" customWidth="1"/>
    <col min="15" max="15" width="14.85546875" bestFit="1" customWidth="1"/>
    <col min="16" max="16" width="6.5703125" bestFit="1" customWidth="1"/>
    <col min="17" max="17" width="6.28515625" bestFit="1" customWidth="1"/>
    <col min="18" max="18" width="11" bestFit="1" customWidth="1"/>
    <col min="19" max="19" width="6.28515625" bestFit="1" customWidth="1"/>
    <col min="20" max="20" width="10.7109375" bestFit="1" customWidth="1"/>
    <col min="21" max="21" width="10.42578125" bestFit="1" customWidth="1"/>
    <col min="22" max="22" width="7.7109375" bestFit="1" customWidth="1"/>
    <col min="23" max="23" width="8.85546875" bestFit="1" customWidth="1"/>
    <col min="24" max="24" width="10" bestFit="1" customWidth="1"/>
    <col min="25" max="25" width="10.28515625" bestFit="1" customWidth="1"/>
    <col min="26" max="26" width="10.5703125" bestFit="1" customWidth="1"/>
    <col min="27" max="27" width="11.28515625" bestFit="1" customWidth="1"/>
    <col min="28" max="28" width="10.7109375" bestFit="1" customWidth="1"/>
    <col min="29" max="29" width="10.28515625" bestFit="1" customWidth="1"/>
    <col min="30" max="30" width="11.42578125" bestFit="1" customWidth="1"/>
    <col min="31" max="31" width="8.7109375" bestFit="1" customWidth="1"/>
    <col min="32" max="32" width="9.7109375" bestFit="1" customWidth="1"/>
    <col min="33" max="33" width="8.140625" bestFit="1" customWidth="1"/>
    <col min="34" max="34" width="8" bestFit="1" customWidth="1"/>
    <col min="35" max="35" width="13.42578125" bestFit="1" customWidth="1"/>
    <col min="36" max="36" width="10.5703125" bestFit="1" customWidth="1"/>
    <col min="37" max="37" width="12.5703125" bestFit="1" customWidth="1"/>
    <col min="38" max="38" width="14.42578125" bestFit="1" customWidth="1"/>
    <col min="40" max="40" width="7" bestFit="1" customWidth="1"/>
    <col min="41" max="41" width="5.5703125" bestFit="1" customWidth="1"/>
    <col min="42" max="42" width="7.42578125" bestFit="1" customWidth="1"/>
    <col min="43" max="43" width="9.5703125" bestFit="1" customWidth="1"/>
    <col min="44" max="44" width="7" bestFit="1" customWidth="1"/>
    <col min="45" max="45" width="7.5703125" bestFit="1" customWidth="1"/>
    <col min="46" max="46" width="7.85546875" bestFit="1" customWidth="1"/>
    <col min="47" max="47" width="6.85546875" bestFit="1" customWidth="1"/>
    <col min="48" max="48" width="7" bestFit="1" customWidth="1"/>
    <col min="49" max="49" width="13.5703125" bestFit="1" customWidth="1"/>
    <col min="50" max="50" width="11.140625" bestFit="1" customWidth="1"/>
    <col min="51" max="51" width="11" bestFit="1" customWidth="1"/>
    <col min="52" max="52" width="11.42578125" bestFit="1" customWidth="1"/>
    <col min="53" max="53" width="13.5703125" bestFit="1" customWidth="1"/>
    <col min="54" max="54" width="18.140625" bestFit="1" customWidth="1"/>
    <col min="55" max="55" width="34.28515625" bestFit="1" customWidth="1"/>
    <col min="56" max="56" width="8.5703125" bestFit="1" customWidth="1"/>
    <col min="57" max="57" width="13.42578125" bestFit="1" customWidth="1"/>
    <col min="58" max="58" width="11.42578125" bestFit="1" customWidth="1"/>
    <col min="59" max="59" width="22.5703125" bestFit="1" customWidth="1"/>
    <col min="60" max="60" width="9.140625" bestFit="1" customWidth="1"/>
    <col min="61" max="61" width="10.85546875" bestFit="1" customWidth="1"/>
    <col min="62" max="62" width="8.5703125" bestFit="1" customWidth="1"/>
    <col min="63" max="63" width="11.140625" bestFit="1" customWidth="1"/>
    <col min="64" max="64" width="11.42578125" bestFit="1" customWidth="1"/>
    <col min="65" max="65" width="10.140625" bestFit="1" customWidth="1"/>
  </cols>
  <sheetData>
    <row r="1" spans="1:61" x14ac:dyDescent="0.25">
      <c r="A1" t="s">
        <v>2059</v>
      </c>
      <c r="B1" t="s">
        <v>0</v>
      </c>
      <c r="C1" t="s">
        <v>81</v>
      </c>
      <c r="D1" t="s">
        <v>2048</v>
      </c>
      <c r="E1" s="79" t="s">
        <v>2060</v>
      </c>
      <c r="F1" t="s">
        <v>83</v>
      </c>
      <c r="G1" t="s">
        <v>82</v>
      </c>
      <c r="H1" t="s">
        <v>2061</v>
      </c>
      <c r="I1" t="s">
        <v>2058</v>
      </c>
      <c r="J1" t="s">
        <v>86</v>
      </c>
      <c r="K1" t="s">
        <v>85</v>
      </c>
      <c r="L1" t="s">
        <v>1405</v>
      </c>
      <c r="M1" t="s">
        <v>1</v>
      </c>
      <c r="N1" t="s">
        <v>2</v>
      </c>
      <c r="O1" s="10" t="s">
        <v>2062</v>
      </c>
      <c r="P1" s="10" t="s">
        <v>88</v>
      </c>
      <c r="Q1" s="10" t="s">
        <v>89</v>
      </c>
      <c r="R1" s="10" t="s">
        <v>90</v>
      </c>
      <c r="S1" s="10" t="s">
        <v>91</v>
      </c>
      <c r="T1" s="10" t="s">
        <v>2063</v>
      </c>
      <c r="U1" s="10" t="s">
        <v>2064</v>
      </c>
      <c r="V1" s="10" t="s">
        <v>92</v>
      </c>
      <c r="W1" s="10" t="s">
        <v>93</v>
      </c>
      <c r="X1" s="10" t="s">
        <v>94</v>
      </c>
      <c r="Y1" s="10" t="s">
        <v>95</v>
      </c>
      <c r="Z1" s="10" t="s">
        <v>2065</v>
      </c>
      <c r="AA1" s="10" t="s">
        <v>96</v>
      </c>
      <c r="AB1" s="10" t="s">
        <v>97</v>
      </c>
      <c r="AC1" s="10" t="s">
        <v>98</v>
      </c>
      <c r="AD1" s="10" t="s">
        <v>99</v>
      </c>
      <c r="AE1" s="10" t="s">
        <v>100</v>
      </c>
      <c r="AF1" t="s">
        <v>101</v>
      </c>
      <c r="AG1" s="10" t="s">
        <v>102</v>
      </c>
      <c r="AH1" s="10" t="s">
        <v>103</v>
      </c>
      <c r="AI1" s="10" t="s">
        <v>104</v>
      </c>
      <c r="AJ1" s="10" t="s">
        <v>105</v>
      </c>
      <c r="AK1" s="11" t="s">
        <v>106</v>
      </c>
      <c r="AL1" s="11" t="s">
        <v>107</v>
      </c>
      <c r="AM1" s="10" t="s">
        <v>108</v>
      </c>
      <c r="AN1" s="10" t="s">
        <v>109</v>
      </c>
      <c r="AO1" s="78" t="s">
        <v>159</v>
      </c>
      <c r="AP1" s="10" t="s">
        <v>111</v>
      </c>
      <c r="AQ1" s="10" t="s">
        <v>65</v>
      </c>
      <c r="AR1" s="10" t="s">
        <v>66</v>
      </c>
      <c r="AS1" s="10" t="s">
        <v>67</v>
      </c>
      <c r="AT1" s="10" t="s">
        <v>2047</v>
      </c>
      <c r="AU1" s="10" t="s">
        <v>113</v>
      </c>
      <c r="AV1" s="10" t="s">
        <v>167</v>
      </c>
      <c r="AW1" s="10" t="s">
        <v>2046</v>
      </c>
      <c r="AX1" s="78" t="s">
        <v>2066</v>
      </c>
      <c r="AY1" s="78" t="s">
        <v>2067</v>
      </c>
      <c r="AZ1" s="78" t="s">
        <v>2068</v>
      </c>
      <c r="BA1" s="78" t="s">
        <v>2069</v>
      </c>
      <c r="BB1" s="78" t="s">
        <v>2070</v>
      </c>
      <c r="BC1" s="78" t="s">
        <v>2071</v>
      </c>
      <c r="BD1" s="78" t="s">
        <v>2072</v>
      </c>
      <c r="BE1" s="78" t="s">
        <v>2073</v>
      </c>
      <c r="BF1" s="78" t="s">
        <v>2074</v>
      </c>
      <c r="BG1" s="78" t="s">
        <v>2075</v>
      </c>
      <c r="BH1" s="78" t="s">
        <v>2076</v>
      </c>
      <c r="BI1" s="78" t="s">
        <v>2077</v>
      </c>
    </row>
    <row r="2" spans="1:61" x14ac:dyDescent="0.25">
      <c r="A2" s="13" t="str">
        <f>IF(EO_SensitivePlantEntrySheet!C11="Point","Plant","Plant Population")</f>
        <v>Plant Population</v>
      </c>
      <c r="B2" s="13">
        <f>+EO_SensitivePlantEntrySheet!B4</f>
        <v>0</v>
      </c>
      <c r="C2" s="13">
        <f>+EO_SensitivePlantEntrySheet!B6</f>
        <v>0</v>
      </c>
      <c r="D2" s="13">
        <f>+EO_SensitivePlantEntrySheet!B5</f>
        <v>0</v>
      </c>
      <c r="E2" s="13">
        <f>+EO_SensitivePlantEntrySheet!B21</f>
        <v>0</v>
      </c>
      <c r="F2" s="13">
        <f>+EO_SensitivePlantEntrySheet!E14</f>
        <v>0</v>
      </c>
      <c r="G2" s="13">
        <f>+EO_SensitivePlantEntrySheet!C15</f>
        <v>0</v>
      </c>
      <c r="H2" s="13">
        <f>+EO_SensitivePlantEntrySheet!C16</f>
        <v>0</v>
      </c>
      <c r="I2" s="13">
        <f>+EO_SensitivePlantEntrySheet!E16</f>
        <v>0</v>
      </c>
      <c r="J2" s="13" t="str">
        <f>+EO_SensitivePlantEntrySheet!B9</f>
        <v/>
      </c>
      <c r="K2" s="13">
        <f>+EO_SensitivePlantEntrySheet!A9</f>
        <v>0</v>
      </c>
      <c r="L2" s="13" t="str">
        <f>+EO_SensitivePlantEntrySheet!C9</f>
        <v/>
      </c>
      <c r="M2" s="13"/>
      <c r="N2" s="13"/>
      <c r="O2" s="13" t="str">
        <f>_xlfn.IFNA(VLOOKUP(K2,WatchSensitiveList,8,FALSE),"")</f>
        <v/>
      </c>
      <c r="P2" s="13" t="str">
        <f>_xlfn.IFNA(VLOOKUP(K2,WatchSensitiveList,5,FALSE),"")</f>
        <v/>
      </c>
      <c r="Q2" s="13" t="str">
        <f>_xlfn.IFNA(VLOOKUP(K2,WatchSensitiveList,6,FALSE),"")</f>
        <v/>
      </c>
      <c r="R2" s="13">
        <f>+EO_SensitivePlantEntrySheet!C32</f>
        <v>0</v>
      </c>
      <c r="S2">
        <f>+EO_SensitivePlantEntrySheet!E31</f>
        <v>0</v>
      </c>
      <c r="T2" s="13" t="str">
        <f>IF(EO_SensitivePlantEntrySheet!A38&lt;&gt;"",+EO_SensitivePlantEntrySheet!A37,IF(EO_SensitivePlantEntrySheet!B38&lt;&gt;"",EO_SensitivePlantEntrySheet!B37,IF(EO_SensitivePlantEntrySheet!C38&lt;&gt;"",EO_SensitivePlantEntrySheet!C37,IF(EO_SensitivePlantEntrySheet!D38&lt;&gt;"",EO_SensitivePlantEntrySheet!D37,IF(EO_SensitivePlantEntrySheet!E38&lt;&gt;"",EO_SensitivePlantEntrySheet!E37,"")))))</f>
        <v/>
      </c>
      <c r="U2" s="13">
        <f>+EO_SensitivePlantEntrySheet!E33</f>
        <v>0</v>
      </c>
      <c r="V2" s="13">
        <f>+EO_SensitivePlantEntrySheet!B24</f>
        <v>0</v>
      </c>
      <c r="W2" s="13">
        <f>+EO_SensitivePlantEntrySheet!D24</f>
        <v>0</v>
      </c>
      <c r="X2">
        <f>IF(EO_SensitivePlantEntrySheet!C11="Point",+EO_SensitivePlantEntrySheet!D12,+EO_SensitivePlantEntrySheet!D13)</f>
        <v>0</v>
      </c>
      <c r="Y2" s="13" t="s">
        <v>2041</v>
      </c>
      <c r="Z2" s="13"/>
      <c r="AA2" s="13"/>
      <c r="AB2" s="13">
        <f>+EO_SensitivePlantEntrySheet!B19</f>
        <v>0</v>
      </c>
      <c r="AC2" s="13"/>
      <c r="AD2" s="13" t="str">
        <f>+EO_SensitivePlantEntrySheet!E17&amp;" "&amp;EO_SensitivePlantEntrySheet!C17</f>
        <v xml:space="preserve"> </v>
      </c>
      <c r="AE2" s="13"/>
      <c r="AF2" s="12">
        <f>+EO_SensitivePlantEntrySheet!E4</f>
        <v>0</v>
      </c>
      <c r="AG2" s="13">
        <f>YEAR(AF2)</f>
        <v>1900</v>
      </c>
      <c r="AH2" s="13">
        <f>+EO_SensitivePlantEntrySheet!D160</f>
        <v>0</v>
      </c>
      <c r="AI2" s="13">
        <f>+EO_SensitivePlantEntrySheet!B159</f>
        <v>0</v>
      </c>
      <c r="AJ2" s="13"/>
      <c r="AK2" s="48">
        <f>+EO_SensitivePlantEntrySheet!E162</f>
        <v>0</v>
      </c>
      <c r="AL2" s="48">
        <f>+EO_SensitivePlantEntrySheet!E163</f>
        <v>0</v>
      </c>
      <c r="AM2" s="13"/>
      <c r="AN2" s="13">
        <f>+EO_SensitivePlantEntrySheet!B160</f>
        <v>0</v>
      </c>
      <c r="AO2" s="13">
        <f>+EO_SensitivePlantEntrySheet!D21</f>
        <v>0</v>
      </c>
      <c r="AP2" s="13">
        <f>+EO_SensitivePlantEntrySheet!B22</f>
        <v>0</v>
      </c>
      <c r="AQ2" s="13">
        <f>+EO_SensitivePlantEntrySheet!A154</f>
        <v>0</v>
      </c>
      <c r="AR2" s="13">
        <f>+EO_SensitivePlantEntrySheet!B154</f>
        <v>0</v>
      </c>
      <c r="AS2" s="13">
        <f>+EO_SensitivePlantEntrySheet!C154</f>
        <v>0</v>
      </c>
      <c r="AT2" s="13" t="str">
        <f>+EO_SensitivePlantEntrySheet!E154&amp;+EO_SensitivePlantEntrySheet!D154</f>
        <v/>
      </c>
      <c r="AU2" s="13">
        <f>+EO_SensitivePlantEntrySheet!E154</f>
        <v>0</v>
      </c>
      <c r="AV2" s="13" t="str">
        <f>_xlfn.IFNA(VLOOKUP(EO_SensitivePlantEntrySheet!D23,Org,2),"")</f>
        <v/>
      </c>
      <c r="AW2" s="13">
        <f>+EO_SensitivePlantEntrySheet!A197</f>
        <v>0</v>
      </c>
      <c r="AX2" s="12">
        <f>+AF2</f>
        <v>0</v>
      </c>
      <c r="AY2" s="13">
        <f>YEAR(AX2)</f>
        <v>1900</v>
      </c>
      <c r="AZ2" s="13" t="str">
        <f>+AD2</f>
        <v xml:space="preserve"> </v>
      </c>
      <c r="BA2" s="13">
        <f>+AB2</f>
        <v>0</v>
      </c>
      <c r="BB2" s="13" t="str">
        <f>+EO_SensitivePlantEntrySheet!C60&amp;"-"&amp;EO_SensitivePlantEntrySheet!D60&amp;"-"&amp;EO_SensitivePlantEntrySheet!E60</f>
        <v>--</v>
      </c>
      <c r="BC2" s="13">
        <f>+EO_SensitivePlantEntrySheet!C61</f>
        <v>0</v>
      </c>
      <c r="BD2" s="13"/>
      <c r="BE2" s="13">
        <f>+EO_SensitivePlantEntrySheet!C62</f>
        <v>0</v>
      </c>
      <c r="BF2" s="13">
        <f>+EO_SensitivePlantEntrySheet!D84</f>
        <v>0</v>
      </c>
      <c r="BG2" s="13" t="str">
        <f>IF(EO_SensitivePlantEntrySheet!C118&lt;&gt;"","See associated table list","")</f>
        <v/>
      </c>
      <c r="BH2" s="13"/>
      <c r="BI2" s="13"/>
    </row>
    <row r="3" spans="1:61" x14ac:dyDescent="0.25">
      <c r="A3" s="124"/>
      <c r="B3" s="125"/>
      <c r="C3" s="124"/>
      <c r="D3" s="125"/>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row>
    <row r="4" spans="1:61" x14ac:dyDescent="0.2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row>
    <row r="5" spans="1:61" x14ac:dyDescent="0.25">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6"/>
      <c r="AH5" s="126"/>
      <c r="AI5" s="126"/>
      <c r="AJ5" s="126"/>
      <c r="AK5" s="126"/>
      <c r="AL5" s="126"/>
      <c r="AM5" s="126"/>
      <c r="AN5" s="126"/>
      <c r="AO5" s="126"/>
      <c r="AP5" s="126"/>
      <c r="AQ5" s="126"/>
      <c r="AR5" s="124"/>
      <c r="AS5" s="124"/>
      <c r="AT5" s="124"/>
      <c r="AU5" s="124"/>
      <c r="AV5" s="124"/>
      <c r="AW5" s="124"/>
      <c r="AX5" s="124"/>
      <c r="AY5" s="124"/>
      <c r="AZ5" s="124"/>
      <c r="BA5" s="124"/>
      <c r="BB5" s="124"/>
      <c r="BC5" s="124"/>
      <c r="BD5" s="124"/>
      <c r="BE5" s="124"/>
      <c r="BF5" s="124"/>
      <c r="BG5" s="124"/>
      <c r="BH5" s="124"/>
      <c r="BI5" s="124"/>
    </row>
    <row r="6" spans="1:61" x14ac:dyDescent="0.25">
      <c r="A6" s="124"/>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4"/>
      <c r="AO6" s="124"/>
      <c r="AP6" s="124"/>
      <c r="AQ6" s="124"/>
      <c r="AR6" s="124"/>
      <c r="AS6" s="124"/>
      <c r="AT6" s="124"/>
      <c r="AU6" s="124"/>
      <c r="AV6" s="124"/>
      <c r="AW6" s="124"/>
      <c r="AX6" s="124"/>
      <c r="AY6" s="124"/>
      <c r="AZ6" s="124"/>
      <c r="BA6" s="124"/>
      <c r="BB6" s="124"/>
      <c r="BC6" s="124"/>
      <c r="BD6" s="124"/>
      <c r="BE6" s="124"/>
      <c r="BF6" s="124"/>
      <c r="BG6" s="124"/>
      <c r="BH6" s="124"/>
      <c r="BI6" s="124"/>
    </row>
    <row r="7" spans="1:61" x14ac:dyDescent="0.25">
      <c r="A7" s="124"/>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row>
    <row r="8" spans="1:61" x14ac:dyDescent="0.25">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row>
    <row r="9" spans="1:61" x14ac:dyDescent="0.2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row>
    <row r="10" spans="1:61" x14ac:dyDescent="0.2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row>
    <row r="11" spans="1:61" x14ac:dyDescent="0.2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row>
    <row r="12" spans="1:61" x14ac:dyDescent="0.2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row>
    <row r="13" spans="1:61" x14ac:dyDescent="0.25">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row>
    <row r="14" spans="1:61" x14ac:dyDescent="0.2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row>
    <row r="15" spans="1:61" x14ac:dyDescent="0.2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row>
    <row r="16" spans="1:61" x14ac:dyDescent="0.2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row>
    <row r="17" spans="1:61" x14ac:dyDescent="0.25">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row>
    <row r="18" spans="1:61" x14ac:dyDescent="0.2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row>
    <row r="19" spans="1:61" x14ac:dyDescent="0.2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row>
    <row r="20" spans="1:61" x14ac:dyDescent="0.25">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row>
    <row r="21" spans="1:61" x14ac:dyDescent="0.25">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row>
    <row r="22" spans="1:61" x14ac:dyDescent="0.25">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row>
    <row r="23" spans="1:61" x14ac:dyDescent="0.25">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row>
    <row r="24" spans="1:61" x14ac:dyDescent="0.25">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row>
    <row r="25" spans="1:61" x14ac:dyDescent="0.25">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row>
    <row r="26" spans="1:61" x14ac:dyDescent="0.25">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row>
    <row r="27" spans="1:61" x14ac:dyDescent="0.2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row>
    <row r="28" spans="1:61" x14ac:dyDescent="0.25">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row>
    <row r="29" spans="1:61" x14ac:dyDescent="0.25">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row>
    <row r="30" spans="1:61" x14ac:dyDescent="0.25">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row>
    <row r="31" spans="1:61" x14ac:dyDescent="0.25">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row>
    <row r="32" spans="1:61" x14ac:dyDescent="0.2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row>
    <row r="33" spans="1:61" x14ac:dyDescent="0.25">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row>
    <row r="34" spans="1:61" x14ac:dyDescent="0.25">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row>
    <row r="35" spans="1:61" x14ac:dyDescent="0.25">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row>
    <row r="36" spans="1:61" x14ac:dyDescent="0.25">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row>
    <row r="37" spans="1:61" x14ac:dyDescent="0.25">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row>
    <row r="38" spans="1:61" x14ac:dyDescent="0.25">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row>
    <row r="39" spans="1:61" x14ac:dyDescent="0.25">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row>
    <row r="40" spans="1:61" x14ac:dyDescent="0.25">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row>
    <row r="41" spans="1:61" x14ac:dyDescent="0.2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row>
    <row r="42" spans="1:61" x14ac:dyDescent="0.25">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row>
    <row r="43" spans="1:61" x14ac:dyDescent="0.25">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row>
    <row r="44" spans="1:61" x14ac:dyDescent="0.25">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row>
    <row r="45" spans="1:61" x14ac:dyDescent="0.25">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row>
    <row r="46" spans="1:61" x14ac:dyDescent="0.25">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row>
    <row r="47" spans="1:61" x14ac:dyDescent="0.25">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row>
    <row r="48" spans="1:61" x14ac:dyDescent="0.25">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row>
    <row r="49" spans="1:61" x14ac:dyDescent="0.25">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row>
    <row r="50" spans="1:61" x14ac:dyDescent="0.25">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row>
    <row r="51" spans="1:61" x14ac:dyDescent="0.25">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row>
    <row r="52" spans="1:61" x14ac:dyDescent="0.25">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row>
    <row r="53" spans="1:61" x14ac:dyDescent="0.25">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row>
    <row r="54" spans="1:61" x14ac:dyDescent="0.25">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row>
    <row r="55" spans="1:61" x14ac:dyDescent="0.2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row>
    <row r="56" spans="1:61" x14ac:dyDescent="0.25">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row>
    <row r="57" spans="1:61" x14ac:dyDescent="0.2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row>
    <row r="58" spans="1:61" x14ac:dyDescent="0.25">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row>
    <row r="59" spans="1:61" x14ac:dyDescent="0.2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row>
    <row r="60" spans="1:61" x14ac:dyDescent="0.2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row>
    <row r="61" spans="1:61" x14ac:dyDescent="0.25">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row>
    <row r="62" spans="1:61" x14ac:dyDescent="0.2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row>
    <row r="63" spans="1:61" x14ac:dyDescent="0.2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row>
    <row r="64" spans="1:61" x14ac:dyDescent="0.25">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row>
    <row r="65" spans="1:61" x14ac:dyDescent="0.25">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row>
    <row r="66" spans="1:61" x14ac:dyDescent="0.2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row>
    <row r="67" spans="1:61" x14ac:dyDescent="0.25">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row>
    <row r="68" spans="1:61" x14ac:dyDescent="0.25">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row>
    <row r="69" spans="1:61" x14ac:dyDescent="0.25">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row>
    <row r="70" spans="1:61" x14ac:dyDescent="0.25">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row>
    <row r="71" spans="1:61" x14ac:dyDescent="0.25">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row>
    <row r="72" spans="1:61" x14ac:dyDescent="0.25">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row>
    <row r="73" spans="1:61" x14ac:dyDescent="0.25">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row>
    <row r="74" spans="1:61" x14ac:dyDescent="0.25">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row>
    <row r="75" spans="1:61" x14ac:dyDescent="0.25">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row>
    <row r="76" spans="1:61" x14ac:dyDescent="0.25">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row>
    <row r="77" spans="1:61" x14ac:dyDescent="0.25">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row>
    <row r="78" spans="1:61" x14ac:dyDescent="0.25">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row>
    <row r="79" spans="1:61" x14ac:dyDescent="0.25">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row>
    <row r="80" spans="1:61" x14ac:dyDescent="0.25">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row>
    <row r="81" spans="1:61" x14ac:dyDescent="0.25">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row>
    <row r="82" spans="1:61" x14ac:dyDescent="0.25">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row>
    <row r="83" spans="1:61" x14ac:dyDescent="0.25">
      <c r="A83" s="124"/>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row>
    <row r="84" spans="1:61" x14ac:dyDescent="0.25">
      <c r="A84" s="124"/>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row>
    <row r="85" spans="1:61" x14ac:dyDescent="0.25">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row>
    <row r="86" spans="1:61" x14ac:dyDescent="0.25">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row>
    <row r="87" spans="1:61" x14ac:dyDescent="0.25">
      <c r="A87" s="124"/>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row>
    <row r="88" spans="1:61" x14ac:dyDescent="0.25">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row>
    <row r="89" spans="1:61" x14ac:dyDescent="0.25">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row>
    <row r="90" spans="1:61" x14ac:dyDescent="0.25">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row>
    <row r="91" spans="1:61" x14ac:dyDescent="0.25">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row>
    <row r="92" spans="1:61" x14ac:dyDescent="0.25">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row>
    <row r="93" spans="1:61" x14ac:dyDescent="0.25">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row>
    <row r="94" spans="1:61" x14ac:dyDescent="0.25">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row>
    <row r="95" spans="1:61" x14ac:dyDescent="0.25">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row>
    <row r="96" spans="1:61" x14ac:dyDescent="0.25">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row>
    <row r="97" spans="1:61" x14ac:dyDescent="0.25">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row>
    <row r="98" spans="1:61" x14ac:dyDescent="0.25">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row>
    <row r="99" spans="1:61" x14ac:dyDescent="0.25">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row>
    <row r="100" spans="1:61" x14ac:dyDescent="0.25">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row>
    <row r="101" spans="1:61" x14ac:dyDescent="0.25">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row>
    <row r="102" spans="1:61" x14ac:dyDescent="0.25">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row>
    <row r="103" spans="1:61" x14ac:dyDescent="0.25">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row>
    <row r="104" spans="1:61" x14ac:dyDescent="0.25">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row>
    <row r="105" spans="1:61" x14ac:dyDescent="0.25">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row>
    <row r="106" spans="1:61" x14ac:dyDescent="0.25">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c r="BH106" s="124"/>
      <c r="BI106" s="124"/>
    </row>
    <row r="107" spans="1:61" x14ac:dyDescent="0.25">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c r="BI107" s="124"/>
    </row>
    <row r="108" spans="1:61" x14ac:dyDescent="0.25">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c r="BI108" s="124"/>
    </row>
    <row r="109" spans="1:61" x14ac:dyDescent="0.25">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row>
    <row r="110" spans="1:61" x14ac:dyDescent="0.25">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row>
    <row r="111" spans="1:61" x14ac:dyDescent="0.25">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row>
    <row r="112" spans="1:61" x14ac:dyDescent="0.25">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124"/>
    </row>
    <row r="113" spans="1:61" x14ac:dyDescent="0.25">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row>
    <row r="114" spans="1:61" x14ac:dyDescent="0.25">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row>
    <row r="115" spans="1:61" x14ac:dyDescent="0.25">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row>
    <row r="116" spans="1:61" x14ac:dyDescent="0.25">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c r="BI116" s="124"/>
    </row>
    <row r="117" spans="1:61" x14ac:dyDescent="0.25">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c r="BH117" s="124"/>
      <c r="BI117" s="124"/>
    </row>
    <row r="118" spans="1:61" x14ac:dyDescent="0.25">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c r="BI118" s="124"/>
    </row>
    <row r="119" spans="1:61" x14ac:dyDescent="0.25">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c r="BI119" s="124"/>
    </row>
    <row r="120" spans="1:61" x14ac:dyDescent="0.25">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c r="BI120" s="124"/>
    </row>
    <row r="121" spans="1:61" x14ac:dyDescent="0.25">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row>
    <row r="122" spans="1:61" x14ac:dyDescent="0.25">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c r="BI122" s="124"/>
    </row>
    <row r="123" spans="1:61" x14ac:dyDescent="0.25">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row>
    <row r="124" spans="1:61" x14ac:dyDescent="0.25">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row>
    <row r="125" spans="1:61" x14ac:dyDescent="0.25">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c r="BI125" s="124"/>
    </row>
    <row r="126" spans="1:61" x14ac:dyDescent="0.25">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c r="BI126" s="124"/>
    </row>
    <row r="127" spans="1:61" x14ac:dyDescent="0.25">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row>
    <row r="128" spans="1:61" x14ac:dyDescent="0.25">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row>
    <row r="129" spans="1:61" x14ac:dyDescent="0.25">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c r="BI129" s="124"/>
    </row>
    <row r="130" spans="1:61" x14ac:dyDescent="0.25">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c r="AX130" s="124"/>
      <c r="AY130" s="124"/>
      <c r="AZ130" s="124"/>
      <c r="BA130" s="124"/>
      <c r="BB130" s="124"/>
      <c r="BC130" s="124"/>
      <c r="BD130" s="124"/>
      <c r="BE130" s="124"/>
      <c r="BF130" s="124"/>
      <c r="BG130" s="124"/>
      <c r="BH130" s="124"/>
      <c r="BI130" s="124"/>
    </row>
    <row r="131" spans="1:61" x14ac:dyDescent="0.25">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row>
    <row r="132" spans="1:61" x14ac:dyDescent="0.25">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c r="BH132" s="124"/>
      <c r="BI132" s="124"/>
    </row>
    <row r="133" spans="1:61" x14ac:dyDescent="0.25">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c r="BH133" s="124"/>
      <c r="BI133" s="124"/>
    </row>
    <row r="134" spans="1:61" x14ac:dyDescent="0.25">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c r="BH134" s="124"/>
      <c r="BI134" s="124"/>
    </row>
    <row r="135" spans="1:61" x14ac:dyDescent="0.25">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row>
    <row r="136" spans="1:61" x14ac:dyDescent="0.25">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row>
    <row r="137" spans="1:61" x14ac:dyDescent="0.25">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c r="BH137" s="124"/>
      <c r="BI137" s="124"/>
    </row>
    <row r="138" spans="1:61" x14ac:dyDescent="0.25">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row>
    <row r="139" spans="1:61" x14ac:dyDescent="0.25">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row>
    <row r="140" spans="1:61" x14ac:dyDescent="0.25">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row>
    <row r="141" spans="1:61" x14ac:dyDescent="0.25">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row>
    <row r="142" spans="1:61" x14ac:dyDescent="0.25">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c r="BH142" s="124"/>
      <c r="BI142" s="124"/>
    </row>
    <row r="143" spans="1:61" x14ac:dyDescent="0.25">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row>
    <row r="144" spans="1:61" x14ac:dyDescent="0.25">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c r="AV144" s="124"/>
      <c r="AW144" s="124"/>
      <c r="AX144" s="124"/>
      <c r="AY144" s="124"/>
      <c r="AZ144" s="124"/>
      <c r="BA144" s="124"/>
      <c r="BB144" s="124"/>
      <c r="BC144" s="124"/>
      <c r="BD144" s="124"/>
      <c r="BE144" s="124"/>
      <c r="BF144" s="124"/>
      <c r="BG144" s="124"/>
      <c r="BH144" s="124"/>
      <c r="BI144" s="124"/>
    </row>
    <row r="145" spans="1:61" x14ac:dyDescent="0.25">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row>
    <row r="146" spans="1:61" x14ac:dyDescent="0.25">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c r="AV146" s="124"/>
      <c r="AW146" s="124"/>
      <c r="AX146" s="124"/>
      <c r="AY146" s="124"/>
      <c r="AZ146" s="124"/>
      <c r="BA146" s="124"/>
      <c r="BB146" s="124"/>
      <c r="BC146" s="124"/>
      <c r="BD146" s="124"/>
      <c r="BE146" s="124"/>
      <c r="BF146" s="124"/>
      <c r="BG146" s="124"/>
      <c r="BH146" s="124"/>
      <c r="BI146" s="124"/>
    </row>
    <row r="147" spans="1:61" x14ac:dyDescent="0.25">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c r="BF147" s="124"/>
      <c r="BG147" s="124"/>
      <c r="BH147" s="124"/>
      <c r="BI147" s="124"/>
    </row>
    <row r="148" spans="1:61" x14ac:dyDescent="0.25">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c r="BF148" s="124"/>
      <c r="BG148" s="124"/>
      <c r="BH148" s="124"/>
      <c r="BI148" s="124"/>
    </row>
    <row r="149" spans="1:61" x14ac:dyDescent="0.25">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c r="BE149" s="124"/>
      <c r="BF149" s="124"/>
      <c r="BG149" s="124"/>
      <c r="BH149" s="124"/>
      <c r="BI149" s="124"/>
    </row>
    <row r="150" spans="1:61" x14ac:dyDescent="0.25">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c r="BB150" s="124"/>
      <c r="BC150" s="124"/>
      <c r="BD150" s="124"/>
      <c r="BE150" s="124"/>
      <c r="BF150" s="124"/>
      <c r="BG150" s="124"/>
      <c r="BH150" s="124"/>
      <c r="BI150" s="124"/>
    </row>
    <row r="151" spans="1:61" x14ac:dyDescent="0.25">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row>
    <row r="152" spans="1:61" x14ac:dyDescent="0.25">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4"/>
      <c r="AW152" s="124"/>
      <c r="AX152" s="124"/>
      <c r="AY152" s="124"/>
      <c r="AZ152" s="124"/>
      <c r="BA152" s="124"/>
      <c r="BB152" s="124"/>
      <c r="BC152" s="124"/>
      <c r="BD152" s="124"/>
      <c r="BE152" s="124"/>
      <c r="BF152" s="124"/>
      <c r="BG152" s="124"/>
      <c r="BH152" s="124"/>
      <c r="BI152" s="124"/>
    </row>
    <row r="153" spans="1:61" x14ac:dyDescent="0.25">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row>
    <row r="154" spans="1:61" x14ac:dyDescent="0.25">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c r="AV154" s="124"/>
      <c r="AW154" s="124"/>
      <c r="AX154" s="124"/>
      <c r="AY154" s="124"/>
      <c r="AZ154" s="124"/>
      <c r="BA154" s="124"/>
      <c r="BB154" s="124"/>
      <c r="BC154" s="124"/>
      <c r="BD154" s="124"/>
      <c r="BE154" s="124"/>
      <c r="BF154" s="124"/>
      <c r="BG154" s="124"/>
      <c r="BH154" s="124"/>
      <c r="BI154" s="124"/>
    </row>
    <row r="155" spans="1:61" x14ac:dyDescent="0.25">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row>
    <row r="156" spans="1:61" x14ac:dyDescent="0.25">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c r="BB156" s="124"/>
      <c r="BC156" s="124"/>
      <c r="BD156" s="124"/>
      <c r="BE156" s="124"/>
      <c r="BF156" s="124"/>
      <c r="BG156" s="124"/>
      <c r="BH156" s="124"/>
      <c r="BI156" s="124"/>
    </row>
    <row r="157" spans="1:61" x14ac:dyDescent="0.25">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c r="AX157" s="124"/>
      <c r="AY157" s="124"/>
      <c r="AZ157" s="124"/>
      <c r="BA157" s="124"/>
      <c r="BB157" s="124"/>
      <c r="BC157" s="124"/>
      <c r="BD157" s="124"/>
      <c r="BE157" s="124"/>
      <c r="BF157" s="124"/>
      <c r="BG157" s="124"/>
      <c r="BH157" s="124"/>
      <c r="BI157" s="124"/>
    </row>
    <row r="158" spans="1:61" x14ac:dyDescent="0.25">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c r="BH158" s="124"/>
      <c r="BI158" s="124"/>
    </row>
    <row r="159" spans="1:61" x14ac:dyDescent="0.25">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c r="AX159" s="124"/>
      <c r="AY159" s="124"/>
      <c r="AZ159" s="124"/>
      <c r="BA159" s="124"/>
      <c r="BB159" s="124"/>
      <c r="BC159" s="124"/>
      <c r="BD159" s="124"/>
      <c r="BE159" s="124"/>
      <c r="BF159" s="124"/>
      <c r="BG159" s="124"/>
      <c r="BH159" s="124"/>
      <c r="BI159" s="124"/>
    </row>
    <row r="160" spans="1:61" x14ac:dyDescent="0.25">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c r="AV160" s="124"/>
      <c r="AW160" s="124"/>
      <c r="AX160" s="124"/>
      <c r="AY160" s="124"/>
      <c r="AZ160" s="124"/>
      <c r="BA160" s="124"/>
      <c r="BB160" s="124"/>
      <c r="BC160" s="124"/>
      <c r="BD160" s="124"/>
      <c r="BE160" s="124"/>
      <c r="BF160" s="124"/>
      <c r="BG160" s="124"/>
      <c r="BH160" s="124"/>
      <c r="BI160" s="124"/>
    </row>
    <row r="161" spans="1:61" x14ac:dyDescent="0.25">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c r="BH161" s="124"/>
      <c r="BI161" s="124"/>
    </row>
    <row r="162" spans="1:61" x14ac:dyDescent="0.25">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c r="BH162" s="124"/>
      <c r="BI162" s="124"/>
    </row>
    <row r="163" spans="1:61" x14ac:dyDescent="0.25">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row>
    <row r="164" spans="1:61" x14ac:dyDescent="0.25">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c r="BH164" s="124"/>
      <c r="BI164" s="124"/>
    </row>
    <row r="165" spans="1:61" x14ac:dyDescent="0.25">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4"/>
      <c r="AW165" s="124"/>
      <c r="AX165" s="124"/>
      <c r="AY165" s="124"/>
      <c r="AZ165" s="124"/>
      <c r="BA165" s="124"/>
      <c r="BB165" s="124"/>
      <c r="BC165" s="124"/>
      <c r="BD165" s="124"/>
      <c r="BE165" s="124"/>
      <c r="BF165" s="124"/>
      <c r="BG165" s="124"/>
      <c r="BH165" s="124"/>
      <c r="BI165" s="124"/>
    </row>
    <row r="166" spans="1:61" x14ac:dyDescent="0.25">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4"/>
      <c r="AV166" s="124"/>
      <c r="AW166" s="124"/>
      <c r="AX166" s="124"/>
      <c r="AY166" s="124"/>
      <c r="AZ166" s="124"/>
      <c r="BA166" s="124"/>
      <c r="BB166" s="124"/>
      <c r="BC166" s="124"/>
      <c r="BD166" s="124"/>
      <c r="BE166" s="124"/>
      <c r="BF166" s="124"/>
      <c r="BG166" s="124"/>
      <c r="BH166" s="124"/>
      <c r="BI166" s="124"/>
    </row>
    <row r="167" spans="1:61" x14ac:dyDescent="0.25">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c r="AV167" s="124"/>
      <c r="AW167" s="124"/>
      <c r="AX167" s="124"/>
      <c r="AY167" s="124"/>
      <c r="AZ167" s="124"/>
      <c r="BA167" s="124"/>
      <c r="BB167" s="124"/>
      <c r="BC167" s="124"/>
      <c r="BD167" s="124"/>
      <c r="BE167" s="124"/>
      <c r="BF167" s="124"/>
      <c r="BG167" s="124"/>
      <c r="BH167" s="124"/>
      <c r="BI167" s="124"/>
    </row>
    <row r="168" spans="1:61" x14ac:dyDescent="0.25">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24"/>
      <c r="AX168" s="124"/>
      <c r="AY168" s="124"/>
      <c r="AZ168" s="124"/>
      <c r="BA168" s="124"/>
      <c r="BB168" s="124"/>
      <c r="BC168" s="124"/>
      <c r="BD168" s="124"/>
      <c r="BE168" s="124"/>
      <c r="BF168" s="124"/>
      <c r="BG168" s="124"/>
      <c r="BH168" s="124"/>
      <c r="BI168" s="124"/>
    </row>
    <row r="169" spans="1:61" x14ac:dyDescent="0.25">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4"/>
      <c r="AV169" s="124"/>
      <c r="AW169" s="124"/>
      <c r="AX169" s="124"/>
      <c r="AY169" s="124"/>
      <c r="AZ169" s="124"/>
      <c r="BA169" s="124"/>
      <c r="BB169" s="124"/>
      <c r="BC169" s="124"/>
      <c r="BD169" s="124"/>
      <c r="BE169" s="124"/>
      <c r="BF169" s="124"/>
      <c r="BG169" s="124"/>
      <c r="BH169" s="124"/>
      <c r="BI169" s="124"/>
    </row>
    <row r="170" spans="1:61" x14ac:dyDescent="0.25">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c r="AN170" s="124"/>
      <c r="AO170" s="124"/>
      <c r="AP170" s="124"/>
      <c r="AQ170" s="124"/>
      <c r="AR170" s="124"/>
      <c r="AS170" s="124"/>
      <c r="AT170" s="124"/>
      <c r="AU170" s="124"/>
      <c r="AV170" s="124"/>
      <c r="AW170" s="124"/>
      <c r="AX170" s="124"/>
      <c r="AY170" s="124"/>
      <c r="AZ170" s="124"/>
      <c r="BA170" s="124"/>
      <c r="BB170" s="124"/>
      <c r="BC170" s="124"/>
      <c r="BD170" s="124"/>
      <c r="BE170" s="124"/>
      <c r="BF170" s="124"/>
      <c r="BG170" s="124"/>
      <c r="BH170" s="124"/>
      <c r="BI170" s="124"/>
    </row>
    <row r="171" spans="1:61" x14ac:dyDescent="0.25">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c r="AL171" s="124"/>
      <c r="AM171" s="124"/>
      <c r="AN171" s="124"/>
      <c r="AO171" s="124"/>
      <c r="AP171" s="124"/>
      <c r="AQ171" s="124"/>
      <c r="AR171" s="124"/>
      <c r="AS171" s="124"/>
      <c r="AT171" s="124"/>
      <c r="AU171" s="124"/>
      <c r="AV171" s="124"/>
      <c r="AW171" s="124"/>
      <c r="AX171" s="124"/>
      <c r="AY171" s="124"/>
      <c r="AZ171" s="124"/>
      <c r="BA171" s="124"/>
      <c r="BB171" s="124"/>
      <c r="BC171" s="124"/>
      <c r="BD171" s="124"/>
      <c r="BE171" s="124"/>
      <c r="BF171" s="124"/>
      <c r="BG171" s="124"/>
      <c r="BH171" s="124"/>
      <c r="BI171" s="124"/>
    </row>
    <row r="172" spans="1:61" x14ac:dyDescent="0.25">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c r="BB172" s="124"/>
      <c r="BC172" s="124"/>
      <c r="BD172" s="124"/>
      <c r="BE172" s="124"/>
      <c r="BF172" s="124"/>
      <c r="BG172" s="124"/>
      <c r="BH172" s="124"/>
      <c r="BI172" s="124"/>
    </row>
    <row r="173" spans="1:61" x14ac:dyDescent="0.25">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4"/>
      <c r="AV173" s="124"/>
      <c r="AW173" s="124"/>
      <c r="AX173" s="124"/>
      <c r="AY173" s="124"/>
      <c r="AZ173" s="124"/>
      <c r="BA173" s="124"/>
      <c r="BB173" s="124"/>
      <c r="BC173" s="124"/>
      <c r="BD173" s="124"/>
      <c r="BE173" s="124"/>
      <c r="BF173" s="124"/>
      <c r="BG173" s="124"/>
      <c r="BH173" s="124"/>
      <c r="BI173" s="124"/>
    </row>
    <row r="174" spans="1:61" x14ac:dyDescent="0.25">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c r="BB174" s="124"/>
      <c r="BC174" s="124"/>
      <c r="BD174" s="124"/>
      <c r="BE174" s="124"/>
      <c r="BF174" s="124"/>
      <c r="BG174" s="124"/>
      <c r="BH174" s="124"/>
      <c r="BI174" s="124"/>
    </row>
    <row r="175" spans="1:61" x14ac:dyDescent="0.25">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c r="AL175" s="124"/>
      <c r="AM175" s="124"/>
      <c r="AN175" s="124"/>
      <c r="AO175" s="124"/>
      <c r="AP175" s="124"/>
      <c r="AQ175" s="124"/>
      <c r="AR175" s="124"/>
      <c r="AS175" s="124"/>
      <c r="AT175" s="124"/>
      <c r="AU175" s="124"/>
      <c r="AV175" s="124"/>
      <c r="AW175" s="124"/>
      <c r="AX175" s="124"/>
      <c r="AY175" s="124"/>
      <c r="AZ175" s="124"/>
      <c r="BA175" s="124"/>
      <c r="BB175" s="124"/>
      <c r="BC175" s="124"/>
      <c r="BD175" s="124"/>
      <c r="BE175" s="124"/>
      <c r="BF175" s="124"/>
      <c r="BG175" s="124"/>
      <c r="BH175" s="124"/>
      <c r="BI175" s="124"/>
    </row>
    <row r="176" spans="1:61" x14ac:dyDescent="0.25">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4"/>
      <c r="AV176" s="124"/>
      <c r="AW176" s="124"/>
      <c r="AX176" s="124"/>
      <c r="AY176" s="124"/>
      <c r="AZ176" s="124"/>
      <c r="BA176" s="124"/>
      <c r="BB176" s="124"/>
      <c r="BC176" s="124"/>
      <c r="BD176" s="124"/>
      <c r="BE176" s="124"/>
      <c r="BF176" s="124"/>
      <c r="BG176" s="124"/>
      <c r="BH176" s="124"/>
      <c r="BI176" s="124"/>
    </row>
    <row r="177" spans="1:61" x14ac:dyDescent="0.25">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4"/>
      <c r="AJ177" s="124"/>
      <c r="AK177" s="124"/>
      <c r="AL177" s="124"/>
      <c r="AM177" s="124"/>
      <c r="AN177" s="124"/>
      <c r="AO177" s="124"/>
      <c r="AP177" s="124"/>
      <c r="AQ177" s="124"/>
      <c r="AR177" s="124"/>
      <c r="AS177" s="124"/>
      <c r="AT177" s="124"/>
      <c r="AU177" s="124"/>
      <c r="AV177" s="124"/>
      <c r="AW177" s="124"/>
      <c r="AX177" s="124"/>
      <c r="AY177" s="124"/>
      <c r="AZ177" s="124"/>
      <c r="BA177" s="124"/>
      <c r="BB177" s="124"/>
      <c r="BC177" s="124"/>
      <c r="BD177" s="124"/>
      <c r="BE177" s="124"/>
      <c r="BF177" s="124"/>
      <c r="BG177" s="124"/>
      <c r="BH177" s="124"/>
      <c r="BI177" s="124"/>
    </row>
    <row r="178" spans="1:61" x14ac:dyDescent="0.25">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4"/>
      <c r="AW178" s="124"/>
      <c r="AX178" s="124"/>
      <c r="AY178" s="124"/>
      <c r="AZ178" s="124"/>
      <c r="BA178" s="124"/>
      <c r="BB178" s="124"/>
      <c r="BC178" s="124"/>
      <c r="BD178" s="124"/>
      <c r="BE178" s="124"/>
      <c r="BF178" s="124"/>
      <c r="BG178" s="124"/>
      <c r="BH178" s="124"/>
      <c r="BI178" s="124"/>
    </row>
    <row r="179" spans="1:61" x14ac:dyDescent="0.25">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c r="AT179" s="124"/>
      <c r="AU179" s="124"/>
      <c r="AV179" s="124"/>
      <c r="AW179" s="124"/>
      <c r="AX179" s="124"/>
      <c r="AY179" s="124"/>
      <c r="AZ179" s="124"/>
      <c r="BA179" s="124"/>
      <c r="BB179" s="124"/>
      <c r="BC179" s="124"/>
      <c r="BD179" s="124"/>
      <c r="BE179" s="124"/>
      <c r="BF179" s="124"/>
      <c r="BG179" s="124"/>
      <c r="BH179" s="124"/>
      <c r="BI179" s="124"/>
    </row>
    <row r="180" spans="1:61" x14ac:dyDescent="0.25">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4"/>
      <c r="AW180" s="124"/>
      <c r="AX180" s="124"/>
      <c r="AY180" s="124"/>
      <c r="AZ180" s="124"/>
      <c r="BA180" s="124"/>
      <c r="BB180" s="124"/>
      <c r="BC180" s="124"/>
      <c r="BD180" s="124"/>
      <c r="BE180" s="124"/>
      <c r="BF180" s="124"/>
      <c r="BG180" s="124"/>
      <c r="BH180" s="124"/>
      <c r="BI180" s="124"/>
    </row>
    <row r="181" spans="1:61" x14ac:dyDescent="0.25">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row>
    <row r="182" spans="1:61" x14ac:dyDescent="0.25">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c r="BF182" s="124"/>
      <c r="BG182" s="124"/>
      <c r="BH182" s="124"/>
      <c r="BI182" s="124"/>
    </row>
    <row r="183" spans="1:61" x14ac:dyDescent="0.25">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4"/>
      <c r="BF183" s="124"/>
      <c r="BG183" s="124"/>
      <c r="BH183" s="124"/>
      <c r="BI183" s="124"/>
    </row>
    <row r="184" spans="1:61" x14ac:dyDescent="0.25">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124"/>
      <c r="AN184" s="124"/>
      <c r="AO184" s="124"/>
      <c r="AP184" s="124"/>
      <c r="AQ184" s="124"/>
      <c r="AR184" s="124"/>
      <c r="AS184" s="124"/>
      <c r="AT184" s="124"/>
      <c r="AU184" s="124"/>
      <c r="AV184" s="124"/>
      <c r="AW184" s="124"/>
      <c r="AX184" s="124"/>
      <c r="AY184" s="124"/>
      <c r="AZ184" s="124"/>
      <c r="BA184" s="124"/>
      <c r="BB184" s="124"/>
      <c r="BC184" s="124"/>
      <c r="BD184" s="124"/>
      <c r="BE184" s="124"/>
      <c r="BF184" s="124"/>
      <c r="BG184" s="124"/>
      <c r="BH184" s="124"/>
      <c r="BI184" s="124"/>
    </row>
    <row r="185" spans="1:61" x14ac:dyDescent="0.25">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24"/>
      <c r="AJ185" s="124"/>
      <c r="AK185" s="124"/>
      <c r="AL185" s="124"/>
      <c r="AM185" s="124"/>
      <c r="AN185" s="124"/>
      <c r="AO185" s="124"/>
      <c r="AP185" s="124"/>
      <c r="AQ185" s="124"/>
      <c r="AR185" s="124"/>
      <c r="AS185" s="124"/>
      <c r="AT185" s="124"/>
      <c r="AU185" s="124"/>
      <c r="AV185" s="124"/>
      <c r="AW185" s="124"/>
      <c r="AX185" s="124"/>
      <c r="AY185" s="124"/>
      <c r="AZ185" s="124"/>
      <c r="BA185" s="124"/>
      <c r="BB185" s="124"/>
      <c r="BC185" s="124"/>
      <c r="BD185" s="124"/>
      <c r="BE185" s="124"/>
      <c r="BF185" s="124"/>
      <c r="BG185" s="124"/>
      <c r="BH185" s="124"/>
      <c r="BI185" s="124"/>
    </row>
    <row r="186" spans="1:61" x14ac:dyDescent="0.25">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24"/>
      <c r="AJ186" s="124"/>
      <c r="AK186" s="124"/>
      <c r="AL186" s="124"/>
      <c r="AM186" s="124"/>
      <c r="AN186" s="124"/>
      <c r="AO186" s="124"/>
      <c r="AP186" s="124"/>
      <c r="AQ186" s="124"/>
      <c r="AR186" s="124"/>
      <c r="AS186" s="124"/>
      <c r="AT186" s="124"/>
      <c r="AU186" s="124"/>
      <c r="AV186" s="124"/>
      <c r="AW186" s="124"/>
      <c r="AX186" s="124"/>
      <c r="AY186" s="124"/>
      <c r="AZ186" s="124"/>
      <c r="BA186" s="124"/>
      <c r="BB186" s="124"/>
      <c r="BC186" s="124"/>
      <c r="BD186" s="124"/>
      <c r="BE186" s="124"/>
      <c r="BF186" s="124"/>
      <c r="BG186" s="124"/>
      <c r="BH186" s="124"/>
      <c r="BI186" s="124"/>
    </row>
    <row r="187" spans="1:61" x14ac:dyDescent="0.25">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24"/>
      <c r="AL187" s="124"/>
      <c r="AM187" s="124"/>
      <c r="AN187" s="124"/>
      <c r="AO187" s="124"/>
      <c r="AP187" s="124"/>
      <c r="AQ187" s="124"/>
      <c r="AR187" s="124"/>
      <c r="AS187" s="124"/>
      <c r="AT187" s="124"/>
      <c r="AU187" s="124"/>
      <c r="AV187" s="124"/>
      <c r="AW187" s="124"/>
      <c r="AX187" s="124"/>
      <c r="AY187" s="124"/>
      <c r="AZ187" s="124"/>
      <c r="BA187" s="124"/>
      <c r="BB187" s="124"/>
      <c r="BC187" s="124"/>
      <c r="BD187" s="124"/>
      <c r="BE187" s="124"/>
      <c r="BF187" s="124"/>
      <c r="BG187" s="124"/>
      <c r="BH187" s="124"/>
      <c r="BI187" s="124"/>
    </row>
    <row r="188" spans="1:61" x14ac:dyDescent="0.25">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124"/>
      <c r="AI188" s="124"/>
      <c r="AJ188" s="124"/>
      <c r="AK188" s="124"/>
      <c r="AL188" s="124"/>
      <c r="AM188" s="124"/>
      <c r="AN188" s="124"/>
      <c r="AO188" s="124"/>
      <c r="AP188" s="124"/>
      <c r="AQ188" s="124"/>
      <c r="AR188" s="124"/>
      <c r="AS188" s="124"/>
      <c r="AT188" s="124"/>
      <c r="AU188" s="124"/>
      <c r="AV188" s="124"/>
      <c r="AW188" s="124"/>
      <c r="AX188" s="124"/>
      <c r="AY188" s="124"/>
      <c r="AZ188" s="124"/>
      <c r="BA188" s="124"/>
      <c r="BB188" s="124"/>
      <c r="BC188" s="124"/>
      <c r="BD188" s="124"/>
      <c r="BE188" s="124"/>
      <c r="BF188" s="124"/>
      <c r="BG188" s="124"/>
      <c r="BH188" s="124"/>
      <c r="BI188" s="124"/>
    </row>
    <row r="189" spans="1:61" x14ac:dyDescent="0.25">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c r="AL189" s="124"/>
      <c r="AM189" s="124"/>
      <c r="AN189" s="124"/>
      <c r="AO189" s="124"/>
      <c r="AP189" s="124"/>
      <c r="AQ189" s="124"/>
      <c r="AR189" s="124"/>
      <c r="AS189" s="124"/>
      <c r="AT189" s="124"/>
      <c r="AU189" s="124"/>
      <c r="AV189" s="124"/>
      <c r="AW189" s="124"/>
      <c r="AX189" s="124"/>
      <c r="AY189" s="124"/>
      <c r="AZ189" s="124"/>
      <c r="BA189" s="124"/>
      <c r="BB189" s="124"/>
      <c r="BC189" s="124"/>
      <c r="BD189" s="124"/>
      <c r="BE189" s="124"/>
      <c r="BF189" s="124"/>
      <c r="BG189" s="124"/>
      <c r="BH189" s="124"/>
      <c r="BI189" s="124"/>
    </row>
    <row r="190" spans="1:61" x14ac:dyDescent="0.25">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124"/>
      <c r="AI190" s="124"/>
      <c r="AJ190" s="124"/>
      <c r="AK190" s="124"/>
      <c r="AL190" s="124"/>
      <c r="AM190" s="124"/>
      <c r="AN190" s="124"/>
      <c r="AO190" s="124"/>
      <c r="AP190" s="124"/>
      <c r="AQ190" s="124"/>
      <c r="AR190" s="124"/>
      <c r="AS190" s="124"/>
      <c r="AT190" s="124"/>
      <c r="AU190" s="124"/>
      <c r="AV190" s="124"/>
      <c r="AW190" s="124"/>
      <c r="AX190" s="124"/>
      <c r="AY190" s="124"/>
      <c r="AZ190" s="124"/>
      <c r="BA190" s="124"/>
      <c r="BB190" s="124"/>
      <c r="BC190" s="124"/>
      <c r="BD190" s="124"/>
      <c r="BE190" s="124"/>
      <c r="BF190" s="124"/>
      <c r="BG190" s="124"/>
      <c r="BH190" s="124"/>
      <c r="BI190" s="124"/>
    </row>
    <row r="191" spans="1:61" x14ac:dyDescent="0.25">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124"/>
      <c r="AV191" s="124"/>
      <c r="AW191" s="124"/>
      <c r="AX191" s="124"/>
      <c r="AY191" s="124"/>
      <c r="AZ191" s="124"/>
      <c r="BA191" s="124"/>
      <c r="BB191" s="124"/>
      <c r="BC191" s="124"/>
      <c r="BD191" s="124"/>
      <c r="BE191" s="124"/>
      <c r="BF191" s="124"/>
      <c r="BG191" s="124"/>
      <c r="BH191" s="124"/>
      <c r="BI191" s="124"/>
    </row>
    <row r="192" spans="1:61" x14ac:dyDescent="0.25">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4"/>
      <c r="AV192" s="124"/>
      <c r="AW192" s="124"/>
      <c r="AX192" s="124"/>
      <c r="AY192" s="124"/>
      <c r="AZ192" s="124"/>
      <c r="BA192" s="124"/>
      <c r="BB192" s="124"/>
      <c r="BC192" s="124"/>
      <c r="BD192" s="124"/>
      <c r="BE192" s="124"/>
      <c r="BF192" s="124"/>
      <c r="BG192" s="124"/>
      <c r="BH192" s="124"/>
      <c r="BI192" s="124"/>
    </row>
    <row r="193" spans="1:61" x14ac:dyDescent="0.25">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c r="AL193" s="124"/>
      <c r="AM193" s="124"/>
      <c r="AN193" s="124"/>
      <c r="AO193" s="124"/>
      <c r="AP193" s="124"/>
      <c r="AQ193" s="124"/>
      <c r="AR193" s="124"/>
      <c r="AS193" s="124"/>
      <c r="AT193" s="124"/>
      <c r="AU193" s="124"/>
      <c r="AV193" s="124"/>
      <c r="AW193" s="124"/>
      <c r="AX193" s="124"/>
      <c r="AY193" s="124"/>
      <c r="AZ193" s="124"/>
      <c r="BA193" s="124"/>
      <c r="BB193" s="124"/>
      <c r="BC193" s="124"/>
      <c r="BD193" s="124"/>
      <c r="BE193" s="124"/>
      <c r="BF193" s="124"/>
      <c r="BG193" s="124"/>
      <c r="BH193" s="124"/>
      <c r="BI193" s="124"/>
    </row>
    <row r="194" spans="1:61" x14ac:dyDescent="0.25">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c r="AL194" s="124"/>
      <c r="AM194" s="124"/>
      <c r="AN194" s="124"/>
      <c r="AO194" s="124"/>
      <c r="AP194" s="124"/>
      <c r="AQ194" s="124"/>
      <c r="AR194" s="124"/>
      <c r="AS194" s="124"/>
      <c r="AT194" s="124"/>
      <c r="AU194" s="124"/>
      <c r="AV194" s="124"/>
      <c r="AW194" s="124"/>
      <c r="AX194" s="124"/>
      <c r="AY194" s="124"/>
      <c r="AZ194" s="124"/>
      <c r="BA194" s="124"/>
      <c r="BB194" s="124"/>
      <c r="BC194" s="124"/>
      <c r="BD194" s="124"/>
      <c r="BE194" s="124"/>
      <c r="BF194" s="124"/>
      <c r="BG194" s="124"/>
      <c r="BH194" s="124"/>
      <c r="BI194" s="124"/>
    </row>
    <row r="195" spans="1:61" x14ac:dyDescent="0.25">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4"/>
      <c r="AL195" s="124"/>
      <c r="AM195" s="124"/>
      <c r="AN195" s="124"/>
      <c r="AO195" s="124"/>
      <c r="AP195" s="124"/>
      <c r="AQ195" s="124"/>
      <c r="AR195" s="124"/>
      <c r="AS195" s="124"/>
      <c r="AT195" s="124"/>
      <c r="AU195" s="124"/>
      <c r="AV195" s="124"/>
      <c r="AW195" s="124"/>
      <c r="AX195" s="124"/>
      <c r="AY195" s="124"/>
      <c r="AZ195" s="124"/>
      <c r="BA195" s="124"/>
      <c r="BB195" s="124"/>
      <c r="BC195" s="124"/>
      <c r="BD195" s="124"/>
      <c r="BE195" s="124"/>
      <c r="BF195" s="124"/>
      <c r="BG195" s="124"/>
      <c r="BH195" s="124"/>
      <c r="BI195" s="124"/>
    </row>
    <row r="196" spans="1:61" x14ac:dyDescent="0.25">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c r="AL196" s="124"/>
      <c r="AM196" s="124"/>
      <c r="AN196" s="124"/>
      <c r="AO196" s="124"/>
      <c r="AP196" s="124"/>
      <c r="AQ196" s="124"/>
      <c r="AR196" s="124"/>
      <c r="AS196" s="124"/>
      <c r="AT196" s="124"/>
      <c r="AU196" s="124"/>
      <c r="AV196" s="124"/>
      <c r="AW196" s="124"/>
      <c r="AX196" s="124"/>
      <c r="AY196" s="124"/>
      <c r="AZ196" s="124"/>
      <c r="BA196" s="124"/>
      <c r="BB196" s="124"/>
      <c r="BC196" s="124"/>
      <c r="BD196" s="124"/>
      <c r="BE196" s="124"/>
      <c r="BF196" s="124"/>
      <c r="BG196" s="124"/>
      <c r="BH196" s="124"/>
      <c r="BI196" s="124"/>
    </row>
    <row r="197" spans="1:61" x14ac:dyDescent="0.25">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124"/>
      <c r="AU197" s="124"/>
      <c r="AV197" s="124"/>
      <c r="AW197" s="124"/>
      <c r="AX197" s="124"/>
      <c r="AY197" s="124"/>
      <c r="AZ197" s="124"/>
      <c r="BA197" s="124"/>
      <c r="BB197" s="124"/>
      <c r="BC197" s="124"/>
      <c r="BD197" s="124"/>
      <c r="BE197" s="124"/>
      <c r="BF197" s="124"/>
      <c r="BG197" s="124"/>
      <c r="BH197" s="124"/>
      <c r="BI197" s="124"/>
    </row>
    <row r="198" spans="1:61" x14ac:dyDescent="0.25">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4"/>
      <c r="AV198" s="124"/>
      <c r="AW198" s="124"/>
      <c r="AX198" s="124"/>
      <c r="AY198" s="124"/>
      <c r="AZ198" s="124"/>
      <c r="BA198" s="124"/>
      <c r="BB198" s="124"/>
      <c r="BC198" s="124"/>
      <c r="BD198" s="124"/>
      <c r="BE198" s="124"/>
      <c r="BF198" s="124"/>
      <c r="BG198" s="124"/>
      <c r="BH198" s="124"/>
      <c r="BI198" s="124"/>
    </row>
    <row r="199" spans="1:61" x14ac:dyDescent="0.25">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c r="AL199" s="124"/>
      <c r="AM199" s="124"/>
      <c r="AN199" s="124"/>
      <c r="AO199" s="124"/>
      <c r="AP199" s="124"/>
      <c r="AQ199" s="124"/>
      <c r="AR199" s="124"/>
      <c r="AS199" s="124"/>
      <c r="AT199" s="124"/>
      <c r="AU199" s="124"/>
      <c r="AV199" s="124"/>
      <c r="AW199" s="124"/>
      <c r="AX199" s="124"/>
      <c r="AY199" s="124"/>
      <c r="AZ199" s="124"/>
      <c r="BA199" s="124"/>
      <c r="BB199" s="124"/>
      <c r="BC199" s="124"/>
      <c r="BD199" s="124"/>
      <c r="BE199" s="124"/>
      <c r="BF199" s="124"/>
      <c r="BG199" s="124"/>
      <c r="BH199" s="124"/>
      <c r="BI199" s="124"/>
    </row>
    <row r="200" spans="1:61" x14ac:dyDescent="0.25">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4"/>
      <c r="AV200" s="124"/>
      <c r="AW200" s="124"/>
      <c r="AX200" s="124"/>
      <c r="AY200" s="124"/>
      <c r="AZ200" s="124"/>
      <c r="BA200" s="124"/>
      <c r="BB200" s="124"/>
      <c r="BC200" s="124"/>
      <c r="BD200" s="124"/>
      <c r="BE200" s="124"/>
      <c r="BF200" s="124"/>
      <c r="BG200" s="124"/>
      <c r="BH200" s="124"/>
      <c r="BI200" s="124"/>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00"/>
  <sheetViews>
    <sheetView workbookViewId="0">
      <pane ySplit="1" topLeftCell="A2" activePane="bottomLeft" state="frozen"/>
      <selection pane="bottomLeft" activeCell="A2" sqref="A2"/>
    </sheetView>
  </sheetViews>
  <sheetFormatPr defaultRowHeight="15" x14ac:dyDescent="0.25"/>
  <cols>
    <col min="1" max="1" width="12" bestFit="1" customWidth="1"/>
    <col min="2" max="2" width="10" bestFit="1" customWidth="1"/>
    <col min="3" max="3" width="9.5703125" bestFit="1" customWidth="1"/>
    <col min="4" max="4" width="7.28515625" bestFit="1" customWidth="1"/>
    <col min="5" max="5" width="12.42578125" bestFit="1" customWidth="1"/>
    <col min="6" max="6" width="13.85546875" bestFit="1" customWidth="1"/>
    <col min="7" max="7" width="8.85546875" bestFit="1" customWidth="1"/>
    <col min="8" max="8" width="11.140625" bestFit="1" customWidth="1"/>
    <col min="9" max="9" width="10.7109375" bestFit="1" customWidth="1"/>
    <col min="10" max="10" width="12.28515625" bestFit="1" customWidth="1"/>
    <col min="11" max="11" width="10" bestFit="1" customWidth="1"/>
    <col min="12" max="12" width="10.42578125" bestFit="1" customWidth="1"/>
    <col min="13" max="13" width="10.7109375" bestFit="1" customWidth="1"/>
    <col min="14" max="14" width="8.42578125" bestFit="1" customWidth="1"/>
    <col min="15" max="15" width="11.42578125" bestFit="1" customWidth="1"/>
    <col min="16" max="16" width="11.28515625" bestFit="1" customWidth="1"/>
    <col min="17" max="17" width="11.140625" bestFit="1" customWidth="1"/>
    <col min="18" max="19" width="11" bestFit="1" customWidth="1"/>
    <col min="20" max="20" width="5.5703125" bestFit="1" customWidth="1"/>
    <col min="21" max="21" width="7.42578125" bestFit="1" customWidth="1"/>
    <col min="22" max="22" width="9.5703125" bestFit="1" customWidth="1"/>
    <col min="23" max="23" width="7" bestFit="1" customWidth="1"/>
    <col min="24" max="24" width="7.5703125" bestFit="1" customWidth="1"/>
    <col min="25" max="25" width="14.28515625" bestFit="1" customWidth="1"/>
    <col min="26" max="26" width="12.5703125" bestFit="1" customWidth="1"/>
    <col min="27" max="27" width="14.42578125" bestFit="1" customWidth="1"/>
    <col min="28" max="29" width="11.42578125" bestFit="1" customWidth="1"/>
    <col min="30" max="30" width="10.7109375" bestFit="1" customWidth="1"/>
    <col min="31" max="31" width="10.28515625" bestFit="1" customWidth="1"/>
    <col min="32" max="32" width="9.7109375" bestFit="1" customWidth="1"/>
    <col min="33" max="33" width="8.28515625" bestFit="1" customWidth="1"/>
    <col min="34" max="34" width="8.7109375" bestFit="1" customWidth="1"/>
    <col min="35" max="35" width="8" bestFit="1" customWidth="1"/>
    <col min="36" max="36" width="12.85546875" bestFit="1" customWidth="1"/>
    <col min="37" max="37" width="18" bestFit="1" customWidth="1"/>
    <col min="38" max="38" width="7" bestFit="1" customWidth="1"/>
    <col min="39" max="39" width="10.85546875" bestFit="1" customWidth="1"/>
    <col min="40" max="40" width="13.5703125" bestFit="1" customWidth="1"/>
    <col min="41" max="41" width="5.5703125" bestFit="1" customWidth="1"/>
    <col min="42" max="42" width="7.28515625" bestFit="1" customWidth="1"/>
    <col min="43" max="43" width="11" bestFit="1" customWidth="1"/>
    <col min="44" max="44" width="9.5703125" bestFit="1" customWidth="1"/>
    <col min="45" max="45" width="6.42578125" bestFit="1" customWidth="1"/>
    <col min="46" max="46" width="7.5703125" bestFit="1" customWidth="1"/>
    <col min="47" max="47" width="7.85546875" bestFit="1" customWidth="1"/>
    <col min="48" max="48" width="9.28515625" bestFit="1" customWidth="1"/>
    <col min="49" max="51" width="8.85546875" bestFit="1" customWidth="1"/>
    <col min="52" max="52" width="11.28515625" bestFit="1" customWidth="1"/>
    <col min="53" max="53" width="8.7109375" bestFit="1" customWidth="1"/>
    <col min="54" max="54" width="8.5703125" bestFit="1" customWidth="1"/>
    <col min="55" max="55" width="11.140625" bestFit="1" customWidth="1"/>
    <col min="56" max="56" width="11.42578125" bestFit="1" customWidth="1"/>
    <col min="57" max="57" width="10.140625" bestFit="1" customWidth="1"/>
    <col min="58" max="58" width="6" bestFit="1" customWidth="1"/>
    <col min="59" max="59" width="7" bestFit="1" customWidth="1"/>
    <col min="61" max="61" width="8.28515625" bestFit="1" customWidth="1"/>
    <col min="62" max="62" width="9.42578125" bestFit="1" customWidth="1"/>
    <col min="63" max="63" width="8.28515625" bestFit="1" customWidth="1"/>
    <col min="65" max="65" width="8.28515625" bestFit="1" customWidth="1"/>
    <col min="66" max="66" width="4.7109375" bestFit="1" customWidth="1"/>
    <col min="67" max="67" width="5.28515625" bestFit="1" customWidth="1"/>
    <col min="68" max="68" width="6.85546875" bestFit="1" customWidth="1"/>
    <col min="69" max="69" width="7.28515625" bestFit="1" customWidth="1"/>
    <col min="70" max="70" width="8.85546875" bestFit="1" customWidth="1"/>
    <col min="71" max="71" width="9.7109375" bestFit="1" customWidth="1"/>
    <col min="73" max="73" width="8" bestFit="1" customWidth="1"/>
    <col min="74" max="74" width="8.5703125" bestFit="1" customWidth="1"/>
    <col min="75" max="75" width="11" bestFit="1" customWidth="1"/>
    <col min="77" max="77" width="10.5703125" bestFit="1" customWidth="1"/>
    <col min="78" max="78" width="10.85546875" bestFit="1" customWidth="1"/>
    <col min="79" max="79" width="5.85546875" bestFit="1" customWidth="1"/>
    <col min="80" max="80" width="13.5703125" bestFit="1" customWidth="1"/>
    <col min="81" max="81" width="11.5703125" bestFit="1" customWidth="1"/>
  </cols>
  <sheetData>
    <row r="1" spans="1:39" x14ac:dyDescent="0.25">
      <c r="A1" s="78" t="s">
        <v>2059</v>
      </c>
      <c r="B1" s="78" t="s">
        <v>83</v>
      </c>
      <c r="C1" s="78" t="s">
        <v>2078</v>
      </c>
      <c r="D1" s="78" t="s">
        <v>2048</v>
      </c>
      <c r="E1" s="78" t="s">
        <v>82</v>
      </c>
      <c r="F1" s="78" t="s">
        <v>2061</v>
      </c>
      <c r="G1" s="78" t="s">
        <v>2079</v>
      </c>
      <c r="H1" s="78" t="s">
        <v>2095</v>
      </c>
      <c r="I1" s="78" t="s">
        <v>2094</v>
      </c>
      <c r="J1" s="78" t="s">
        <v>2093</v>
      </c>
      <c r="K1" s="78" t="s">
        <v>94</v>
      </c>
      <c r="L1" s="78" t="s">
        <v>95</v>
      </c>
      <c r="M1" s="78" t="s">
        <v>2065</v>
      </c>
      <c r="N1" s="78" t="s">
        <v>2080</v>
      </c>
      <c r="O1" s="78" t="s">
        <v>2068</v>
      </c>
      <c r="P1" s="78" t="s">
        <v>2081</v>
      </c>
      <c r="Q1" s="78" t="s">
        <v>2066</v>
      </c>
      <c r="R1" s="78" t="s">
        <v>2067</v>
      </c>
      <c r="S1" s="78" t="s">
        <v>2082</v>
      </c>
      <c r="T1" s="78" t="s">
        <v>159</v>
      </c>
      <c r="U1" s="78" t="s">
        <v>111</v>
      </c>
      <c r="V1" s="78" t="s">
        <v>65</v>
      </c>
      <c r="W1" s="78" t="s">
        <v>66</v>
      </c>
      <c r="X1" s="78" t="s">
        <v>67</v>
      </c>
      <c r="Y1" s="78" t="s">
        <v>2047</v>
      </c>
      <c r="Z1" s="78" t="s">
        <v>2083</v>
      </c>
      <c r="AA1" s="78" t="s">
        <v>2084</v>
      </c>
      <c r="AB1" s="78" t="s">
        <v>96</v>
      </c>
      <c r="AC1" s="78" t="s">
        <v>99</v>
      </c>
      <c r="AD1" s="78" t="s">
        <v>97</v>
      </c>
      <c r="AE1" s="78" t="s">
        <v>98</v>
      </c>
      <c r="AF1" s="78" t="s">
        <v>101</v>
      </c>
      <c r="AG1" s="78" t="s">
        <v>102</v>
      </c>
      <c r="AH1" s="78" t="s">
        <v>100</v>
      </c>
      <c r="AI1" s="78" t="s">
        <v>103</v>
      </c>
      <c r="AJ1" s="78" t="s">
        <v>104</v>
      </c>
      <c r="AK1" s="78" t="s">
        <v>2085</v>
      </c>
      <c r="AL1" s="78" t="s">
        <v>167</v>
      </c>
      <c r="AM1" s="78" t="s">
        <v>2086</v>
      </c>
    </row>
    <row r="2" spans="1:39" x14ac:dyDescent="0.25">
      <c r="A2" s="13" t="s">
        <v>2087</v>
      </c>
      <c r="B2" s="13">
        <f>+SurveyDataEntrySheet!B4</f>
        <v>0</v>
      </c>
      <c r="C2" s="13"/>
      <c r="D2" s="13"/>
      <c r="E2" s="13">
        <f>+SurveyDataEntrySheet!D4</f>
        <v>0</v>
      </c>
      <c r="F2" s="13">
        <f>+SurveyDataEntrySheet!D8</f>
        <v>0</v>
      </c>
      <c r="G2" s="13">
        <f>+SurveyDataEntrySheet!D9</f>
        <v>0</v>
      </c>
      <c r="H2" s="13" t="str">
        <f>IF(OR(I2&gt;0,J2&gt;0)=FALSE,"No","Yes")</f>
        <v>No</v>
      </c>
      <c r="I2">
        <f>COUNTIF(SurveyDataEntrySheet!D36:D50,"Yes")</f>
        <v>0</v>
      </c>
      <c r="J2">
        <f>COUNTIF(SurveyDataEntrySheet!K5:K30,"Yes")</f>
        <v>0</v>
      </c>
      <c r="K2">
        <f>IF(SurveyDataEntrySheet!B13="Point",SurveyDataEntrySheet!C14,SurveyDataEntrySheet!C15)</f>
        <v>0</v>
      </c>
      <c r="L2" s="13">
        <f>IF(SurveyDataEntrySheet!B13="Point",SurveyDataEntrySheet!F14,SurveyDataEntrySheet!F15)</f>
        <v>0</v>
      </c>
      <c r="N2">
        <f>+SurveyDataEntrySheet!C12</f>
        <v>0</v>
      </c>
      <c r="O2" s="203" t="str">
        <f>+SurveyDataEntrySheet!F27&amp;" "&amp;SurveyDataEntrySheet!C27</f>
        <v xml:space="preserve"> </v>
      </c>
      <c r="P2" s="203">
        <f>+SurveyDataEntrySheet!D6</f>
        <v>0</v>
      </c>
      <c r="Q2" s="12">
        <f>+SurveyDataEntrySheet!A27</f>
        <v>0</v>
      </c>
      <c r="R2" s="13">
        <f>YEAR(Q2)</f>
        <v>1900</v>
      </c>
      <c r="S2" s="13"/>
      <c r="T2" s="13">
        <f>+SurveyDataEntrySheet!Y6</f>
        <v>0</v>
      </c>
      <c r="U2" s="13">
        <f>+SurveyDataEntrySheet!Z6</f>
        <v>0</v>
      </c>
      <c r="V2" s="13">
        <f>+SurveyDataEntrySheet!Y9</f>
        <v>0</v>
      </c>
      <c r="W2" s="13">
        <f>+SurveyDataEntrySheet!Z9</f>
        <v>0</v>
      </c>
      <c r="X2" s="13">
        <f>+SurveyDataEntrySheet!AA9</f>
        <v>0</v>
      </c>
      <c r="Y2" s="13" t="str">
        <f>+SurveyDataEntrySheet!AE9&amp;SurveyDataEntrySheet!AD9&amp;SurveyDataEntrySheet!AC9&amp;SurveyDataEntrySheet!AB9</f>
        <v/>
      </c>
      <c r="Z2" s="48">
        <f>+SurveyDataEntrySheet!AC22</f>
        <v>0</v>
      </c>
      <c r="AA2" s="48">
        <f>+SurveyDataEntrySheet!AC23</f>
        <v>0</v>
      </c>
      <c r="AB2" s="13"/>
      <c r="AC2" s="13" t="str">
        <f>+O2</f>
        <v xml:space="preserve"> </v>
      </c>
      <c r="AD2" s="13">
        <f>+P2</f>
        <v>0</v>
      </c>
      <c r="AE2" s="13"/>
      <c r="AF2" s="12">
        <f>+Q2</f>
        <v>0</v>
      </c>
      <c r="AG2" s="13">
        <f>+R2</f>
        <v>1900</v>
      </c>
      <c r="AH2" s="13"/>
      <c r="AI2" s="13">
        <f>+SurveyDataEntrySheet!AA14</f>
        <v>0</v>
      </c>
      <c r="AJ2" s="13">
        <f>+SurveyDataEntrySheet!AA16</f>
        <v>0</v>
      </c>
      <c r="AK2" s="13">
        <f>+SurveyDataEntrySheet!H48</f>
        <v>0</v>
      </c>
      <c r="AL2" s="13" t="str">
        <f>_xlfn.IFNA(VLOOKUP(SurveyDataEntrySheet!AD6,Org,2),"")</f>
        <v/>
      </c>
      <c r="AM2" s="13"/>
    </row>
    <row r="3" spans="1:39" x14ac:dyDescent="0.2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row>
    <row r="4" spans="1:39" x14ac:dyDescent="0.2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row>
    <row r="5" spans="1:39" x14ac:dyDescent="0.25">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row>
    <row r="6" spans="1:39" x14ac:dyDescent="0.25">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row>
    <row r="7" spans="1:39" x14ac:dyDescent="0.25">
      <c r="A7" s="124"/>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row>
    <row r="8" spans="1:39" x14ac:dyDescent="0.25">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row>
    <row r="9" spans="1:39" x14ac:dyDescent="0.2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row>
    <row r="10" spans="1:39" x14ac:dyDescent="0.2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row>
    <row r="11" spans="1:39" x14ac:dyDescent="0.2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row>
    <row r="12" spans="1:39" x14ac:dyDescent="0.2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row>
    <row r="13" spans="1:39" x14ac:dyDescent="0.25">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row>
    <row r="14" spans="1:39" x14ac:dyDescent="0.2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row>
    <row r="15" spans="1:39" x14ac:dyDescent="0.2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row>
    <row r="16" spans="1:39" x14ac:dyDescent="0.2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row>
    <row r="17" spans="1:39" x14ac:dyDescent="0.25">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row>
    <row r="18" spans="1:39" x14ac:dyDescent="0.2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row>
    <row r="19" spans="1:39" x14ac:dyDescent="0.2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row>
    <row r="20" spans="1:39" x14ac:dyDescent="0.25">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row>
    <row r="21" spans="1:39" x14ac:dyDescent="0.25">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row>
    <row r="22" spans="1:39" x14ac:dyDescent="0.25">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row>
    <row r="23" spans="1:39" x14ac:dyDescent="0.25">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row>
    <row r="24" spans="1:39" x14ac:dyDescent="0.25">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row>
    <row r="25" spans="1:39" x14ac:dyDescent="0.25">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row>
    <row r="26" spans="1:39" x14ac:dyDescent="0.25">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row>
    <row r="27" spans="1:39" x14ac:dyDescent="0.2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row>
    <row r="28" spans="1:39" x14ac:dyDescent="0.25">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row>
    <row r="29" spans="1:39" x14ac:dyDescent="0.25">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row>
    <row r="30" spans="1:39" x14ac:dyDescent="0.25">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row>
    <row r="31" spans="1:39" x14ac:dyDescent="0.25">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row>
    <row r="32" spans="1:39" x14ac:dyDescent="0.2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row>
    <row r="33" spans="1:39" x14ac:dyDescent="0.25">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row>
    <row r="34" spans="1:39" x14ac:dyDescent="0.25">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row>
    <row r="35" spans="1:39" x14ac:dyDescent="0.25">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row>
    <row r="36" spans="1:39" x14ac:dyDescent="0.25">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row>
    <row r="37" spans="1:39" x14ac:dyDescent="0.25">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row>
    <row r="38" spans="1:39" x14ac:dyDescent="0.25">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row>
    <row r="39" spans="1:39" x14ac:dyDescent="0.25">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row>
    <row r="40" spans="1:39" x14ac:dyDescent="0.25">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row>
    <row r="41" spans="1:39" x14ac:dyDescent="0.2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row>
    <row r="42" spans="1:39" x14ac:dyDescent="0.25">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row>
    <row r="43" spans="1:39" x14ac:dyDescent="0.25">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row>
    <row r="44" spans="1:39" x14ac:dyDescent="0.25">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row>
    <row r="45" spans="1:39" x14ac:dyDescent="0.25">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row>
    <row r="46" spans="1:39" x14ac:dyDescent="0.25">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row>
    <row r="47" spans="1:39" x14ac:dyDescent="0.25">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row>
    <row r="48" spans="1:39" x14ac:dyDescent="0.25">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row>
    <row r="49" spans="1:39" x14ac:dyDescent="0.25">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row>
    <row r="50" spans="1:39" x14ac:dyDescent="0.25">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row>
    <row r="51" spans="1:39" x14ac:dyDescent="0.25">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row>
    <row r="52" spans="1:39" x14ac:dyDescent="0.25">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row>
    <row r="53" spans="1:39" x14ac:dyDescent="0.25">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row>
    <row r="54" spans="1:39" x14ac:dyDescent="0.25">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row>
    <row r="55" spans="1:39" x14ac:dyDescent="0.2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row>
    <row r="56" spans="1:39" x14ac:dyDescent="0.25">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row>
    <row r="57" spans="1:39" x14ac:dyDescent="0.2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row>
    <row r="58" spans="1:39" x14ac:dyDescent="0.25">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row>
    <row r="59" spans="1:39" x14ac:dyDescent="0.2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row>
    <row r="60" spans="1:39" x14ac:dyDescent="0.2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row>
    <row r="61" spans="1:39" x14ac:dyDescent="0.25">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row>
    <row r="62" spans="1:39" x14ac:dyDescent="0.2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row>
    <row r="63" spans="1:39" x14ac:dyDescent="0.2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row>
    <row r="64" spans="1:39" x14ac:dyDescent="0.25">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row>
    <row r="65" spans="1:39" x14ac:dyDescent="0.25">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row>
    <row r="66" spans="1:39" x14ac:dyDescent="0.2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row>
    <row r="67" spans="1:39" x14ac:dyDescent="0.25">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row>
    <row r="68" spans="1:39" x14ac:dyDescent="0.25">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row>
    <row r="69" spans="1:39" x14ac:dyDescent="0.25">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row>
    <row r="70" spans="1:39" x14ac:dyDescent="0.25">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row>
    <row r="71" spans="1:39" x14ac:dyDescent="0.25">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row>
    <row r="72" spans="1:39" x14ac:dyDescent="0.25">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row>
    <row r="73" spans="1:39" x14ac:dyDescent="0.25">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row>
    <row r="74" spans="1:39" x14ac:dyDescent="0.25">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row>
    <row r="75" spans="1:39" x14ac:dyDescent="0.25">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row>
    <row r="76" spans="1:39" x14ac:dyDescent="0.25">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row>
    <row r="77" spans="1:39" x14ac:dyDescent="0.25">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row>
    <row r="78" spans="1:39" x14ac:dyDescent="0.25">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row>
    <row r="79" spans="1:39" x14ac:dyDescent="0.25">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row>
    <row r="80" spans="1:39" x14ac:dyDescent="0.25">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row>
    <row r="81" spans="1:39" x14ac:dyDescent="0.25">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row>
    <row r="82" spans="1:39" x14ac:dyDescent="0.25">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row>
    <row r="83" spans="1:39" x14ac:dyDescent="0.25">
      <c r="A83" s="124"/>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row>
    <row r="84" spans="1:39" x14ac:dyDescent="0.25">
      <c r="A84" s="124"/>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row>
    <row r="85" spans="1:39" x14ac:dyDescent="0.25">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row>
    <row r="86" spans="1:39" x14ac:dyDescent="0.25">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row>
    <row r="87" spans="1:39" x14ac:dyDescent="0.25">
      <c r="A87" s="124"/>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row>
    <row r="88" spans="1:39" x14ac:dyDescent="0.25">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row>
    <row r="89" spans="1:39" x14ac:dyDescent="0.25">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row>
    <row r="90" spans="1:39" x14ac:dyDescent="0.25">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row>
    <row r="91" spans="1:39" x14ac:dyDescent="0.25">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row>
    <row r="92" spans="1:39" x14ac:dyDescent="0.25">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row>
    <row r="93" spans="1:39" x14ac:dyDescent="0.25">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row>
    <row r="94" spans="1:39" x14ac:dyDescent="0.25">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row>
    <row r="95" spans="1:39" x14ac:dyDescent="0.25">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row>
    <row r="96" spans="1:39" x14ac:dyDescent="0.25">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row>
    <row r="97" spans="1:39" x14ac:dyDescent="0.25">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row>
    <row r="98" spans="1:39" x14ac:dyDescent="0.25">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row>
    <row r="99" spans="1:39" x14ac:dyDescent="0.25">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row>
    <row r="100" spans="1:39" x14ac:dyDescent="0.25">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row>
    <row r="101" spans="1:39" x14ac:dyDescent="0.25">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row>
    <row r="102" spans="1:39" x14ac:dyDescent="0.25">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row>
    <row r="103" spans="1:39" x14ac:dyDescent="0.25">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row>
    <row r="104" spans="1:39" x14ac:dyDescent="0.25">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row>
    <row r="105" spans="1:39" x14ac:dyDescent="0.25">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row>
    <row r="106" spans="1:39" x14ac:dyDescent="0.25">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row>
    <row r="107" spans="1:39" x14ac:dyDescent="0.25">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row>
    <row r="108" spans="1:39" x14ac:dyDescent="0.25">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row>
    <row r="109" spans="1:39" x14ac:dyDescent="0.25">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row>
    <row r="110" spans="1:39" x14ac:dyDescent="0.25">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row>
    <row r="111" spans="1:39" x14ac:dyDescent="0.25">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row>
    <row r="112" spans="1:39" x14ac:dyDescent="0.25">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row>
    <row r="113" spans="1:39" x14ac:dyDescent="0.25">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row>
    <row r="114" spans="1:39" x14ac:dyDescent="0.25">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row>
    <row r="115" spans="1:39" x14ac:dyDescent="0.25">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row>
    <row r="116" spans="1:39" x14ac:dyDescent="0.25">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row>
    <row r="117" spans="1:39" x14ac:dyDescent="0.25">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row>
    <row r="118" spans="1:39" x14ac:dyDescent="0.25">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row>
    <row r="119" spans="1:39" x14ac:dyDescent="0.25">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row>
    <row r="120" spans="1:39" x14ac:dyDescent="0.25">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row>
    <row r="121" spans="1:39" x14ac:dyDescent="0.25">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row>
    <row r="122" spans="1:39" x14ac:dyDescent="0.25">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row>
    <row r="123" spans="1:39" x14ac:dyDescent="0.25">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row>
    <row r="124" spans="1:39" x14ac:dyDescent="0.25">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row>
    <row r="125" spans="1:39" x14ac:dyDescent="0.25">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row>
    <row r="126" spans="1:39" x14ac:dyDescent="0.25">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row>
    <row r="127" spans="1:39" x14ac:dyDescent="0.25">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row>
    <row r="128" spans="1:39" x14ac:dyDescent="0.25">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row>
    <row r="129" spans="1:39" x14ac:dyDescent="0.25">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row>
    <row r="130" spans="1:39" x14ac:dyDescent="0.25">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row>
    <row r="131" spans="1:39" x14ac:dyDescent="0.25">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row>
    <row r="132" spans="1:39" x14ac:dyDescent="0.25">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row>
    <row r="133" spans="1:39" x14ac:dyDescent="0.25">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row>
    <row r="134" spans="1:39" x14ac:dyDescent="0.25">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row>
    <row r="135" spans="1:39" x14ac:dyDescent="0.25">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row>
    <row r="136" spans="1:39" x14ac:dyDescent="0.25">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row>
    <row r="137" spans="1:39" x14ac:dyDescent="0.25">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row>
    <row r="138" spans="1:39" x14ac:dyDescent="0.25">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row>
    <row r="139" spans="1:39" x14ac:dyDescent="0.25">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row>
    <row r="140" spans="1:39" x14ac:dyDescent="0.25">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row>
    <row r="141" spans="1:39" x14ac:dyDescent="0.25">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row>
    <row r="142" spans="1:39" x14ac:dyDescent="0.25">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row>
    <row r="143" spans="1:39" x14ac:dyDescent="0.25">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row>
    <row r="144" spans="1:39" x14ac:dyDescent="0.25">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row>
    <row r="145" spans="1:39" x14ac:dyDescent="0.25">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row>
    <row r="146" spans="1:39" x14ac:dyDescent="0.25">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row>
    <row r="147" spans="1:39" x14ac:dyDescent="0.25">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row>
    <row r="148" spans="1:39" x14ac:dyDescent="0.25">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row>
    <row r="149" spans="1:39" x14ac:dyDescent="0.25">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row>
    <row r="150" spans="1:39" x14ac:dyDescent="0.25">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row>
    <row r="151" spans="1:39" x14ac:dyDescent="0.25">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row>
    <row r="152" spans="1:39" x14ac:dyDescent="0.25">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row>
    <row r="153" spans="1:39" x14ac:dyDescent="0.25">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row>
    <row r="154" spans="1:39" x14ac:dyDescent="0.25">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row>
    <row r="155" spans="1:39" x14ac:dyDescent="0.25">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row>
    <row r="156" spans="1:39" x14ac:dyDescent="0.25">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row>
    <row r="157" spans="1:39" x14ac:dyDescent="0.25">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row>
    <row r="158" spans="1:39" x14ac:dyDescent="0.25">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row>
    <row r="159" spans="1:39" x14ac:dyDescent="0.25">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row>
    <row r="160" spans="1:39" x14ac:dyDescent="0.25">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row>
    <row r="161" spans="1:39" x14ac:dyDescent="0.25">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row>
    <row r="162" spans="1:39" x14ac:dyDescent="0.25">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row>
    <row r="163" spans="1:39" x14ac:dyDescent="0.25">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row>
    <row r="164" spans="1:39" x14ac:dyDescent="0.25">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row>
    <row r="165" spans="1:39" x14ac:dyDescent="0.25">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row>
    <row r="166" spans="1:39" x14ac:dyDescent="0.25">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row>
    <row r="167" spans="1:39" x14ac:dyDescent="0.25">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row>
    <row r="168" spans="1:39" x14ac:dyDescent="0.25">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c r="AL168" s="124"/>
      <c r="AM168" s="124"/>
    </row>
    <row r="169" spans="1:39" x14ac:dyDescent="0.25">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c r="AL169" s="124"/>
      <c r="AM169" s="124"/>
    </row>
    <row r="170" spans="1:39" x14ac:dyDescent="0.25">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row>
    <row r="171" spans="1:39" x14ac:dyDescent="0.25">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c r="AL171" s="124"/>
      <c r="AM171" s="124"/>
    </row>
    <row r="172" spans="1:39" x14ac:dyDescent="0.25">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row>
    <row r="173" spans="1:39" x14ac:dyDescent="0.25">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row>
    <row r="174" spans="1:39" x14ac:dyDescent="0.25">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row>
    <row r="175" spans="1:39" x14ac:dyDescent="0.25">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c r="AL175" s="124"/>
      <c r="AM175" s="124"/>
    </row>
    <row r="176" spans="1:39" x14ac:dyDescent="0.25">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4"/>
      <c r="AL176" s="124"/>
      <c r="AM176" s="124"/>
    </row>
    <row r="177" spans="1:39" x14ac:dyDescent="0.25">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4"/>
      <c r="AJ177" s="124"/>
      <c r="AK177" s="124"/>
      <c r="AL177" s="124"/>
      <c r="AM177" s="124"/>
    </row>
    <row r="178" spans="1:39" x14ac:dyDescent="0.25">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row>
    <row r="179" spans="1:39" x14ac:dyDescent="0.25">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row>
    <row r="180" spans="1:39" x14ac:dyDescent="0.25">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row>
    <row r="181" spans="1:39" x14ac:dyDescent="0.25">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row>
    <row r="182" spans="1:39" x14ac:dyDescent="0.25">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row>
    <row r="183" spans="1:39" x14ac:dyDescent="0.25">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row>
    <row r="184" spans="1:39" x14ac:dyDescent="0.25">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124"/>
    </row>
    <row r="185" spans="1:39" x14ac:dyDescent="0.25">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24"/>
      <c r="AJ185" s="124"/>
      <c r="AK185" s="124"/>
      <c r="AL185" s="124"/>
      <c r="AM185" s="124"/>
    </row>
    <row r="186" spans="1:39" x14ac:dyDescent="0.25">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24"/>
      <c r="AJ186" s="124"/>
      <c r="AK186" s="124"/>
      <c r="AL186" s="124"/>
      <c r="AM186" s="124"/>
    </row>
    <row r="187" spans="1:39" x14ac:dyDescent="0.25">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24"/>
      <c r="AL187" s="124"/>
      <c r="AM187" s="124"/>
    </row>
    <row r="188" spans="1:39" x14ac:dyDescent="0.25">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124"/>
      <c r="AI188" s="124"/>
      <c r="AJ188" s="124"/>
      <c r="AK188" s="124"/>
      <c r="AL188" s="124"/>
      <c r="AM188" s="124"/>
    </row>
    <row r="189" spans="1:39" x14ac:dyDescent="0.25">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c r="AL189" s="124"/>
      <c r="AM189" s="124"/>
    </row>
    <row r="190" spans="1:39" x14ac:dyDescent="0.25">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124"/>
      <c r="AI190" s="124"/>
      <c r="AJ190" s="124"/>
      <c r="AK190" s="124"/>
      <c r="AL190" s="124"/>
      <c r="AM190" s="124"/>
    </row>
    <row r="191" spans="1:39" x14ac:dyDescent="0.25">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row>
    <row r="192" spans="1:39" x14ac:dyDescent="0.25">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row>
    <row r="193" spans="1:39" x14ac:dyDescent="0.25">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c r="AL193" s="124"/>
      <c r="AM193" s="124"/>
    </row>
    <row r="194" spans="1:39" x14ac:dyDescent="0.25">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c r="AL194" s="124"/>
      <c r="AM194" s="124"/>
    </row>
    <row r="195" spans="1:39" x14ac:dyDescent="0.25">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4"/>
      <c r="AL195" s="124"/>
      <c r="AM195" s="124"/>
    </row>
    <row r="196" spans="1:39" x14ac:dyDescent="0.25">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c r="AL196" s="124"/>
      <c r="AM196" s="124"/>
    </row>
    <row r="197" spans="1:39" x14ac:dyDescent="0.25">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row>
    <row r="198" spans="1:39" x14ac:dyDescent="0.25">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row>
    <row r="199" spans="1:39" x14ac:dyDescent="0.25">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c r="AL199" s="124"/>
      <c r="AM199" s="124"/>
    </row>
    <row r="200" spans="1:39" x14ac:dyDescent="0.25">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c r="AL200" s="124"/>
      <c r="AM200" s="124"/>
    </row>
  </sheetData>
  <sheetProtection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T199"/>
  <sheetViews>
    <sheetView workbookViewId="0">
      <pane ySplit="1" topLeftCell="A2" activePane="bottomLeft" state="frozen"/>
      <selection pane="bottomLeft" activeCell="F2" sqref="F2"/>
    </sheetView>
  </sheetViews>
  <sheetFormatPr defaultRowHeight="15" x14ac:dyDescent="0.25"/>
  <cols>
    <col min="1" max="1" width="15.85546875" bestFit="1" customWidth="1"/>
    <col min="2" max="2" width="22.42578125" bestFit="1" customWidth="1"/>
    <col min="3" max="3" width="10.42578125" bestFit="1" customWidth="1"/>
    <col min="4" max="4" width="9.7109375" bestFit="1" customWidth="1"/>
    <col min="5" max="5" width="11" bestFit="1" customWidth="1"/>
    <col min="6" max="6" width="12.5703125" bestFit="1" customWidth="1"/>
    <col min="7" max="7" width="16.28515625" bestFit="1" customWidth="1"/>
    <col min="8" max="8" width="18" bestFit="1" customWidth="1"/>
    <col min="9" max="9" width="23" bestFit="1" customWidth="1"/>
    <col min="10" max="10" width="18.140625" bestFit="1" customWidth="1"/>
    <col min="11" max="11" width="18.7109375" bestFit="1" customWidth="1"/>
    <col min="12" max="12" width="16.5703125" bestFit="1" customWidth="1"/>
    <col min="13" max="13" width="17.28515625" bestFit="1" customWidth="1"/>
    <col min="14" max="14" width="19.28515625" bestFit="1" customWidth="1"/>
    <col min="15" max="15" width="16.5703125" bestFit="1" customWidth="1"/>
    <col min="16" max="16" width="17.28515625" bestFit="1" customWidth="1"/>
    <col min="17" max="17" width="19.28515625" bestFit="1" customWidth="1"/>
    <col min="18" max="18" width="16.5703125" bestFit="1" customWidth="1"/>
    <col min="19" max="19" width="17.28515625" bestFit="1" customWidth="1"/>
    <col min="20" max="20" width="19.28515625" bestFit="1" customWidth="1"/>
    <col min="21" max="22" width="12.85546875" bestFit="1" customWidth="1"/>
    <col min="23" max="23" width="12.140625" bestFit="1" customWidth="1"/>
    <col min="24" max="24" width="13.28515625" bestFit="1" customWidth="1"/>
    <col min="25" max="25" width="24.5703125" bestFit="1" customWidth="1"/>
    <col min="26" max="26" width="25.140625" bestFit="1" customWidth="1"/>
    <col min="27" max="27" width="28.28515625" bestFit="1" customWidth="1"/>
    <col min="28" max="28" width="14.28515625" bestFit="1" customWidth="1"/>
    <col min="29" max="29" width="22.85546875" bestFit="1" customWidth="1"/>
    <col min="30" max="30" width="14.28515625" bestFit="1" customWidth="1"/>
    <col min="31" max="31" width="14.140625" bestFit="1" customWidth="1"/>
    <col min="32" max="32" width="19.42578125" bestFit="1" customWidth="1"/>
    <col min="33" max="33" width="24" bestFit="1" customWidth="1"/>
    <col min="34" max="34" width="15.7109375" bestFit="1" customWidth="1"/>
    <col min="35" max="35" width="13.28515625" bestFit="1" customWidth="1"/>
    <col min="36" max="36" width="22" bestFit="1" customWidth="1"/>
    <col min="37" max="37" width="20.85546875" bestFit="1" customWidth="1"/>
    <col min="38" max="38" width="22.28515625" bestFit="1" customWidth="1"/>
    <col min="39" max="39" width="20.140625" bestFit="1" customWidth="1"/>
    <col min="40" max="40" width="23" bestFit="1" customWidth="1"/>
    <col min="41" max="41" width="24.42578125" bestFit="1" customWidth="1"/>
    <col min="42" max="42" width="23" bestFit="1" customWidth="1"/>
    <col min="43" max="43" width="21.5703125" bestFit="1" customWidth="1"/>
    <col min="44" max="44" width="22.85546875" bestFit="1" customWidth="1"/>
    <col min="45" max="46" width="18.5703125" bestFit="1" customWidth="1"/>
    <col min="47" max="47" width="24" bestFit="1" customWidth="1"/>
    <col min="48" max="48" width="15.5703125" bestFit="1" customWidth="1"/>
    <col min="49" max="49" width="22.7109375" bestFit="1" customWidth="1"/>
    <col min="50" max="50" width="21" bestFit="1" customWidth="1"/>
    <col min="51" max="51" width="22.28515625" bestFit="1" customWidth="1"/>
    <col min="52" max="52" width="20.5703125" bestFit="1" customWidth="1"/>
    <col min="53" max="53" width="20.140625" bestFit="1" customWidth="1"/>
    <col min="54" max="54" width="20.7109375" bestFit="1" customWidth="1"/>
    <col min="55" max="55" width="22.85546875" bestFit="1" customWidth="1"/>
    <col min="56" max="56" width="20.140625" bestFit="1" customWidth="1"/>
    <col min="57" max="57" width="20.7109375" bestFit="1" customWidth="1"/>
    <col min="58" max="58" width="22.85546875" bestFit="1" customWidth="1"/>
    <col min="59" max="59" width="20.140625" bestFit="1" customWidth="1"/>
    <col min="60" max="60" width="20.7109375" bestFit="1" customWidth="1"/>
    <col min="61" max="61" width="22.85546875" bestFit="1" customWidth="1"/>
    <col min="62" max="62" width="26" bestFit="1" customWidth="1"/>
    <col min="63" max="63" width="22.5703125" bestFit="1" customWidth="1"/>
    <col min="64" max="64" width="20.7109375" bestFit="1" customWidth="1"/>
    <col min="65" max="65" width="10.42578125" bestFit="1" customWidth="1"/>
    <col min="66" max="66" width="9.7109375" bestFit="1" customWidth="1"/>
    <col min="67" max="67" width="15.42578125" bestFit="1" customWidth="1"/>
    <col min="68" max="68" width="16.85546875" bestFit="1" customWidth="1"/>
    <col min="69" max="69" width="17.85546875" bestFit="1" customWidth="1"/>
    <col min="70" max="70" width="16.140625" bestFit="1" customWidth="1"/>
    <col min="71" max="71" width="15.7109375" bestFit="1" customWidth="1"/>
    <col min="72" max="72" width="16.140625" bestFit="1" customWidth="1"/>
    <col min="73" max="73" width="15.85546875" bestFit="1" customWidth="1"/>
    <col min="74" max="74" width="16.42578125" bestFit="1" customWidth="1"/>
    <col min="75" max="75" width="10.85546875" bestFit="1" customWidth="1"/>
    <col min="76" max="76" width="18.140625" bestFit="1" customWidth="1"/>
    <col min="77" max="77" width="15.140625" bestFit="1" customWidth="1"/>
    <col min="78" max="78" width="13.5703125" bestFit="1" customWidth="1"/>
    <col min="79" max="80" width="16.28515625" bestFit="1" customWidth="1"/>
    <col min="81" max="81" width="24" bestFit="1" customWidth="1"/>
    <col min="82" max="83" width="20.85546875" bestFit="1" customWidth="1"/>
    <col min="84" max="84" width="17.7109375" bestFit="1" customWidth="1"/>
    <col min="85" max="85" width="25.28515625" bestFit="1" customWidth="1"/>
    <col min="86" max="87" width="22.28515625" bestFit="1" customWidth="1"/>
    <col min="88" max="88" width="14.7109375" bestFit="1" customWidth="1"/>
    <col min="89" max="89" width="22.42578125" bestFit="1" customWidth="1"/>
    <col min="90" max="91" width="19.28515625" bestFit="1" customWidth="1"/>
    <col min="92" max="92" width="21.7109375" bestFit="1" customWidth="1"/>
    <col min="93" max="93" width="20.28515625" bestFit="1" customWidth="1"/>
    <col min="94" max="94" width="20.5703125" bestFit="1" customWidth="1"/>
    <col min="95" max="95" width="21" bestFit="1" customWidth="1"/>
    <col min="96" max="96" width="21.85546875" bestFit="1" customWidth="1"/>
    <col min="97" max="100" width="8.7109375" bestFit="1" customWidth="1"/>
    <col min="101" max="101" width="19.42578125" bestFit="1" customWidth="1"/>
    <col min="102" max="102" width="24.7109375" bestFit="1" customWidth="1"/>
    <col min="103" max="103" width="22" bestFit="1" customWidth="1"/>
    <col min="104" max="104" width="20.42578125" bestFit="1" customWidth="1"/>
    <col min="105" max="105" width="22.28515625" bestFit="1" customWidth="1"/>
    <col min="106" max="106" width="21" bestFit="1" customWidth="1"/>
    <col min="107" max="107" width="27.28515625" bestFit="1" customWidth="1"/>
    <col min="108" max="108" width="26.5703125" bestFit="1" customWidth="1"/>
    <col min="109" max="109" width="22.7109375" bestFit="1" customWidth="1"/>
    <col min="110" max="110" width="22.140625" bestFit="1" customWidth="1"/>
    <col min="111" max="111" width="17.42578125" bestFit="1" customWidth="1"/>
    <col min="112" max="112" width="19.140625" bestFit="1" customWidth="1"/>
    <col min="113" max="113" width="18" bestFit="1" customWidth="1"/>
    <col min="114" max="114" width="24.140625" bestFit="1" customWidth="1"/>
    <col min="115" max="115" width="23.42578125" bestFit="1" customWidth="1"/>
    <col min="116" max="116" width="19.5703125" bestFit="1" customWidth="1"/>
    <col min="117" max="117" width="19" bestFit="1" customWidth="1"/>
    <col min="118" max="118" width="18.140625" bestFit="1" customWidth="1"/>
    <col min="119" max="119" width="20.42578125" bestFit="1" customWidth="1"/>
    <col min="120" max="120" width="18.42578125" bestFit="1" customWidth="1"/>
    <col min="121" max="121" width="22" bestFit="1" customWidth="1"/>
    <col min="122" max="122" width="18.7109375" bestFit="1" customWidth="1"/>
    <col min="123" max="123" width="24.85546875" bestFit="1" customWidth="1"/>
    <col min="124" max="124" width="23.85546875" bestFit="1" customWidth="1"/>
    <col min="125" max="125" width="19.85546875" bestFit="1" customWidth="1"/>
    <col min="126" max="126" width="24.28515625" bestFit="1" customWidth="1"/>
    <col min="127" max="127" width="19.85546875" bestFit="1" customWidth="1"/>
    <col min="128" max="128" width="15" bestFit="1" customWidth="1"/>
    <col min="129" max="129" width="17.42578125" bestFit="1" customWidth="1"/>
    <col min="130" max="130" width="15.28515625" bestFit="1" customWidth="1"/>
    <col min="131" max="131" width="18.85546875" bestFit="1" customWidth="1"/>
    <col min="132" max="132" width="15.5703125" bestFit="1" customWidth="1"/>
    <col min="133" max="133" width="21.85546875" bestFit="1" customWidth="1"/>
    <col min="134" max="134" width="20.7109375" bestFit="1" customWidth="1"/>
    <col min="135" max="135" width="16.7109375" bestFit="1" customWidth="1"/>
    <col min="136" max="136" width="21.140625" bestFit="1" customWidth="1"/>
    <col min="137" max="137" width="16.7109375" bestFit="1" customWidth="1"/>
    <col min="138" max="138" width="10.42578125" bestFit="1" customWidth="1"/>
    <col min="139" max="140" width="9.7109375" bestFit="1" customWidth="1"/>
    <col min="141" max="141" width="19.85546875" bestFit="1" customWidth="1"/>
    <col min="142" max="142" width="18.28515625" bestFit="1" customWidth="1"/>
    <col min="143" max="143" width="16.85546875" bestFit="1" customWidth="1"/>
    <col min="144" max="144" width="10.42578125" bestFit="1" customWidth="1"/>
    <col min="145" max="145" width="9.7109375" bestFit="1" customWidth="1"/>
    <col min="146" max="146" width="17.5703125" bestFit="1" customWidth="1"/>
    <col min="147" max="147" width="18.5703125" bestFit="1" customWidth="1"/>
    <col min="148" max="148" width="19.5703125" bestFit="1" customWidth="1"/>
    <col min="149" max="149" width="20.5703125" bestFit="1" customWidth="1"/>
    <col min="150" max="150" width="16.5703125" bestFit="1" customWidth="1"/>
    <col min="151" max="151" width="10.140625" bestFit="1" customWidth="1"/>
    <col min="152" max="152" width="8.5703125" bestFit="1" customWidth="1"/>
    <col min="153" max="153" width="5.5703125" bestFit="1" customWidth="1"/>
    <col min="154" max="154" width="7" bestFit="1" customWidth="1"/>
    <col min="155" max="155" width="8.42578125" bestFit="1" customWidth="1"/>
    <col min="156" max="156" width="9.85546875" bestFit="1" customWidth="1"/>
    <col min="157" max="157" width="17.5703125" bestFit="1" customWidth="1"/>
    <col min="158" max="158" width="18.28515625" bestFit="1" customWidth="1"/>
    <col min="159" max="159" width="18.5703125" bestFit="1" customWidth="1"/>
    <col min="160" max="160" width="18.85546875" bestFit="1" customWidth="1"/>
    <col min="161" max="161" width="20.140625" bestFit="1" customWidth="1"/>
    <col min="162" max="162" width="20.42578125" bestFit="1" customWidth="1"/>
    <col min="163" max="163" width="20.7109375" bestFit="1" customWidth="1"/>
    <col min="164" max="164" width="12" bestFit="1" customWidth="1"/>
    <col min="165" max="165" width="17.85546875" bestFit="1" customWidth="1"/>
    <col min="166" max="166" width="18.42578125" bestFit="1" customWidth="1"/>
    <col min="167" max="167" width="12.5703125" bestFit="1" customWidth="1"/>
    <col min="168" max="168" width="10.85546875" bestFit="1" customWidth="1"/>
    <col min="169" max="169" width="13.7109375" bestFit="1" customWidth="1"/>
    <col min="170" max="170" width="15.7109375" bestFit="1" customWidth="1"/>
    <col min="171" max="171" width="15.42578125" bestFit="1" customWidth="1"/>
    <col min="172" max="172" width="16.140625" bestFit="1" customWidth="1"/>
    <col min="173" max="173" width="18.42578125" bestFit="1" customWidth="1"/>
    <col min="174" max="174" width="11.5703125" bestFit="1" customWidth="1"/>
    <col min="175" max="175" width="12.140625" bestFit="1" customWidth="1"/>
    <col min="176" max="176" width="14.28515625" bestFit="1" customWidth="1"/>
  </cols>
  <sheetData>
    <row r="1" spans="1:176" ht="15" customHeight="1" x14ac:dyDescent="0.25">
      <c r="A1" s="51" t="s">
        <v>1679</v>
      </c>
      <c r="B1" s="52" t="s">
        <v>1680</v>
      </c>
      <c r="C1" s="52" t="s">
        <v>1681</v>
      </c>
      <c r="D1" s="52" t="s">
        <v>1682</v>
      </c>
      <c r="E1" s="52" t="s">
        <v>1683</v>
      </c>
      <c r="F1" s="52" t="s">
        <v>1684</v>
      </c>
      <c r="G1" s="52" t="s">
        <v>1685</v>
      </c>
      <c r="H1" s="52" t="s">
        <v>1686</v>
      </c>
      <c r="I1" s="52" t="s">
        <v>1687</v>
      </c>
      <c r="J1" s="52" t="s">
        <v>1688</v>
      </c>
      <c r="K1" s="52" t="s">
        <v>1689</v>
      </c>
      <c r="L1" s="52" t="s">
        <v>1690</v>
      </c>
      <c r="M1" s="52" t="s">
        <v>1691</v>
      </c>
      <c r="N1" s="52" t="s">
        <v>1692</v>
      </c>
      <c r="O1" s="52" t="s">
        <v>1693</v>
      </c>
      <c r="P1" s="52" t="s">
        <v>1694</v>
      </c>
      <c r="Q1" s="52" t="s">
        <v>1695</v>
      </c>
      <c r="R1" s="52" t="s">
        <v>1696</v>
      </c>
      <c r="S1" s="52" t="s">
        <v>1697</v>
      </c>
      <c r="T1" s="52" t="s">
        <v>1698</v>
      </c>
      <c r="U1" s="52" t="s">
        <v>1699</v>
      </c>
      <c r="V1" s="52" t="s">
        <v>1700</v>
      </c>
      <c r="W1" s="52" t="s">
        <v>1701</v>
      </c>
      <c r="X1" s="52" t="s">
        <v>1702</v>
      </c>
      <c r="Y1" s="52" t="s">
        <v>1703</v>
      </c>
      <c r="Z1" s="52" t="s">
        <v>1704</v>
      </c>
      <c r="AA1" s="52" t="s">
        <v>1705</v>
      </c>
      <c r="AB1" s="52" t="s">
        <v>1706</v>
      </c>
      <c r="AC1" s="52" t="s">
        <v>1707</v>
      </c>
      <c r="AD1" s="52" t="s">
        <v>1708</v>
      </c>
      <c r="AE1" s="52" t="s">
        <v>1709</v>
      </c>
      <c r="AF1" s="52" t="s">
        <v>1710</v>
      </c>
      <c r="AG1" s="52" t="s">
        <v>1711</v>
      </c>
      <c r="AH1" s="52" t="s">
        <v>1712</v>
      </c>
      <c r="AI1" s="52" t="s">
        <v>1713</v>
      </c>
      <c r="AJ1" s="52" t="s">
        <v>1714</v>
      </c>
      <c r="AK1" s="52" t="s">
        <v>1715</v>
      </c>
      <c r="AL1" s="52" t="s">
        <v>1716</v>
      </c>
      <c r="AM1" s="52" t="s">
        <v>1717</v>
      </c>
      <c r="AN1" s="52" t="s">
        <v>1718</v>
      </c>
      <c r="AO1" s="52" t="s">
        <v>1719</v>
      </c>
      <c r="AP1" s="52" t="s">
        <v>1720</v>
      </c>
      <c r="AQ1" s="52" t="s">
        <v>1721</v>
      </c>
      <c r="AR1" s="52" t="s">
        <v>1722</v>
      </c>
      <c r="AS1" s="52" t="s">
        <v>1723</v>
      </c>
      <c r="AT1" s="52" t="s">
        <v>1724</v>
      </c>
      <c r="AU1" s="52" t="s">
        <v>1725</v>
      </c>
      <c r="AV1" s="52" t="s">
        <v>1726</v>
      </c>
      <c r="AW1" s="52" t="s">
        <v>1727</v>
      </c>
      <c r="AX1" s="52" t="s">
        <v>1728</v>
      </c>
      <c r="AY1" s="52" t="s">
        <v>1729</v>
      </c>
      <c r="AZ1" s="52" t="s">
        <v>1730</v>
      </c>
      <c r="BA1" s="52" t="s">
        <v>1731</v>
      </c>
      <c r="BB1" s="52" t="s">
        <v>1732</v>
      </c>
      <c r="BC1" s="52" t="s">
        <v>1733</v>
      </c>
      <c r="BD1" s="52" t="s">
        <v>1734</v>
      </c>
      <c r="BE1" s="52" t="s">
        <v>1735</v>
      </c>
      <c r="BF1" s="52" t="s">
        <v>1736</v>
      </c>
      <c r="BG1" s="52" t="s">
        <v>1737</v>
      </c>
      <c r="BH1" s="52" t="s">
        <v>1738</v>
      </c>
      <c r="BI1" s="52" t="s">
        <v>1739</v>
      </c>
      <c r="BJ1" s="52" t="s">
        <v>1740</v>
      </c>
      <c r="BK1" s="52" t="s">
        <v>1741</v>
      </c>
      <c r="BL1" s="53" t="s">
        <v>1742</v>
      </c>
      <c r="BM1" s="51" t="s">
        <v>1681</v>
      </c>
      <c r="BN1" s="52" t="s">
        <v>1682</v>
      </c>
      <c r="BO1" s="52" t="s">
        <v>1743</v>
      </c>
      <c r="BP1" s="52" t="s">
        <v>1744</v>
      </c>
      <c r="BQ1" s="52" t="s">
        <v>1745</v>
      </c>
      <c r="BR1" s="52" t="s">
        <v>1746</v>
      </c>
      <c r="BS1" s="52" t="s">
        <v>1747</v>
      </c>
      <c r="BT1" s="52" t="s">
        <v>1748</v>
      </c>
      <c r="BU1" s="52" t="s">
        <v>1749</v>
      </c>
      <c r="BV1" s="52" t="s">
        <v>1750</v>
      </c>
      <c r="BW1" s="52" t="s">
        <v>1751</v>
      </c>
      <c r="BX1" s="52" t="s">
        <v>1752</v>
      </c>
      <c r="BY1" s="52" t="s">
        <v>1753</v>
      </c>
      <c r="BZ1" s="52" t="s">
        <v>1754</v>
      </c>
      <c r="CA1" s="52" t="s">
        <v>1755</v>
      </c>
      <c r="CB1" s="52" t="s">
        <v>1756</v>
      </c>
      <c r="CC1" s="52" t="s">
        <v>1757</v>
      </c>
      <c r="CD1" s="52" t="s">
        <v>1758</v>
      </c>
      <c r="CE1" s="52" t="s">
        <v>1759</v>
      </c>
      <c r="CF1" s="52" t="s">
        <v>1760</v>
      </c>
      <c r="CG1" s="52" t="s">
        <v>1761</v>
      </c>
      <c r="CH1" s="52" t="s">
        <v>1762</v>
      </c>
      <c r="CI1" s="52" t="s">
        <v>1763</v>
      </c>
      <c r="CJ1" s="52" t="s">
        <v>1764</v>
      </c>
      <c r="CK1" s="52" t="s">
        <v>1765</v>
      </c>
      <c r="CL1" s="52" t="s">
        <v>1766</v>
      </c>
      <c r="CM1" s="52" t="s">
        <v>1767</v>
      </c>
      <c r="CN1" s="52" t="s">
        <v>1768</v>
      </c>
      <c r="CO1" s="52" t="s">
        <v>1769</v>
      </c>
      <c r="CP1" s="52" t="s">
        <v>1770</v>
      </c>
      <c r="CQ1" s="52" t="s">
        <v>1771</v>
      </c>
      <c r="CR1" s="52" t="s">
        <v>1772</v>
      </c>
      <c r="CS1" s="52" t="s">
        <v>1773</v>
      </c>
      <c r="CT1" s="52" t="s">
        <v>1774</v>
      </c>
      <c r="CU1" s="52" t="s">
        <v>1775</v>
      </c>
      <c r="CV1" s="52" t="s">
        <v>1776</v>
      </c>
      <c r="CW1" s="52" t="s">
        <v>1777</v>
      </c>
      <c r="CX1" s="52" t="s">
        <v>1778</v>
      </c>
      <c r="CY1" s="52" t="s">
        <v>1779</v>
      </c>
      <c r="CZ1" s="52" t="s">
        <v>1780</v>
      </c>
      <c r="DA1" s="52" t="s">
        <v>1781</v>
      </c>
      <c r="DB1" s="52" t="s">
        <v>1782</v>
      </c>
      <c r="DC1" s="52" t="s">
        <v>1783</v>
      </c>
      <c r="DD1" s="52" t="s">
        <v>1784</v>
      </c>
      <c r="DE1" s="52" t="s">
        <v>1785</v>
      </c>
      <c r="DF1" s="52" t="s">
        <v>1786</v>
      </c>
      <c r="DG1" s="52" t="s">
        <v>1787</v>
      </c>
      <c r="DH1" s="52" t="s">
        <v>1788</v>
      </c>
      <c r="DI1" s="52" t="s">
        <v>1789</v>
      </c>
      <c r="DJ1" s="52" t="s">
        <v>1790</v>
      </c>
      <c r="DK1" s="52" t="s">
        <v>1791</v>
      </c>
      <c r="DL1" s="52" t="s">
        <v>1792</v>
      </c>
      <c r="DM1" s="52" t="s">
        <v>1793</v>
      </c>
      <c r="DN1" s="52" t="s">
        <v>1794</v>
      </c>
      <c r="DO1" s="52" t="s">
        <v>1795</v>
      </c>
      <c r="DP1" s="52" t="s">
        <v>1796</v>
      </c>
      <c r="DQ1" s="52" t="s">
        <v>1797</v>
      </c>
      <c r="DR1" s="52" t="s">
        <v>1798</v>
      </c>
      <c r="DS1" s="52" t="s">
        <v>1799</v>
      </c>
      <c r="DT1" s="52" t="s">
        <v>1800</v>
      </c>
      <c r="DU1" s="52" t="s">
        <v>1801</v>
      </c>
      <c r="DV1" s="52" t="s">
        <v>1802</v>
      </c>
      <c r="DW1" s="52" t="s">
        <v>1803</v>
      </c>
      <c r="DX1" s="52" t="s">
        <v>1804</v>
      </c>
      <c r="DY1" s="52" t="s">
        <v>1805</v>
      </c>
      <c r="DZ1" s="52" t="s">
        <v>1806</v>
      </c>
      <c r="EA1" s="52" t="s">
        <v>1807</v>
      </c>
      <c r="EB1" s="52" t="s">
        <v>1808</v>
      </c>
      <c r="EC1" s="52" t="s">
        <v>1809</v>
      </c>
      <c r="ED1" s="52" t="s">
        <v>1810</v>
      </c>
      <c r="EE1" s="52" t="s">
        <v>1811</v>
      </c>
      <c r="EF1" s="52" t="s">
        <v>1812</v>
      </c>
      <c r="EG1" s="53" t="s">
        <v>1813</v>
      </c>
      <c r="EH1" s="51" t="s">
        <v>1681</v>
      </c>
      <c r="EI1" s="52" t="s">
        <v>1682</v>
      </c>
      <c r="EJ1" s="52" t="s">
        <v>1818</v>
      </c>
      <c r="EK1" s="52" t="s">
        <v>1819</v>
      </c>
      <c r="EL1" s="52" t="s">
        <v>1820</v>
      </c>
      <c r="EM1" s="53" t="s">
        <v>1821</v>
      </c>
      <c r="EN1" s="51" t="s">
        <v>1681</v>
      </c>
      <c r="EO1" s="52" t="s">
        <v>1682</v>
      </c>
      <c r="EP1" s="52" t="s">
        <v>1822</v>
      </c>
      <c r="EQ1" s="52" t="s">
        <v>1823</v>
      </c>
      <c r="ER1" s="52" t="s">
        <v>1824</v>
      </c>
      <c r="ES1" s="52" t="s">
        <v>1825</v>
      </c>
      <c r="ET1" s="52" t="s">
        <v>1826</v>
      </c>
      <c r="EU1" s="52" t="s">
        <v>1827</v>
      </c>
      <c r="EV1" s="52" t="s">
        <v>1828</v>
      </c>
      <c r="EW1" s="52" t="s">
        <v>1829</v>
      </c>
      <c r="EX1" s="52" t="s">
        <v>1830</v>
      </c>
      <c r="EY1" s="52" t="s">
        <v>1831</v>
      </c>
      <c r="EZ1" s="52" t="s">
        <v>1832</v>
      </c>
      <c r="FA1" s="52" t="s">
        <v>1833</v>
      </c>
      <c r="FB1" s="52" t="s">
        <v>1834</v>
      </c>
      <c r="FC1" s="52" t="s">
        <v>1835</v>
      </c>
      <c r="FD1" s="52" t="s">
        <v>1836</v>
      </c>
      <c r="FE1" s="52" t="s">
        <v>1837</v>
      </c>
      <c r="FF1" s="52" t="s">
        <v>1838</v>
      </c>
      <c r="FG1" s="52" t="s">
        <v>1839</v>
      </c>
      <c r="FH1" s="52" t="s">
        <v>1840</v>
      </c>
      <c r="FI1" s="52" t="s">
        <v>1841</v>
      </c>
      <c r="FJ1" s="52" t="s">
        <v>1842</v>
      </c>
      <c r="FK1" s="52" t="s">
        <v>1843</v>
      </c>
      <c r="FL1" s="52" t="s">
        <v>1844</v>
      </c>
      <c r="FM1" s="52" t="s">
        <v>1845</v>
      </c>
      <c r="FN1" s="52" t="s">
        <v>1846</v>
      </c>
      <c r="FO1" s="52" t="s">
        <v>1847</v>
      </c>
      <c r="FP1" s="52" t="s">
        <v>1848</v>
      </c>
      <c r="FQ1" s="53" t="s">
        <v>1849</v>
      </c>
      <c r="FR1" s="51" t="s">
        <v>1850</v>
      </c>
      <c r="FS1" s="52" t="s">
        <v>1851</v>
      </c>
      <c r="FT1" s="53" t="s">
        <v>1852</v>
      </c>
    </row>
    <row r="2" spans="1:176" ht="15.75" thickBot="1" x14ac:dyDescent="0.3">
      <c r="A2" s="204"/>
      <c r="B2" s="205">
        <f>+EO_SensitivePlantEntrySheet!C11</f>
        <v>0</v>
      </c>
      <c r="C2" s="205">
        <f>+EO_SensitivePlantEntrySheet!B4</f>
        <v>0</v>
      </c>
      <c r="D2" s="77">
        <f>+EO_SensitivePlantEntrySheet!E4</f>
        <v>0</v>
      </c>
      <c r="E2" s="205">
        <f>+EO_SensitivePlantEntrySheet!B6</f>
        <v>0</v>
      </c>
      <c r="F2" s="205">
        <f>+EO_SensitivePlantEntrySheet!A9</f>
        <v>0</v>
      </c>
      <c r="G2" s="205">
        <f>+EO_SensitivePlantEntrySheet!C14</f>
        <v>0</v>
      </c>
      <c r="H2" s="205">
        <f>+EO_SensitivePlantEntrySheet!B20</f>
        <v>0</v>
      </c>
      <c r="I2" s="205">
        <f>+EO_SensitivePlantEntrySheet!D20</f>
        <v>0</v>
      </c>
      <c r="J2" s="206"/>
      <c r="K2" s="206"/>
      <c r="L2" s="205">
        <f>+EO_SensitivePlantEntrySheet!C17</f>
        <v>0</v>
      </c>
      <c r="M2" s="205">
        <f>+EO_SensitivePlantEntrySheet!E17</f>
        <v>0</v>
      </c>
      <c r="N2" s="205"/>
      <c r="O2" s="205">
        <f>+EO_SensitivePlantEntrySheet!C18</f>
        <v>0</v>
      </c>
      <c r="P2" s="205">
        <f>+EO_SensitivePlantEntrySheet!E18</f>
        <v>0</v>
      </c>
      <c r="Q2" s="206"/>
      <c r="R2" s="206"/>
      <c r="S2" s="206"/>
      <c r="T2" s="206"/>
      <c r="U2" s="205">
        <f>+EO_SensitivePlantEntrySheet!E19</f>
        <v>0</v>
      </c>
      <c r="V2" s="206"/>
      <c r="W2" s="205">
        <f>+EO_SensitivePlantEntrySheet!B21</f>
        <v>0</v>
      </c>
      <c r="X2" s="206"/>
      <c r="Y2" s="205" t="str">
        <f>IF(+EO_SensitivePlantEntrySheet!C27="","",+EO_SensitivePlantEntrySheet!C27)</f>
        <v/>
      </c>
      <c r="Z2" s="205" t="str">
        <f>_xlfn.IFNA(IF(EO_SensitivePlantEntrySheet!C27="DAUBEN",VLOOKUP(EO_SensitivePlantEntrySheet!E28,Dauben,2),VLOOKUP(EO_SensitivePlantEntrySheet!E29,NRMCOV,2)),"")</f>
        <v/>
      </c>
      <c r="AA2" s="7">
        <f>+EO_SensitivePlantEntrySheet!C28</f>
        <v>0</v>
      </c>
      <c r="AB2" s="205" t="str">
        <f>_xlfn.IFNA(VLOOKUP(+EO_SensitivePlantEntrySheet!C30,LifeForm,2),"")</f>
        <v/>
      </c>
      <c r="AC2" s="7">
        <f>+EO_SensitivePlantEntrySheet!E30</f>
        <v>0</v>
      </c>
      <c r="AD2" s="205">
        <f>+EO_SensitivePlantEntrySheet!C31</f>
        <v>0</v>
      </c>
      <c r="AE2" s="7">
        <f>+EO_SensitivePlantEntrySheet!E31</f>
        <v>0</v>
      </c>
      <c r="AF2" s="205">
        <f>+EO_SensitivePlantEntrySheet!E32</f>
        <v>0</v>
      </c>
      <c r="AG2" s="205" t="str">
        <f>IF(EO_SensitivePlantEntrySheet!C33="Actual","N",IF(EO_SensitivePlantEntrySheet!C33="Estimate","Y",""))</f>
        <v/>
      </c>
      <c r="AH2" s="205">
        <f>+EO_SensitivePlantEntrySheet!E33</f>
        <v>0</v>
      </c>
      <c r="AI2" s="77">
        <f>+EO_SensitivePlantEntrySheet!C34</f>
        <v>0</v>
      </c>
      <c r="AJ2" s="205">
        <f>+EO_SensitivePlantEntrySheet!C35</f>
        <v>0</v>
      </c>
      <c r="AK2" s="7">
        <f>+EO_SensitivePlantEntrySheet!A38</f>
        <v>0</v>
      </c>
      <c r="AL2" s="7">
        <f>+EO_SensitivePlantEntrySheet!B38</f>
        <v>0</v>
      </c>
      <c r="AM2" s="7">
        <f>+EO_SensitivePlantEntrySheet!C38</f>
        <v>0</v>
      </c>
      <c r="AN2" s="7">
        <f>+EO_SensitivePlantEntrySheet!D38+EO_SensitivePlantEntrySheet!E38</f>
        <v>0</v>
      </c>
      <c r="AO2" s="205">
        <f>+EO_SensitivePlantEntrySheet!A40</f>
        <v>0</v>
      </c>
      <c r="AP2" s="205">
        <f>+EO_SensitivePlantEntrySheet!E41</f>
        <v>0</v>
      </c>
      <c r="AQ2" s="205">
        <f>+EO_SensitivePlantEntrySheet!A43</f>
        <v>0</v>
      </c>
      <c r="AR2" s="205">
        <f>+EO_SensitivePlantEntrySheet!C44</f>
        <v>0</v>
      </c>
      <c r="AS2" s="205">
        <f>+EO_SensitivePlantEntrySheet!E44</f>
        <v>0</v>
      </c>
      <c r="AT2" s="206"/>
      <c r="AU2" s="205">
        <f>+EO_SensitivePlantEntrySheet!A46</f>
        <v>0</v>
      </c>
      <c r="AV2" s="205">
        <f>+EO_SensitivePlantEntrySheet!C169</f>
        <v>0</v>
      </c>
      <c r="AW2" s="205">
        <f>+EO_SensitivePlantEntrySheet!C172</f>
        <v>0</v>
      </c>
      <c r="AX2" s="205">
        <f>+EO_SensitivePlantEntrySheet!E172</f>
        <v>0</v>
      </c>
      <c r="AY2" s="205">
        <f>+EO_SensitivePlantEntrySheet!C173</f>
        <v>0</v>
      </c>
      <c r="AZ2" s="205">
        <f>+EO_SensitivePlantEntrySheet!C174</f>
        <v>0</v>
      </c>
      <c r="BA2" s="205">
        <f>+EO_SensitivePlantEntrySheet!C170</f>
        <v>0</v>
      </c>
      <c r="BB2" s="205">
        <f>+EO_SensitivePlantEntrySheet!E170</f>
        <v>0</v>
      </c>
      <c r="BC2" s="206"/>
      <c r="BD2" s="205">
        <f>+EO_SensitivePlantEntrySheet!C171</f>
        <v>0</v>
      </c>
      <c r="BE2" s="205">
        <f>+EO_SensitivePlantEntrySheet!E171</f>
        <v>0</v>
      </c>
      <c r="BF2" s="206"/>
      <c r="BG2" s="206"/>
      <c r="BH2" s="206"/>
      <c r="BI2" s="206"/>
      <c r="BJ2" s="205">
        <f>+EO_SensitivePlantEntrySheet!C118</f>
        <v>0</v>
      </c>
      <c r="BK2" s="205">
        <f>+EO_SensitivePlantEntrySheet!A120</f>
        <v>0</v>
      </c>
      <c r="BL2" s="207"/>
      <c r="BM2" s="204">
        <f>+EO_SensitivePlantEntrySheet!B4</f>
        <v>0</v>
      </c>
      <c r="BN2" s="77">
        <f>+EO_SensitivePlantEntrySheet!E4</f>
        <v>0</v>
      </c>
      <c r="BO2" s="205">
        <f>+EO_SensitivePlantEntrySheet!A50</f>
        <v>0</v>
      </c>
      <c r="BP2" s="206"/>
      <c r="BQ2" s="205" t="str">
        <f>_xlfn.IFNA(VLOOKUP(EO_SensitivePlantEntrySheet!C50,Aspect,2),"")</f>
        <v/>
      </c>
      <c r="BR2" s="205" t="str">
        <f>_xlfn.IFNA(VLOOKUP(EO_SensitivePlantEntrySheet!B50,Slope,2),"")</f>
        <v/>
      </c>
      <c r="BS2" s="206"/>
      <c r="BT2" s="206"/>
      <c r="BU2" s="205">
        <f>+EO_SensitivePlantEntrySheet!D50</f>
        <v>0</v>
      </c>
      <c r="BV2" s="205">
        <f>+EO_SensitivePlantEntrySheet!E50</f>
        <v>0</v>
      </c>
      <c r="BW2" s="206"/>
      <c r="BX2" s="206"/>
      <c r="BY2" s="205" t="str">
        <f>_xlfn.IFNA(VLOOKUP(+EO_SensitivePlantEntrySheet!B56,SoilMoisture,2),"")</f>
        <v/>
      </c>
      <c r="BZ2" s="205">
        <f>+EO_SensitivePlantEntrySheet!C56</f>
        <v>0</v>
      </c>
      <c r="CA2" s="205" t="str">
        <f>_xlfn.IFNA(VLOOKUP(EO_SensitivePlantEntrySheet!E56,Light,2),"")</f>
        <v/>
      </c>
      <c r="CB2" s="206"/>
      <c r="CC2" s="206"/>
      <c r="CD2" s="206"/>
      <c r="CE2" s="206"/>
      <c r="CF2" s="206"/>
      <c r="CG2" s="206"/>
      <c r="CH2" s="206"/>
      <c r="CI2" s="206"/>
      <c r="CJ2" s="206"/>
      <c r="CK2" s="206"/>
      <c r="CL2" s="206"/>
      <c r="CM2" s="206"/>
      <c r="CN2" s="205">
        <f>+EO_SensitivePlantEntrySheet!A66</f>
        <v>0</v>
      </c>
      <c r="CO2" s="205" t="str">
        <f>_xlfn.IFNA(VLOOKUP(EO_SensitivePlantEntrySheet!C70,DomProcess,2),"")</f>
        <v/>
      </c>
      <c r="CP2" s="205">
        <f>+EO_SensitivePlantEntrySheet!A72</f>
        <v>0</v>
      </c>
      <c r="CQ2" s="205">
        <f>+EO_SensitivePlantEntrySheet!C76</f>
        <v>0</v>
      </c>
      <c r="CR2" s="205">
        <f>+EO_SensitivePlantEntrySheet!E76</f>
        <v>0</v>
      </c>
      <c r="CS2" s="205" t="str">
        <f>_xlfn.IFNA(VLOOKUP(EO_SensitivePlantEntrySheet!D77,Threats,2),"")</f>
        <v/>
      </c>
      <c r="CT2" s="205" t="str">
        <f>_xlfn.IFNA(VLOOKUP(EO_SensitivePlantEntrySheet!D78,Threats,2),"")</f>
        <v/>
      </c>
      <c r="CU2" s="206"/>
      <c r="CV2" s="206"/>
      <c r="CW2" s="205">
        <f>+EO_SensitivePlantEntrySheet!A80</f>
        <v>0</v>
      </c>
      <c r="CX2" s="205">
        <f>+EO_SensitivePlantEntrySheet!A91</f>
        <v>0</v>
      </c>
      <c r="CY2" s="205">
        <f>+EO_SensitivePlantEntrySheet!A96</f>
        <v>0</v>
      </c>
      <c r="CZ2" s="7">
        <f>+EO_SensitivePlantEntrySheet!C105</f>
        <v>0</v>
      </c>
      <c r="DA2" s="7">
        <f>+EO_SensitivePlantEntrySheet!C106</f>
        <v>0</v>
      </c>
      <c r="DB2" s="7">
        <f>+EO_SensitivePlantEntrySheet!C107</f>
        <v>0</v>
      </c>
      <c r="DC2" s="7">
        <f>+EO_SensitivePlantEntrySheet!C108</f>
        <v>0</v>
      </c>
      <c r="DD2" s="7">
        <f>+EO_SensitivePlantEntrySheet!C109</f>
        <v>0</v>
      </c>
      <c r="DE2" s="7">
        <f>+EO_SensitivePlantEntrySheet!C110</f>
        <v>0</v>
      </c>
      <c r="DF2" s="7">
        <f>+EO_SensitivePlantEntrySheet!C111</f>
        <v>0</v>
      </c>
      <c r="DG2" s="206"/>
      <c r="DH2" s="206"/>
      <c r="DI2" s="206"/>
      <c r="DJ2" s="206"/>
      <c r="DK2" s="206"/>
      <c r="DL2" s="206"/>
      <c r="DM2" s="206"/>
      <c r="DN2" s="7">
        <f>+EO_SensitivePlantEntrySheet!E105</f>
        <v>0</v>
      </c>
      <c r="DO2" s="7">
        <f>+EO_SensitivePlantEntrySheet!E106</f>
        <v>0</v>
      </c>
      <c r="DP2" s="7">
        <f>+EO_SensitivePlantEntrySheet!E107</f>
        <v>0</v>
      </c>
      <c r="DQ2" s="54"/>
      <c r="DR2" s="7">
        <f>+EO_SensitivePlantEntrySheet!E108</f>
        <v>0</v>
      </c>
      <c r="DS2" s="7">
        <f>+EO_SensitivePlantEntrySheet!E109</f>
        <v>0</v>
      </c>
      <c r="DT2" s="7">
        <f>+EO_SensitivePlantEntrySheet!E110</f>
        <v>0</v>
      </c>
      <c r="DU2" s="7">
        <f>+EO_SensitivePlantEntrySheet!E111</f>
        <v>0</v>
      </c>
      <c r="DV2" s="7">
        <f>+EO_SensitivePlantEntrySheet!E112</f>
        <v>0</v>
      </c>
      <c r="DW2" s="7">
        <f>+EO_SensitivePlantEntrySheet!E113</f>
        <v>0</v>
      </c>
      <c r="DX2" s="206"/>
      <c r="DY2" s="206"/>
      <c r="DZ2" s="206"/>
      <c r="EA2" s="206"/>
      <c r="EB2" s="206"/>
      <c r="EC2" s="206"/>
      <c r="ED2" s="206"/>
      <c r="EE2" s="206"/>
      <c r="EF2" s="206"/>
      <c r="EG2" s="207"/>
      <c r="EH2" s="204">
        <f>+EO_SensitivePlantEntrySheet!B4</f>
        <v>0</v>
      </c>
      <c r="EI2" s="77">
        <f>+EO_SensitivePlantEntrySheet!E4</f>
        <v>0</v>
      </c>
      <c r="EJ2" s="205">
        <f>+EO_SensitivePlantEntrySheet!A178</f>
        <v>0</v>
      </c>
      <c r="EK2" s="205">
        <f>+EO_SensitivePlantEntrySheet!C178</f>
        <v>0</v>
      </c>
      <c r="EL2" s="206"/>
      <c r="EM2" s="207"/>
      <c r="EN2" s="204">
        <f>+EO_SensitivePlantEntrySheet!B4</f>
        <v>0</v>
      </c>
      <c r="EO2" s="77">
        <f>+EO_SensitivePlantEntrySheet!E4</f>
        <v>0</v>
      </c>
      <c r="EP2" s="206"/>
      <c r="EQ2" s="206"/>
      <c r="ER2" s="206"/>
      <c r="ES2" s="206"/>
      <c r="ET2" s="205" t="str">
        <f>_xlfn.IFNA(VLOOKUP(EO_SensitivePlantEntrySheet!E152,Meridian,2),"")</f>
        <v/>
      </c>
      <c r="EU2" s="205" t="str">
        <f>+EO_SensitivePlantEntrySheet!A154&amp;" "&amp;EO_SensitivePlantEntrySheet!B154</f>
        <v xml:space="preserve"> </v>
      </c>
      <c r="EV2" s="205">
        <f>+EO_SensitivePlantEntrySheet!C154</f>
        <v>0</v>
      </c>
      <c r="EW2" s="205">
        <f>+EO_SensitivePlantEntrySheet!D154</f>
        <v>0</v>
      </c>
      <c r="EX2" s="205">
        <f>+EO_SensitivePlantEntrySheet!E154</f>
        <v>0</v>
      </c>
      <c r="EY2" s="206"/>
      <c r="EZ2" s="206"/>
      <c r="FA2" s="206"/>
      <c r="FB2" s="7">
        <f>+EO_SensitivePlantEntrySheet!B162</f>
        <v>0</v>
      </c>
      <c r="FC2" s="7">
        <f>+EO_SensitivePlantEntrySheet!C162</f>
        <v>0</v>
      </c>
      <c r="FD2" s="7">
        <f>+EO_SensitivePlantEntrySheet!D162</f>
        <v>0</v>
      </c>
      <c r="FE2" s="7">
        <f>+EO_SensitivePlantEntrySheet!B163</f>
        <v>0</v>
      </c>
      <c r="FF2" s="7">
        <f>+EO_SensitivePlantEntrySheet!C163</f>
        <v>0</v>
      </c>
      <c r="FG2" s="7">
        <f>+EO_SensitivePlantEntrySheet!D163</f>
        <v>0</v>
      </c>
      <c r="FH2" s="205">
        <f>+EO_SensitivePlantEntrySheet!B160</f>
        <v>0</v>
      </c>
      <c r="FI2" s="63">
        <f>+EO_SensitivePlantEntrySheet!E162</f>
        <v>0</v>
      </c>
      <c r="FJ2" s="63">
        <f>+EO_SensitivePlantEntrySheet!E163</f>
        <v>0</v>
      </c>
      <c r="FK2" s="54"/>
      <c r="FL2" s="54"/>
      <c r="FM2" s="54"/>
      <c r="FN2" s="54"/>
      <c r="FO2" s="206"/>
      <c r="FP2" s="205">
        <f>+EO_SensitivePlantEntrySheet!D160</f>
        <v>0</v>
      </c>
      <c r="FQ2" s="61">
        <f>+EO_SensitivePlantEntrySheet!A165</f>
        <v>0</v>
      </c>
      <c r="FR2" s="208"/>
      <c r="FS2" s="206"/>
      <c r="FT2" s="207"/>
    </row>
    <row r="3" spans="1:176" x14ac:dyDescent="0.2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row>
    <row r="4" spans="1:176" x14ac:dyDescent="0.2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row>
    <row r="5" spans="1:176" x14ac:dyDescent="0.25">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row>
    <row r="6" spans="1:176" x14ac:dyDescent="0.25">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row>
    <row r="7" spans="1:176" x14ac:dyDescent="0.25">
      <c r="A7" s="124"/>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row>
    <row r="8" spans="1:176" x14ac:dyDescent="0.25">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c r="FK8" s="124"/>
      <c r="FL8" s="124"/>
      <c r="FM8" s="124"/>
      <c r="FN8" s="124"/>
      <c r="FO8" s="124"/>
      <c r="FP8" s="124"/>
      <c r="FQ8" s="124"/>
      <c r="FR8" s="124"/>
      <c r="FS8" s="124"/>
      <c r="FT8" s="124"/>
    </row>
    <row r="9" spans="1:176" x14ac:dyDescent="0.2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row>
    <row r="10" spans="1:176" x14ac:dyDescent="0.2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row>
    <row r="11" spans="1:176" x14ac:dyDescent="0.2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row>
    <row r="12" spans="1:176" x14ac:dyDescent="0.2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row>
    <row r="13" spans="1:176" x14ac:dyDescent="0.25">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row>
    <row r="14" spans="1:176" x14ac:dyDescent="0.2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row>
    <row r="15" spans="1:176" x14ac:dyDescent="0.2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row>
    <row r="16" spans="1:176" x14ac:dyDescent="0.2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row>
    <row r="17" spans="1:176" x14ac:dyDescent="0.25">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row>
    <row r="18" spans="1:176" x14ac:dyDescent="0.2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c r="EI18" s="124"/>
      <c r="EJ18" s="124"/>
      <c r="EK18" s="124"/>
      <c r="EL18" s="124"/>
      <c r="EM18" s="124"/>
      <c r="EN18" s="124"/>
      <c r="EO18" s="124"/>
      <c r="EP18" s="124"/>
      <c r="EQ18" s="124"/>
      <c r="ER18" s="124"/>
      <c r="ES18" s="124"/>
      <c r="ET18" s="124"/>
      <c r="EU18" s="124"/>
      <c r="EV18" s="124"/>
      <c r="EW18" s="124"/>
      <c r="EX18" s="124"/>
      <c r="EY18" s="124"/>
      <c r="EZ18" s="124"/>
      <c r="FA18" s="124"/>
      <c r="FB18" s="124"/>
      <c r="FC18" s="124"/>
      <c r="FD18" s="124"/>
      <c r="FE18" s="124"/>
      <c r="FF18" s="124"/>
      <c r="FG18" s="124"/>
      <c r="FH18" s="124"/>
      <c r="FI18" s="124"/>
      <c r="FJ18" s="124"/>
      <c r="FK18" s="124"/>
      <c r="FL18" s="124"/>
      <c r="FM18" s="124"/>
      <c r="FN18" s="124"/>
      <c r="FO18" s="124"/>
      <c r="FP18" s="124"/>
      <c r="FQ18" s="124"/>
      <c r="FR18" s="124"/>
      <c r="FS18" s="124"/>
      <c r="FT18" s="124"/>
    </row>
    <row r="19" spans="1:176" x14ac:dyDescent="0.2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row>
    <row r="20" spans="1:176" x14ac:dyDescent="0.25">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4"/>
      <c r="FG20" s="124"/>
      <c r="FH20" s="124"/>
      <c r="FI20" s="124"/>
      <c r="FJ20" s="124"/>
      <c r="FK20" s="124"/>
      <c r="FL20" s="124"/>
      <c r="FM20" s="124"/>
      <c r="FN20" s="124"/>
      <c r="FO20" s="124"/>
      <c r="FP20" s="124"/>
      <c r="FQ20" s="124"/>
      <c r="FR20" s="124"/>
      <c r="FS20" s="124"/>
      <c r="FT20" s="124"/>
    </row>
    <row r="21" spans="1:176" x14ac:dyDescent="0.25">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row>
    <row r="22" spans="1:176" x14ac:dyDescent="0.25">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4"/>
      <c r="FG22" s="124"/>
      <c r="FH22" s="124"/>
      <c r="FI22" s="124"/>
      <c r="FJ22" s="124"/>
      <c r="FK22" s="124"/>
      <c r="FL22" s="124"/>
      <c r="FM22" s="124"/>
      <c r="FN22" s="124"/>
      <c r="FO22" s="124"/>
      <c r="FP22" s="124"/>
      <c r="FQ22" s="124"/>
      <c r="FR22" s="124"/>
      <c r="FS22" s="124"/>
      <c r="FT22" s="124"/>
    </row>
    <row r="23" spans="1:176" x14ac:dyDescent="0.25">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row>
    <row r="24" spans="1:176" x14ac:dyDescent="0.25">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row>
    <row r="25" spans="1:176" x14ac:dyDescent="0.25">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24"/>
      <c r="EJ25" s="124"/>
      <c r="EK25" s="124"/>
      <c r="EL25" s="124"/>
      <c r="EM25" s="124"/>
      <c r="EN25" s="124"/>
      <c r="EO25" s="124"/>
      <c r="EP25" s="124"/>
      <c r="EQ25" s="124"/>
      <c r="ER25" s="124"/>
      <c r="ES25" s="124"/>
      <c r="ET25" s="124"/>
      <c r="EU25" s="124"/>
      <c r="EV25" s="124"/>
      <c r="EW25" s="124"/>
      <c r="EX25" s="124"/>
      <c r="EY25" s="124"/>
      <c r="EZ25" s="124"/>
      <c r="FA25" s="124"/>
      <c r="FB25" s="124"/>
      <c r="FC25" s="124"/>
      <c r="FD25" s="124"/>
      <c r="FE25" s="124"/>
      <c r="FF25" s="124"/>
      <c r="FG25" s="124"/>
      <c r="FH25" s="124"/>
      <c r="FI25" s="124"/>
      <c r="FJ25" s="124"/>
      <c r="FK25" s="124"/>
      <c r="FL25" s="124"/>
      <c r="FM25" s="124"/>
      <c r="FN25" s="124"/>
      <c r="FO25" s="124"/>
      <c r="FP25" s="124"/>
      <c r="FQ25" s="124"/>
      <c r="FR25" s="124"/>
      <c r="FS25" s="124"/>
      <c r="FT25" s="124"/>
    </row>
    <row r="26" spans="1:176" x14ac:dyDescent="0.25">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row>
    <row r="27" spans="1:176" x14ac:dyDescent="0.2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row>
    <row r="28" spans="1:176" x14ac:dyDescent="0.25">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c r="EO28" s="124"/>
      <c r="EP28" s="124"/>
      <c r="EQ28" s="124"/>
      <c r="ER28" s="124"/>
      <c r="ES28" s="124"/>
      <c r="ET28" s="124"/>
      <c r="EU28" s="124"/>
      <c r="EV28" s="124"/>
      <c r="EW28" s="124"/>
      <c r="EX28" s="124"/>
      <c r="EY28" s="124"/>
      <c r="EZ28" s="124"/>
      <c r="FA28" s="124"/>
      <c r="FB28" s="124"/>
      <c r="FC28" s="124"/>
      <c r="FD28" s="124"/>
      <c r="FE28" s="124"/>
      <c r="FF28" s="124"/>
      <c r="FG28" s="124"/>
      <c r="FH28" s="124"/>
      <c r="FI28" s="124"/>
      <c r="FJ28" s="124"/>
      <c r="FK28" s="124"/>
      <c r="FL28" s="124"/>
      <c r="FM28" s="124"/>
      <c r="FN28" s="124"/>
      <c r="FO28" s="124"/>
      <c r="FP28" s="124"/>
      <c r="FQ28" s="124"/>
      <c r="FR28" s="124"/>
      <c r="FS28" s="124"/>
      <c r="FT28" s="124"/>
    </row>
    <row r="29" spans="1:176" x14ac:dyDescent="0.25">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row>
    <row r="30" spans="1:176" x14ac:dyDescent="0.25">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row>
    <row r="31" spans="1:176" x14ac:dyDescent="0.25">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c r="EO31" s="124"/>
      <c r="EP31" s="124"/>
      <c r="EQ31" s="124"/>
      <c r="ER31" s="124"/>
      <c r="ES31" s="124"/>
      <c r="ET31" s="124"/>
      <c r="EU31" s="124"/>
      <c r="EV31" s="124"/>
      <c r="EW31" s="124"/>
      <c r="EX31" s="124"/>
      <c r="EY31" s="124"/>
      <c r="EZ31" s="124"/>
      <c r="FA31" s="124"/>
      <c r="FB31" s="124"/>
      <c r="FC31" s="124"/>
      <c r="FD31" s="124"/>
      <c r="FE31" s="124"/>
      <c r="FF31" s="124"/>
      <c r="FG31" s="124"/>
      <c r="FH31" s="124"/>
      <c r="FI31" s="124"/>
      <c r="FJ31" s="124"/>
      <c r="FK31" s="124"/>
      <c r="FL31" s="124"/>
      <c r="FM31" s="124"/>
      <c r="FN31" s="124"/>
      <c r="FO31" s="124"/>
      <c r="FP31" s="124"/>
      <c r="FQ31" s="124"/>
      <c r="FR31" s="124"/>
      <c r="FS31" s="124"/>
      <c r="FT31" s="124"/>
    </row>
    <row r="32" spans="1:176" x14ac:dyDescent="0.2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c r="EO32" s="124"/>
      <c r="EP32" s="124"/>
      <c r="EQ32" s="124"/>
      <c r="ER32" s="124"/>
      <c r="ES32" s="124"/>
      <c r="ET32" s="124"/>
      <c r="EU32" s="124"/>
      <c r="EV32" s="124"/>
      <c r="EW32" s="124"/>
      <c r="EX32" s="124"/>
      <c r="EY32" s="124"/>
      <c r="EZ32" s="124"/>
      <c r="FA32" s="124"/>
      <c r="FB32" s="124"/>
      <c r="FC32" s="124"/>
      <c r="FD32" s="124"/>
      <c r="FE32" s="124"/>
      <c r="FF32" s="124"/>
      <c r="FG32" s="124"/>
      <c r="FH32" s="124"/>
      <c r="FI32" s="124"/>
      <c r="FJ32" s="124"/>
      <c r="FK32" s="124"/>
      <c r="FL32" s="124"/>
      <c r="FM32" s="124"/>
      <c r="FN32" s="124"/>
      <c r="FO32" s="124"/>
      <c r="FP32" s="124"/>
      <c r="FQ32" s="124"/>
      <c r="FR32" s="124"/>
      <c r="FS32" s="124"/>
      <c r="FT32" s="124"/>
    </row>
    <row r="33" spans="1:176" x14ac:dyDescent="0.25">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c r="EO33" s="124"/>
      <c r="EP33" s="124"/>
      <c r="EQ33" s="124"/>
      <c r="ER33" s="124"/>
      <c r="ES33" s="124"/>
      <c r="ET33" s="124"/>
      <c r="EU33" s="124"/>
      <c r="EV33" s="124"/>
      <c r="EW33" s="124"/>
      <c r="EX33" s="124"/>
      <c r="EY33" s="124"/>
      <c r="EZ33" s="124"/>
      <c r="FA33" s="124"/>
      <c r="FB33" s="124"/>
      <c r="FC33" s="124"/>
      <c r="FD33" s="124"/>
      <c r="FE33" s="124"/>
      <c r="FF33" s="124"/>
      <c r="FG33" s="124"/>
      <c r="FH33" s="124"/>
      <c r="FI33" s="124"/>
      <c r="FJ33" s="124"/>
      <c r="FK33" s="124"/>
      <c r="FL33" s="124"/>
      <c r="FM33" s="124"/>
      <c r="FN33" s="124"/>
      <c r="FO33" s="124"/>
      <c r="FP33" s="124"/>
      <c r="FQ33" s="124"/>
      <c r="FR33" s="124"/>
      <c r="FS33" s="124"/>
      <c r="FT33" s="124"/>
    </row>
    <row r="34" spans="1:176" x14ac:dyDescent="0.25">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row>
    <row r="35" spans="1:176" x14ac:dyDescent="0.25">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c r="EO35" s="124"/>
      <c r="EP35" s="124"/>
      <c r="EQ35" s="124"/>
      <c r="ER35" s="124"/>
      <c r="ES35" s="124"/>
      <c r="ET35" s="124"/>
      <c r="EU35" s="124"/>
      <c r="EV35" s="124"/>
      <c r="EW35" s="124"/>
      <c r="EX35" s="124"/>
      <c r="EY35" s="124"/>
      <c r="EZ35" s="124"/>
      <c r="FA35" s="124"/>
      <c r="FB35" s="124"/>
      <c r="FC35" s="124"/>
      <c r="FD35" s="124"/>
      <c r="FE35" s="124"/>
      <c r="FF35" s="124"/>
      <c r="FG35" s="124"/>
      <c r="FH35" s="124"/>
      <c r="FI35" s="124"/>
      <c r="FJ35" s="124"/>
      <c r="FK35" s="124"/>
      <c r="FL35" s="124"/>
      <c r="FM35" s="124"/>
      <c r="FN35" s="124"/>
      <c r="FO35" s="124"/>
      <c r="FP35" s="124"/>
      <c r="FQ35" s="124"/>
      <c r="FR35" s="124"/>
      <c r="FS35" s="124"/>
      <c r="FT35" s="124"/>
    </row>
    <row r="36" spans="1:176" x14ac:dyDescent="0.25">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c r="EO36" s="124"/>
      <c r="EP36" s="124"/>
      <c r="EQ36" s="124"/>
      <c r="ER36" s="124"/>
      <c r="ES36" s="124"/>
      <c r="ET36" s="124"/>
      <c r="EU36" s="124"/>
      <c r="EV36" s="124"/>
      <c r="EW36" s="124"/>
      <c r="EX36" s="124"/>
      <c r="EY36" s="124"/>
      <c r="EZ36" s="124"/>
      <c r="FA36" s="124"/>
      <c r="FB36" s="124"/>
      <c r="FC36" s="124"/>
      <c r="FD36" s="124"/>
      <c r="FE36" s="124"/>
      <c r="FF36" s="124"/>
      <c r="FG36" s="124"/>
      <c r="FH36" s="124"/>
      <c r="FI36" s="124"/>
      <c r="FJ36" s="124"/>
      <c r="FK36" s="124"/>
      <c r="FL36" s="124"/>
      <c r="FM36" s="124"/>
      <c r="FN36" s="124"/>
      <c r="FO36" s="124"/>
      <c r="FP36" s="124"/>
      <c r="FQ36" s="124"/>
      <c r="FR36" s="124"/>
      <c r="FS36" s="124"/>
      <c r="FT36" s="124"/>
    </row>
    <row r="37" spans="1:176" x14ac:dyDescent="0.25">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row>
    <row r="38" spans="1:176" x14ac:dyDescent="0.25">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row>
    <row r="39" spans="1:176" x14ac:dyDescent="0.25">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c r="EO39" s="124"/>
      <c r="EP39" s="124"/>
      <c r="EQ39" s="124"/>
      <c r="ER39" s="124"/>
      <c r="ES39" s="124"/>
      <c r="ET39" s="124"/>
      <c r="EU39" s="124"/>
      <c r="EV39" s="124"/>
      <c r="EW39" s="124"/>
      <c r="EX39" s="124"/>
      <c r="EY39" s="124"/>
      <c r="EZ39" s="124"/>
      <c r="FA39" s="124"/>
      <c r="FB39" s="124"/>
      <c r="FC39" s="124"/>
      <c r="FD39" s="124"/>
      <c r="FE39" s="124"/>
      <c r="FF39" s="124"/>
      <c r="FG39" s="124"/>
      <c r="FH39" s="124"/>
      <c r="FI39" s="124"/>
      <c r="FJ39" s="124"/>
      <c r="FK39" s="124"/>
      <c r="FL39" s="124"/>
      <c r="FM39" s="124"/>
      <c r="FN39" s="124"/>
      <c r="FO39" s="124"/>
      <c r="FP39" s="124"/>
      <c r="FQ39" s="124"/>
      <c r="FR39" s="124"/>
      <c r="FS39" s="124"/>
      <c r="FT39" s="124"/>
    </row>
    <row r="40" spans="1:176" x14ac:dyDescent="0.25">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row>
    <row r="41" spans="1:176" x14ac:dyDescent="0.2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c r="EO41" s="124"/>
      <c r="EP41" s="124"/>
      <c r="EQ41" s="124"/>
      <c r="ER41" s="124"/>
      <c r="ES41" s="124"/>
      <c r="ET41" s="124"/>
      <c r="EU41" s="124"/>
      <c r="EV41" s="124"/>
      <c r="EW41" s="124"/>
      <c r="EX41" s="124"/>
      <c r="EY41" s="124"/>
      <c r="EZ41" s="124"/>
      <c r="FA41" s="124"/>
      <c r="FB41" s="124"/>
      <c r="FC41" s="124"/>
      <c r="FD41" s="124"/>
      <c r="FE41" s="124"/>
      <c r="FF41" s="124"/>
      <c r="FG41" s="124"/>
      <c r="FH41" s="124"/>
      <c r="FI41" s="124"/>
      <c r="FJ41" s="124"/>
      <c r="FK41" s="124"/>
      <c r="FL41" s="124"/>
      <c r="FM41" s="124"/>
      <c r="FN41" s="124"/>
      <c r="FO41" s="124"/>
      <c r="FP41" s="124"/>
      <c r="FQ41" s="124"/>
      <c r="FR41" s="124"/>
      <c r="FS41" s="124"/>
      <c r="FT41" s="124"/>
    </row>
    <row r="42" spans="1:176" x14ac:dyDescent="0.25">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c r="EQ42" s="124"/>
      <c r="ER42" s="124"/>
      <c r="ES42" s="124"/>
      <c r="ET42" s="124"/>
      <c r="EU42" s="124"/>
      <c r="EV42" s="124"/>
      <c r="EW42" s="124"/>
      <c r="EX42" s="124"/>
      <c r="EY42" s="124"/>
      <c r="EZ42" s="124"/>
      <c r="FA42" s="124"/>
      <c r="FB42" s="124"/>
      <c r="FC42" s="124"/>
      <c r="FD42" s="124"/>
      <c r="FE42" s="124"/>
      <c r="FF42" s="124"/>
      <c r="FG42" s="124"/>
      <c r="FH42" s="124"/>
      <c r="FI42" s="124"/>
      <c r="FJ42" s="124"/>
      <c r="FK42" s="124"/>
      <c r="FL42" s="124"/>
      <c r="FM42" s="124"/>
      <c r="FN42" s="124"/>
      <c r="FO42" s="124"/>
      <c r="FP42" s="124"/>
      <c r="FQ42" s="124"/>
      <c r="FR42" s="124"/>
      <c r="FS42" s="124"/>
      <c r="FT42" s="124"/>
    </row>
    <row r="43" spans="1:176" x14ac:dyDescent="0.25">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c r="EO43" s="124"/>
      <c r="EP43" s="124"/>
      <c r="EQ43" s="124"/>
      <c r="ER43" s="124"/>
      <c r="ES43" s="124"/>
      <c r="ET43" s="124"/>
      <c r="EU43" s="124"/>
      <c r="EV43" s="124"/>
      <c r="EW43" s="124"/>
      <c r="EX43" s="124"/>
      <c r="EY43" s="124"/>
      <c r="EZ43" s="124"/>
      <c r="FA43" s="124"/>
      <c r="FB43" s="124"/>
      <c r="FC43" s="124"/>
      <c r="FD43" s="124"/>
      <c r="FE43" s="124"/>
      <c r="FF43" s="124"/>
      <c r="FG43" s="124"/>
      <c r="FH43" s="124"/>
      <c r="FI43" s="124"/>
      <c r="FJ43" s="124"/>
      <c r="FK43" s="124"/>
      <c r="FL43" s="124"/>
      <c r="FM43" s="124"/>
      <c r="FN43" s="124"/>
      <c r="FO43" s="124"/>
      <c r="FP43" s="124"/>
      <c r="FQ43" s="124"/>
      <c r="FR43" s="124"/>
      <c r="FS43" s="124"/>
      <c r="FT43" s="124"/>
    </row>
    <row r="44" spans="1:176" x14ac:dyDescent="0.25">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c r="EO44" s="124"/>
      <c r="EP44" s="124"/>
      <c r="EQ44" s="124"/>
      <c r="ER44" s="124"/>
      <c r="ES44" s="124"/>
      <c r="ET44" s="124"/>
      <c r="EU44" s="124"/>
      <c r="EV44" s="124"/>
      <c r="EW44" s="124"/>
      <c r="EX44" s="124"/>
      <c r="EY44" s="124"/>
      <c r="EZ44" s="124"/>
      <c r="FA44" s="124"/>
      <c r="FB44" s="124"/>
      <c r="FC44" s="124"/>
      <c r="FD44" s="124"/>
      <c r="FE44" s="124"/>
      <c r="FF44" s="124"/>
      <c r="FG44" s="124"/>
      <c r="FH44" s="124"/>
      <c r="FI44" s="124"/>
      <c r="FJ44" s="124"/>
      <c r="FK44" s="124"/>
      <c r="FL44" s="124"/>
      <c r="FM44" s="124"/>
      <c r="FN44" s="124"/>
      <c r="FO44" s="124"/>
      <c r="FP44" s="124"/>
      <c r="FQ44" s="124"/>
      <c r="FR44" s="124"/>
      <c r="FS44" s="124"/>
      <c r="FT44" s="124"/>
    </row>
    <row r="45" spans="1:176" x14ac:dyDescent="0.25">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c r="FT45" s="124"/>
    </row>
    <row r="46" spans="1:176" x14ac:dyDescent="0.25">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4"/>
      <c r="FG46" s="124"/>
      <c r="FH46" s="124"/>
      <c r="FI46" s="124"/>
      <c r="FJ46" s="124"/>
      <c r="FK46" s="124"/>
      <c r="FL46" s="124"/>
      <c r="FM46" s="124"/>
      <c r="FN46" s="124"/>
      <c r="FO46" s="124"/>
      <c r="FP46" s="124"/>
      <c r="FQ46" s="124"/>
      <c r="FR46" s="124"/>
      <c r="FS46" s="124"/>
      <c r="FT46" s="124"/>
    </row>
    <row r="47" spans="1:176" x14ac:dyDescent="0.25">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c r="EO47" s="124"/>
      <c r="EP47" s="124"/>
      <c r="EQ47" s="124"/>
      <c r="ER47" s="124"/>
      <c r="ES47" s="124"/>
      <c r="ET47" s="124"/>
      <c r="EU47" s="124"/>
      <c r="EV47" s="124"/>
      <c r="EW47" s="124"/>
      <c r="EX47" s="124"/>
      <c r="EY47" s="124"/>
      <c r="EZ47" s="124"/>
      <c r="FA47" s="124"/>
      <c r="FB47" s="124"/>
      <c r="FC47" s="124"/>
      <c r="FD47" s="124"/>
      <c r="FE47" s="124"/>
      <c r="FF47" s="124"/>
      <c r="FG47" s="124"/>
      <c r="FH47" s="124"/>
      <c r="FI47" s="124"/>
      <c r="FJ47" s="124"/>
      <c r="FK47" s="124"/>
      <c r="FL47" s="124"/>
      <c r="FM47" s="124"/>
      <c r="FN47" s="124"/>
      <c r="FO47" s="124"/>
      <c r="FP47" s="124"/>
      <c r="FQ47" s="124"/>
      <c r="FR47" s="124"/>
      <c r="FS47" s="124"/>
      <c r="FT47" s="124"/>
    </row>
    <row r="48" spans="1:176" x14ac:dyDescent="0.25">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c r="EO48" s="124"/>
      <c r="EP48" s="124"/>
      <c r="EQ48" s="124"/>
      <c r="ER48" s="124"/>
      <c r="ES48" s="124"/>
      <c r="ET48" s="124"/>
      <c r="EU48" s="124"/>
      <c r="EV48" s="124"/>
      <c r="EW48" s="124"/>
      <c r="EX48" s="124"/>
      <c r="EY48" s="124"/>
      <c r="EZ48" s="124"/>
      <c r="FA48" s="124"/>
      <c r="FB48" s="124"/>
      <c r="FC48" s="124"/>
      <c r="FD48" s="124"/>
      <c r="FE48" s="124"/>
      <c r="FF48" s="124"/>
      <c r="FG48" s="124"/>
      <c r="FH48" s="124"/>
      <c r="FI48" s="124"/>
      <c r="FJ48" s="124"/>
      <c r="FK48" s="124"/>
      <c r="FL48" s="124"/>
      <c r="FM48" s="124"/>
      <c r="FN48" s="124"/>
      <c r="FO48" s="124"/>
      <c r="FP48" s="124"/>
      <c r="FQ48" s="124"/>
      <c r="FR48" s="124"/>
      <c r="FS48" s="124"/>
      <c r="FT48" s="124"/>
    </row>
    <row r="49" spans="1:176" x14ac:dyDescent="0.25">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c r="EO49" s="124"/>
      <c r="EP49" s="124"/>
      <c r="EQ49" s="124"/>
      <c r="ER49" s="124"/>
      <c r="ES49" s="124"/>
      <c r="ET49" s="124"/>
      <c r="EU49" s="124"/>
      <c r="EV49" s="124"/>
      <c r="EW49" s="124"/>
      <c r="EX49" s="124"/>
      <c r="EY49" s="124"/>
      <c r="EZ49" s="124"/>
      <c r="FA49" s="124"/>
      <c r="FB49" s="124"/>
      <c r="FC49" s="124"/>
      <c r="FD49" s="124"/>
      <c r="FE49" s="124"/>
      <c r="FF49" s="124"/>
      <c r="FG49" s="124"/>
      <c r="FH49" s="124"/>
      <c r="FI49" s="124"/>
      <c r="FJ49" s="124"/>
      <c r="FK49" s="124"/>
      <c r="FL49" s="124"/>
      <c r="FM49" s="124"/>
      <c r="FN49" s="124"/>
      <c r="FO49" s="124"/>
      <c r="FP49" s="124"/>
      <c r="FQ49" s="124"/>
      <c r="FR49" s="124"/>
      <c r="FS49" s="124"/>
      <c r="FT49" s="124"/>
    </row>
    <row r="50" spans="1:176" x14ac:dyDescent="0.25">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c r="EO50" s="124"/>
      <c r="EP50" s="124"/>
      <c r="EQ50" s="124"/>
      <c r="ER50" s="124"/>
      <c r="ES50" s="124"/>
      <c r="ET50" s="124"/>
      <c r="EU50" s="124"/>
      <c r="EV50" s="124"/>
      <c r="EW50" s="124"/>
      <c r="EX50" s="124"/>
      <c r="EY50" s="124"/>
      <c r="EZ50" s="124"/>
      <c r="FA50" s="124"/>
      <c r="FB50" s="124"/>
      <c r="FC50" s="124"/>
      <c r="FD50" s="124"/>
      <c r="FE50" s="124"/>
      <c r="FF50" s="124"/>
      <c r="FG50" s="124"/>
      <c r="FH50" s="124"/>
      <c r="FI50" s="124"/>
      <c r="FJ50" s="124"/>
      <c r="FK50" s="124"/>
      <c r="FL50" s="124"/>
      <c r="FM50" s="124"/>
      <c r="FN50" s="124"/>
      <c r="FO50" s="124"/>
      <c r="FP50" s="124"/>
      <c r="FQ50" s="124"/>
      <c r="FR50" s="124"/>
      <c r="FS50" s="124"/>
      <c r="FT50" s="124"/>
    </row>
    <row r="51" spans="1:176" x14ac:dyDescent="0.25">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c r="EO51" s="124"/>
      <c r="EP51" s="124"/>
      <c r="EQ51" s="124"/>
      <c r="ER51" s="124"/>
      <c r="ES51" s="124"/>
      <c r="ET51" s="124"/>
      <c r="EU51" s="124"/>
      <c r="EV51" s="124"/>
      <c r="EW51" s="124"/>
      <c r="EX51" s="124"/>
      <c r="EY51" s="124"/>
      <c r="EZ51" s="124"/>
      <c r="FA51" s="124"/>
      <c r="FB51" s="124"/>
      <c r="FC51" s="124"/>
      <c r="FD51" s="124"/>
      <c r="FE51" s="124"/>
      <c r="FF51" s="124"/>
      <c r="FG51" s="124"/>
      <c r="FH51" s="124"/>
      <c r="FI51" s="124"/>
      <c r="FJ51" s="124"/>
      <c r="FK51" s="124"/>
      <c r="FL51" s="124"/>
      <c r="FM51" s="124"/>
      <c r="FN51" s="124"/>
      <c r="FO51" s="124"/>
      <c r="FP51" s="124"/>
      <c r="FQ51" s="124"/>
      <c r="FR51" s="124"/>
      <c r="FS51" s="124"/>
      <c r="FT51" s="124"/>
    </row>
    <row r="52" spans="1:176" x14ac:dyDescent="0.25">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row>
    <row r="53" spans="1:176" x14ac:dyDescent="0.25">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c r="EO53" s="124"/>
      <c r="EP53" s="124"/>
      <c r="EQ53" s="124"/>
      <c r="ER53" s="124"/>
      <c r="ES53" s="124"/>
      <c r="ET53" s="124"/>
      <c r="EU53" s="124"/>
      <c r="EV53" s="124"/>
      <c r="EW53" s="124"/>
      <c r="EX53" s="124"/>
      <c r="EY53" s="124"/>
      <c r="EZ53" s="124"/>
      <c r="FA53" s="124"/>
      <c r="FB53" s="124"/>
      <c r="FC53" s="124"/>
      <c r="FD53" s="124"/>
      <c r="FE53" s="124"/>
      <c r="FF53" s="124"/>
      <c r="FG53" s="124"/>
      <c r="FH53" s="124"/>
      <c r="FI53" s="124"/>
      <c r="FJ53" s="124"/>
      <c r="FK53" s="124"/>
      <c r="FL53" s="124"/>
      <c r="FM53" s="124"/>
      <c r="FN53" s="124"/>
      <c r="FO53" s="124"/>
      <c r="FP53" s="124"/>
      <c r="FQ53" s="124"/>
      <c r="FR53" s="124"/>
      <c r="FS53" s="124"/>
      <c r="FT53" s="124"/>
    </row>
    <row r="54" spans="1:176" x14ac:dyDescent="0.25">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c r="EO54" s="124"/>
      <c r="EP54" s="124"/>
      <c r="EQ54" s="124"/>
      <c r="ER54" s="124"/>
      <c r="ES54" s="124"/>
      <c r="ET54" s="124"/>
      <c r="EU54" s="124"/>
      <c r="EV54" s="124"/>
      <c r="EW54" s="124"/>
      <c r="EX54" s="124"/>
      <c r="EY54" s="124"/>
      <c r="EZ54" s="124"/>
      <c r="FA54" s="124"/>
      <c r="FB54" s="124"/>
      <c r="FC54" s="124"/>
      <c r="FD54" s="124"/>
      <c r="FE54" s="124"/>
      <c r="FF54" s="124"/>
      <c r="FG54" s="124"/>
      <c r="FH54" s="124"/>
      <c r="FI54" s="124"/>
      <c r="FJ54" s="124"/>
      <c r="FK54" s="124"/>
      <c r="FL54" s="124"/>
      <c r="FM54" s="124"/>
      <c r="FN54" s="124"/>
      <c r="FO54" s="124"/>
      <c r="FP54" s="124"/>
      <c r="FQ54" s="124"/>
      <c r="FR54" s="124"/>
      <c r="FS54" s="124"/>
      <c r="FT54" s="124"/>
    </row>
    <row r="55" spans="1:176" x14ac:dyDescent="0.2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c r="EO55" s="124"/>
      <c r="EP55" s="124"/>
      <c r="EQ55" s="124"/>
      <c r="ER55" s="124"/>
      <c r="ES55" s="124"/>
      <c r="ET55" s="124"/>
      <c r="EU55" s="124"/>
      <c r="EV55" s="124"/>
      <c r="EW55" s="124"/>
      <c r="EX55" s="124"/>
      <c r="EY55" s="124"/>
      <c r="EZ55" s="124"/>
      <c r="FA55" s="124"/>
      <c r="FB55" s="124"/>
      <c r="FC55" s="124"/>
      <c r="FD55" s="124"/>
      <c r="FE55" s="124"/>
      <c r="FF55" s="124"/>
      <c r="FG55" s="124"/>
      <c r="FH55" s="124"/>
      <c r="FI55" s="124"/>
      <c r="FJ55" s="124"/>
      <c r="FK55" s="124"/>
      <c r="FL55" s="124"/>
      <c r="FM55" s="124"/>
      <c r="FN55" s="124"/>
      <c r="FO55" s="124"/>
      <c r="FP55" s="124"/>
      <c r="FQ55" s="124"/>
      <c r="FR55" s="124"/>
      <c r="FS55" s="124"/>
      <c r="FT55" s="124"/>
    </row>
    <row r="56" spans="1:176" x14ac:dyDescent="0.25">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row>
    <row r="57" spans="1:176" x14ac:dyDescent="0.2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row>
    <row r="58" spans="1:176" x14ac:dyDescent="0.25">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c r="EO58" s="124"/>
      <c r="EP58" s="124"/>
      <c r="EQ58" s="124"/>
      <c r="ER58" s="124"/>
      <c r="ES58" s="124"/>
      <c r="ET58" s="124"/>
      <c r="EU58" s="124"/>
      <c r="EV58" s="124"/>
      <c r="EW58" s="124"/>
      <c r="EX58" s="124"/>
      <c r="EY58" s="124"/>
      <c r="EZ58" s="124"/>
      <c r="FA58" s="124"/>
      <c r="FB58" s="124"/>
      <c r="FC58" s="124"/>
      <c r="FD58" s="124"/>
      <c r="FE58" s="124"/>
      <c r="FF58" s="124"/>
      <c r="FG58" s="124"/>
      <c r="FH58" s="124"/>
      <c r="FI58" s="124"/>
      <c r="FJ58" s="124"/>
      <c r="FK58" s="124"/>
      <c r="FL58" s="124"/>
      <c r="FM58" s="124"/>
      <c r="FN58" s="124"/>
      <c r="FO58" s="124"/>
      <c r="FP58" s="124"/>
      <c r="FQ58" s="124"/>
      <c r="FR58" s="124"/>
      <c r="FS58" s="124"/>
      <c r="FT58" s="124"/>
    </row>
    <row r="59" spans="1:176" x14ac:dyDescent="0.2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c r="EO59" s="124"/>
      <c r="EP59" s="124"/>
      <c r="EQ59" s="124"/>
      <c r="ER59" s="124"/>
      <c r="ES59" s="124"/>
      <c r="ET59" s="124"/>
      <c r="EU59" s="124"/>
      <c r="EV59" s="124"/>
      <c r="EW59" s="124"/>
      <c r="EX59" s="124"/>
      <c r="EY59" s="124"/>
      <c r="EZ59" s="124"/>
      <c r="FA59" s="124"/>
      <c r="FB59" s="124"/>
      <c r="FC59" s="124"/>
      <c r="FD59" s="124"/>
      <c r="FE59" s="124"/>
      <c r="FF59" s="124"/>
      <c r="FG59" s="124"/>
      <c r="FH59" s="124"/>
      <c r="FI59" s="124"/>
      <c r="FJ59" s="124"/>
      <c r="FK59" s="124"/>
      <c r="FL59" s="124"/>
      <c r="FM59" s="124"/>
      <c r="FN59" s="124"/>
      <c r="FO59" s="124"/>
      <c r="FP59" s="124"/>
      <c r="FQ59" s="124"/>
      <c r="FR59" s="124"/>
      <c r="FS59" s="124"/>
      <c r="FT59" s="124"/>
    </row>
    <row r="60" spans="1:176" x14ac:dyDescent="0.2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c r="EO60" s="124"/>
      <c r="EP60" s="124"/>
      <c r="EQ60" s="124"/>
      <c r="ER60" s="124"/>
      <c r="ES60" s="124"/>
      <c r="ET60" s="124"/>
      <c r="EU60" s="124"/>
      <c r="EV60" s="124"/>
      <c r="EW60" s="124"/>
      <c r="EX60" s="124"/>
      <c r="EY60" s="124"/>
      <c r="EZ60" s="124"/>
      <c r="FA60" s="124"/>
      <c r="FB60" s="124"/>
      <c r="FC60" s="124"/>
      <c r="FD60" s="124"/>
      <c r="FE60" s="124"/>
      <c r="FF60" s="124"/>
      <c r="FG60" s="124"/>
      <c r="FH60" s="124"/>
      <c r="FI60" s="124"/>
      <c r="FJ60" s="124"/>
      <c r="FK60" s="124"/>
      <c r="FL60" s="124"/>
      <c r="FM60" s="124"/>
      <c r="FN60" s="124"/>
      <c r="FO60" s="124"/>
      <c r="FP60" s="124"/>
      <c r="FQ60" s="124"/>
      <c r="FR60" s="124"/>
      <c r="FS60" s="124"/>
      <c r="FT60" s="124"/>
    </row>
    <row r="61" spans="1:176" x14ac:dyDescent="0.25">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c r="EO61" s="124"/>
      <c r="EP61" s="124"/>
      <c r="EQ61" s="124"/>
      <c r="ER61" s="124"/>
      <c r="ES61" s="124"/>
      <c r="ET61" s="124"/>
      <c r="EU61" s="124"/>
      <c r="EV61" s="124"/>
      <c r="EW61" s="124"/>
      <c r="EX61" s="124"/>
      <c r="EY61" s="124"/>
      <c r="EZ61" s="124"/>
      <c r="FA61" s="124"/>
      <c r="FB61" s="124"/>
      <c r="FC61" s="124"/>
      <c r="FD61" s="124"/>
      <c r="FE61" s="124"/>
      <c r="FF61" s="124"/>
      <c r="FG61" s="124"/>
      <c r="FH61" s="124"/>
      <c r="FI61" s="124"/>
      <c r="FJ61" s="124"/>
      <c r="FK61" s="124"/>
      <c r="FL61" s="124"/>
      <c r="FM61" s="124"/>
      <c r="FN61" s="124"/>
      <c r="FO61" s="124"/>
      <c r="FP61" s="124"/>
      <c r="FQ61" s="124"/>
      <c r="FR61" s="124"/>
      <c r="FS61" s="124"/>
      <c r="FT61" s="124"/>
    </row>
    <row r="62" spans="1:176" x14ac:dyDescent="0.2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c r="EO62" s="124"/>
      <c r="EP62" s="124"/>
      <c r="EQ62" s="124"/>
      <c r="ER62" s="124"/>
      <c r="ES62" s="124"/>
      <c r="ET62" s="124"/>
      <c r="EU62" s="124"/>
      <c r="EV62" s="124"/>
      <c r="EW62" s="124"/>
      <c r="EX62" s="124"/>
      <c r="EY62" s="124"/>
      <c r="EZ62" s="124"/>
      <c r="FA62" s="124"/>
      <c r="FB62" s="124"/>
      <c r="FC62" s="124"/>
      <c r="FD62" s="124"/>
      <c r="FE62" s="124"/>
      <c r="FF62" s="124"/>
      <c r="FG62" s="124"/>
      <c r="FH62" s="124"/>
      <c r="FI62" s="124"/>
      <c r="FJ62" s="124"/>
      <c r="FK62" s="124"/>
      <c r="FL62" s="124"/>
      <c r="FM62" s="124"/>
      <c r="FN62" s="124"/>
      <c r="FO62" s="124"/>
      <c r="FP62" s="124"/>
      <c r="FQ62" s="124"/>
      <c r="FR62" s="124"/>
      <c r="FS62" s="124"/>
      <c r="FT62" s="124"/>
    </row>
    <row r="63" spans="1:176" x14ac:dyDescent="0.2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row>
    <row r="64" spans="1:176" x14ac:dyDescent="0.25">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row>
    <row r="65" spans="1:176" x14ac:dyDescent="0.25">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row>
    <row r="66" spans="1:176" x14ac:dyDescent="0.2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row>
    <row r="67" spans="1:176" x14ac:dyDescent="0.25">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row>
    <row r="68" spans="1:176" x14ac:dyDescent="0.25">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c r="EO68" s="124"/>
      <c r="EP68" s="124"/>
      <c r="EQ68" s="124"/>
      <c r="ER68" s="124"/>
      <c r="ES68" s="124"/>
      <c r="ET68" s="124"/>
      <c r="EU68" s="124"/>
      <c r="EV68" s="124"/>
      <c r="EW68" s="124"/>
      <c r="EX68" s="124"/>
      <c r="EY68" s="124"/>
      <c r="EZ68" s="124"/>
      <c r="FA68" s="124"/>
      <c r="FB68" s="124"/>
      <c r="FC68" s="124"/>
      <c r="FD68" s="124"/>
      <c r="FE68" s="124"/>
      <c r="FF68" s="124"/>
      <c r="FG68" s="124"/>
      <c r="FH68" s="124"/>
      <c r="FI68" s="124"/>
      <c r="FJ68" s="124"/>
      <c r="FK68" s="124"/>
      <c r="FL68" s="124"/>
      <c r="FM68" s="124"/>
      <c r="FN68" s="124"/>
      <c r="FO68" s="124"/>
      <c r="FP68" s="124"/>
      <c r="FQ68" s="124"/>
      <c r="FR68" s="124"/>
      <c r="FS68" s="124"/>
      <c r="FT68" s="124"/>
    </row>
    <row r="69" spans="1:176" x14ac:dyDescent="0.25">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c r="EO69" s="124"/>
      <c r="EP69" s="124"/>
      <c r="EQ69" s="124"/>
      <c r="ER69" s="124"/>
      <c r="ES69" s="124"/>
      <c r="ET69" s="124"/>
      <c r="EU69" s="124"/>
      <c r="EV69" s="124"/>
      <c r="EW69" s="124"/>
      <c r="EX69" s="124"/>
      <c r="EY69" s="124"/>
      <c r="EZ69" s="124"/>
      <c r="FA69" s="124"/>
      <c r="FB69" s="124"/>
      <c r="FC69" s="124"/>
      <c r="FD69" s="124"/>
      <c r="FE69" s="124"/>
      <c r="FF69" s="124"/>
      <c r="FG69" s="124"/>
      <c r="FH69" s="124"/>
      <c r="FI69" s="124"/>
      <c r="FJ69" s="124"/>
      <c r="FK69" s="124"/>
      <c r="FL69" s="124"/>
      <c r="FM69" s="124"/>
      <c r="FN69" s="124"/>
      <c r="FO69" s="124"/>
      <c r="FP69" s="124"/>
      <c r="FQ69" s="124"/>
      <c r="FR69" s="124"/>
      <c r="FS69" s="124"/>
      <c r="FT69" s="124"/>
    </row>
    <row r="70" spans="1:176" x14ac:dyDescent="0.25">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c r="EO70" s="124"/>
      <c r="EP70" s="124"/>
      <c r="EQ70" s="124"/>
      <c r="ER70" s="124"/>
      <c r="ES70" s="124"/>
      <c r="ET70" s="124"/>
      <c r="EU70" s="124"/>
      <c r="EV70" s="124"/>
      <c r="EW70" s="124"/>
      <c r="EX70" s="124"/>
      <c r="EY70" s="124"/>
      <c r="EZ70" s="124"/>
      <c r="FA70" s="124"/>
      <c r="FB70" s="124"/>
      <c r="FC70" s="124"/>
      <c r="FD70" s="124"/>
      <c r="FE70" s="124"/>
      <c r="FF70" s="124"/>
      <c r="FG70" s="124"/>
      <c r="FH70" s="124"/>
      <c r="FI70" s="124"/>
      <c r="FJ70" s="124"/>
      <c r="FK70" s="124"/>
      <c r="FL70" s="124"/>
      <c r="FM70" s="124"/>
      <c r="FN70" s="124"/>
      <c r="FO70" s="124"/>
      <c r="FP70" s="124"/>
      <c r="FQ70" s="124"/>
      <c r="FR70" s="124"/>
      <c r="FS70" s="124"/>
      <c r="FT70" s="124"/>
    </row>
    <row r="71" spans="1:176" x14ac:dyDescent="0.25">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c r="EO71" s="124"/>
      <c r="EP71" s="124"/>
      <c r="EQ71" s="124"/>
      <c r="ER71" s="124"/>
      <c r="ES71" s="124"/>
      <c r="ET71" s="124"/>
      <c r="EU71" s="124"/>
      <c r="EV71" s="124"/>
      <c r="EW71" s="124"/>
      <c r="EX71" s="124"/>
      <c r="EY71" s="124"/>
      <c r="EZ71" s="124"/>
      <c r="FA71" s="124"/>
      <c r="FB71" s="124"/>
      <c r="FC71" s="124"/>
      <c r="FD71" s="124"/>
      <c r="FE71" s="124"/>
      <c r="FF71" s="124"/>
      <c r="FG71" s="124"/>
      <c r="FH71" s="124"/>
      <c r="FI71" s="124"/>
      <c r="FJ71" s="124"/>
      <c r="FK71" s="124"/>
      <c r="FL71" s="124"/>
      <c r="FM71" s="124"/>
      <c r="FN71" s="124"/>
      <c r="FO71" s="124"/>
      <c r="FP71" s="124"/>
      <c r="FQ71" s="124"/>
      <c r="FR71" s="124"/>
      <c r="FS71" s="124"/>
      <c r="FT71" s="124"/>
    </row>
    <row r="72" spans="1:176" x14ac:dyDescent="0.25">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row>
    <row r="73" spans="1:176" x14ac:dyDescent="0.25">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row>
    <row r="74" spans="1:176" x14ac:dyDescent="0.25">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4"/>
      <c r="CT74" s="124"/>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row>
    <row r="75" spans="1:176" x14ac:dyDescent="0.25">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4"/>
      <c r="CT75" s="124"/>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row>
    <row r="76" spans="1:176" x14ac:dyDescent="0.25">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row>
    <row r="77" spans="1:176" x14ac:dyDescent="0.25">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4"/>
      <c r="CT77" s="124"/>
      <c r="CU77" s="124"/>
      <c r="CV77" s="124"/>
      <c r="CW77" s="124"/>
      <c r="CX77" s="124"/>
      <c r="CY77" s="124"/>
      <c r="CZ77" s="124"/>
      <c r="DA77" s="124"/>
      <c r="DB77" s="124"/>
      <c r="DC77" s="124"/>
      <c r="DD77" s="124"/>
      <c r="DE77" s="124"/>
      <c r="DF77" s="124"/>
      <c r="DG77" s="124"/>
      <c r="DH77" s="124"/>
      <c r="DI77" s="124"/>
      <c r="DJ77" s="124"/>
      <c r="DK77" s="124"/>
      <c r="DL77" s="124"/>
      <c r="DM77" s="124"/>
      <c r="DN77" s="124"/>
      <c r="DO77" s="124"/>
      <c r="DP77" s="124"/>
      <c r="DQ77" s="124"/>
      <c r="DR77" s="124"/>
      <c r="DS77" s="124"/>
      <c r="DT77" s="124"/>
      <c r="DU77" s="124"/>
      <c r="DV77" s="124"/>
      <c r="DW77" s="124"/>
      <c r="DX77" s="124"/>
      <c r="DY77" s="124"/>
      <c r="DZ77" s="124"/>
      <c r="EA77" s="124"/>
      <c r="EB77" s="124"/>
      <c r="EC77" s="124"/>
      <c r="ED77" s="124"/>
      <c r="EE77" s="124"/>
      <c r="EF77" s="124"/>
      <c r="EG77" s="124"/>
      <c r="EH77" s="124"/>
      <c r="EI77" s="124"/>
      <c r="EJ77" s="124"/>
      <c r="EK77" s="124"/>
      <c r="EL77" s="124"/>
      <c r="EM77" s="124"/>
      <c r="EN77" s="124"/>
      <c r="EO77" s="124"/>
      <c r="EP77" s="124"/>
      <c r="EQ77" s="124"/>
      <c r="ER77" s="124"/>
      <c r="ES77" s="124"/>
      <c r="ET77" s="124"/>
      <c r="EU77" s="124"/>
      <c r="EV77" s="124"/>
      <c r="EW77" s="124"/>
      <c r="EX77" s="124"/>
      <c r="EY77" s="124"/>
      <c r="EZ77" s="124"/>
      <c r="FA77" s="124"/>
      <c r="FB77" s="124"/>
      <c r="FC77" s="124"/>
      <c r="FD77" s="124"/>
      <c r="FE77" s="124"/>
      <c r="FF77" s="124"/>
      <c r="FG77" s="124"/>
      <c r="FH77" s="124"/>
      <c r="FI77" s="124"/>
      <c r="FJ77" s="124"/>
      <c r="FK77" s="124"/>
      <c r="FL77" s="124"/>
      <c r="FM77" s="124"/>
      <c r="FN77" s="124"/>
      <c r="FO77" s="124"/>
      <c r="FP77" s="124"/>
      <c r="FQ77" s="124"/>
      <c r="FR77" s="124"/>
      <c r="FS77" s="124"/>
      <c r="FT77" s="124"/>
    </row>
    <row r="78" spans="1:176" x14ac:dyDescent="0.25">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24"/>
      <c r="CZ78" s="124"/>
      <c r="DA78" s="124"/>
      <c r="DB78" s="124"/>
      <c r="DC78" s="124"/>
      <c r="DD78" s="124"/>
      <c r="DE78" s="124"/>
      <c r="DF78" s="124"/>
      <c r="DG78" s="124"/>
      <c r="DH78" s="124"/>
      <c r="DI78" s="124"/>
      <c r="DJ78" s="124"/>
      <c r="DK78" s="124"/>
      <c r="DL78" s="124"/>
      <c r="DM78" s="124"/>
      <c r="DN78" s="124"/>
      <c r="DO78" s="124"/>
      <c r="DP78" s="124"/>
      <c r="DQ78" s="124"/>
      <c r="DR78" s="124"/>
      <c r="DS78" s="124"/>
      <c r="DT78" s="124"/>
      <c r="DU78" s="124"/>
      <c r="DV78" s="124"/>
      <c r="DW78" s="124"/>
      <c r="DX78" s="124"/>
      <c r="DY78" s="124"/>
      <c r="DZ78" s="124"/>
      <c r="EA78" s="124"/>
      <c r="EB78" s="124"/>
      <c r="EC78" s="124"/>
      <c r="ED78" s="124"/>
      <c r="EE78" s="124"/>
      <c r="EF78" s="124"/>
      <c r="EG78" s="124"/>
      <c r="EH78" s="124"/>
      <c r="EI78" s="124"/>
      <c r="EJ78" s="124"/>
      <c r="EK78" s="124"/>
      <c r="EL78" s="124"/>
      <c r="EM78" s="124"/>
      <c r="EN78" s="124"/>
      <c r="EO78" s="124"/>
      <c r="EP78" s="124"/>
      <c r="EQ78" s="124"/>
      <c r="ER78" s="124"/>
      <c r="ES78" s="124"/>
      <c r="ET78" s="124"/>
      <c r="EU78" s="124"/>
      <c r="EV78" s="124"/>
      <c r="EW78" s="124"/>
      <c r="EX78" s="124"/>
      <c r="EY78" s="124"/>
      <c r="EZ78" s="124"/>
      <c r="FA78" s="124"/>
      <c r="FB78" s="124"/>
      <c r="FC78" s="124"/>
      <c r="FD78" s="124"/>
      <c r="FE78" s="124"/>
      <c r="FF78" s="124"/>
      <c r="FG78" s="124"/>
      <c r="FH78" s="124"/>
      <c r="FI78" s="124"/>
      <c r="FJ78" s="124"/>
      <c r="FK78" s="124"/>
      <c r="FL78" s="124"/>
      <c r="FM78" s="124"/>
      <c r="FN78" s="124"/>
      <c r="FO78" s="124"/>
      <c r="FP78" s="124"/>
      <c r="FQ78" s="124"/>
      <c r="FR78" s="124"/>
      <c r="FS78" s="124"/>
      <c r="FT78" s="124"/>
    </row>
    <row r="79" spans="1:176" x14ac:dyDescent="0.25">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24"/>
      <c r="CW79" s="124"/>
      <c r="CX79" s="124"/>
      <c r="CY79" s="124"/>
      <c r="CZ79" s="124"/>
      <c r="DA79" s="124"/>
      <c r="DB79" s="124"/>
      <c r="DC79" s="124"/>
      <c r="DD79" s="124"/>
      <c r="DE79" s="124"/>
      <c r="DF79" s="124"/>
      <c r="DG79" s="124"/>
      <c r="DH79" s="124"/>
      <c r="DI79" s="124"/>
      <c r="DJ79" s="124"/>
      <c r="DK79" s="124"/>
      <c r="DL79" s="124"/>
      <c r="DM79" s="124"/>
      <c r="DN79" s="124"/>
      <c r="DO79" s="124"/>
      <c r="DP79" s="124"/>
      <c r="DQ79" s="124"/>
      <c r="DR79" s="124"/>
      <c r="DS79" s="124"/>
      <c r="DT79" s="124"/>
      <c r="DU79" s="124"/>
      <c r="DV79" s="124"/>
      <c r="DW79" s="124"/>
      <c r="DX79" s="124"/>
      <c r="DY79" s="124"/>
      <c r="DZ79" s="124"/>
      <c r="EA79" s="124"/>
      <c r="EB79" s="124"/>
      <c r="EC79" s="124"/>
      <c r="ED79" s="124"/>
      <c r="EE79" s="124"/>
      <c r="EF79" s="124"/>
      <c r="EG79" s="124"/>
      <c r="EH79" s="124"/>
      <c r="EI79" s="124"/>
      <c r="EJ79" s="124"/>
      <c r="EK79" s="124"/>
      <c r="EL79" s="124"/>
      <c r="EM79" s="124"/>
      <c r="EN79" s="124"/>
      <c r="EO79" s="124"/>
      <c r="EP79" s="124"/>
      <c r="EQ79" s="124"/>
      <c r="ER79" s="124"/>
      <c r="ES79" s="124"/>
      <c r="ET79" s="124"/>
      <c r="EU79" s="124"/>
      <c r="EV79" s="124"/>
      <c r="EW79" s="124"/>
      <c r="EX79" s="124"/>
      <c r="EY79" s="124"/>
      <c r="EZ79" s="124"/>
      <c r="FA79" s="124"/>
      <c r="FB79" s="124"/>
      <c r="FC79" s="124"/>
      <c r="FD79" s="124"/>
      <c r="FE79" s="124"/>
      <c r="FF79" s="124"/>
      <c r="FG79" s="124"/>
      <c r="FH79" s="124"/>
      <c r="FI79" s="124"/>
      <c r="FJ79" s="124"/>
      <c r="FK79" s="124"/>
      <c r="FL79" s="124"/>
      <c r="FM79" s="124"/>
      <c r="FN79" s="124"/>
      <c r="FO79" s="124"/>
      <c r="FP79" s="124"/>
      <c r="FQ79" s="124"/>
      <c r="FR79" s="124"/>
      <c r="FS79" s="124"/>
      <c r="FT79" s="124"/>
    </row>
    <row r="80" spans="1:176" x14ac:dyDescent="0.25">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24"/>
      <c r="DC80" s="124"/>
      <c r="DD80" s="124"/>
      <c r="DE80" s="124"/>
      <c r="DF80" s="124"/>
      <c r="DG80" s="124"/>
      <c r="DH80" s="124"/>
      <c r="DI80" s="124"/>
      <c r="DJ80" s="124"/>
      <c r="DK80" s="124"/>
      <c r="DL80" s="124"/>
      <c r="DM80" s="124"/>
      <c r="DN80" s="124"/>
      <c r="DO80" s="124"/>
      <c r="DP80" s="124"/>
      <c r="DQ80" s="124"/>
      <c r="DR80" s="124"/>
      <c r="DS80" s="124"/>
      <c r="DT80" s="124"/>
      <c r="DU80" s="124"/>
      <c r="DV80" s="124"/>
      <c r="DW80" s="124"/>
      <c r="DX80" s="124"/>
      <c r="DY80" s="124"/>
      <c r="DZ80" s="124"/>
      <c r="EA80" s="124"/>
      <c r="EB80" s="124"/>
      <c r="EC80" s="124"/>
      <c r="ED80" s="124"/>
      <c r="EE80" s="124"/>
      <c r="EF80" s="124"/>
      <c r="EG80" s="124"/>
      <c r="EH80" s="124"/>
      <c r="EI80" s="124"/>
      <c r="EJ80" s="124"/>
      <c r="EK80" s="124"/>
      <c r="EL80" s="124"/>
      <c r="EM80" s="124"/>
      <c r="EN80" s="124"/>
      <c r="EO80" s="124"/>
      <c r="EP80" s="124"/>
      <c r="EQ80" s="124"/>
      <c r="ER80" s="124"/>
      <c r="ES80" s="124"/>
      <c r="ET80" s="124"/>
      <c r="EU80" s="124"/>
      <c r="EV80" s="124"/>
      <c r="EW80" s="124"/>
      <c r="EX80" s="124"/>
      <c r="EY80" s="124"/>
      <c r="EZ80" s="124"/>
      <c r="FA80" s="124"/>
      <c r="FB80" s="124"/>
      <c r="FC80" s="124"/>
      <c r="FD80" s="124"/>
      <c r="FE80" s="124"/>
      <c r="FF80" s="124"/>
      <c r="FG80" s="124"/>
      <c r="FH80" s="124"/>
      <c r="FI80" s="124"/>
      <c r="FJ80" s="124"/>
      <c r="FK80" s="124"/>
      <c r="FL80" s="124"/>
      <c r="FM80" s="124"/>
      <c r="FN80" s="124"/>
      <c r="FO80" s="124"/>
      <c r="FP80" s="124"/>
      <c r="FQ80" s="124"/>
      <c r="FR80" s="124"/>
      <c r="FS80" s="124"/>
      <c r="FT80" s="124"/>
    </row>
    <row r="81" spans="1:176" x14ac:dyDescent="0.25">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24"/>
      <c r="CW81" s="124"/>
      <c r="CX81" s="124"/>
      <c r="CY81" s="124"/>
      <c r="CZ81" s="124"/>
      <c r="DA81" s="124"/>
      <c r="DB81" s="124"/>
      <c r="DC81" s="124"/>
      <c r="DD81" s="124"/>
      <c r="DE81" s="124"/>
      <c r="DF81" s="124"/>
      <c r="DG81" s="124"/>
      <c r="DH81" s="124"/>
      <c r="DI81" s="124"/>
      <c r="DJ81" s="124"/>
      <c r="DK81" s="124"/>
      <c r="DL81" s="124"/>
      <c r="DM81" s="124"/>
      <c r="DN81" s="124"/>
      <c r="DO81" s="124"/>
      <c r="DP81" s="124"/>
      <c r="DQ81" s="124"/>
      <c r="DR81" s="124"/>
      <c r="DS81" s="124"/>
      <c r="DT81" s="124"/>
      <c r="DU81" s="124"/>
      <c r="DV81" s="124"/>
      <c r="DW81" s="124"/>
      <c r="DX81" s="124"/>
      <c r="DY81" s="124"/>
      <c r="DZ81" s="124"/>
      <c r="EA81" s="124"/>
      <c r="EB81" s="124"/>
      <c r="EC81" s="124"/>
      <c r="ED81" s="124"/>
      <c r="EE81" s="124"/>
      <c r="EF81" s="124"/>
      <c r="EG81" s="124"/>
      <c r="EH81" s="124"/>
      <c r="EI81" s="124"/>
      <c r="EJ81" s="124"/>
      <c r="EK81" s="124"/>
      <c r="EL81" s="124"/>
      <c r="EM81" s="124"/>
      <c r="EN81" s="124"/>
      <c r="EO81" s="124"/>
      <c r="EP81" s="124"/>
      <c r="EQ81" s="124"/>
      <c r="ER81" s="124"/>
      <c r="ES81" s="124"/>
      <c r="ET81" s="124"/>
      <c r="EU81" s="124"/>
      <c r="EV81" s="124"/>
      <c r="EW81" s="124"/>
      <c r="EX81" s="124"/>
      <c r="EY81" s="124"/>
      <c r="EZ81" s="124"/>
      <c r="FA81" s="124"/>
      <c r="FB81" s="124"/>
      <c r="FC81" s="124"/>
      <c r="FD81" s="124"/>
      <c r="FE81" s="124"/>
      <c r="FF81" s="124"/>
      <c r="FG81" s="124"/>
      <c r="FH81" s="124"/>
      <c r="FI81" s="124"/>
      <c r="FJ81" s="124"/>
      <c r="FK81" s="124"/>
      <c r="FL81" s="124"/>
      <c r="FM81" s="124"/>
      <c r="FN81" s="124"/>
      <c r="FO81" s="124"/>
      <c r="FP81" s="124"/>
      <c r="FQ81" s="124"/>
      <c r="FR81" s="124"/>
      <c r="FS81" s="124"/>
      <c r="FT81" s="124"/>
    </row>
    <row r="82" spans="1:176" x14ac:dyDescent="0.25">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4"/>
      <c r="FF82" s="124"/>
      <c r="FG82" s="124"/>
      <c r="FH82" s="124"/>
      <c r="FI82" s="124"/>
      <c r="FJ82" s="124"/>
      <c r="FK82" s="124"/>
      <c r="FL82" s="124"/>
      <c r="FM82" s="124"/>
      <c r="FN82" s="124"/>
      <c r="FO82" s="124"/>
      <c r="FP82" s="124"/>
      <c r="FQ82" s="124"/>
      <c r="FR82" s="124"/>
      <c r="FS82" s="124"/>
      <c r="FT82" s="124"/>
    </row>
    <row r="83" spans="1:176" x14ac:dyDescent="0.25">
      <c r="A83" s="124"/>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c r="BK83" s="124"/>
      <c r="BL83" s="124"/>
      <c r="BM83" s="124"/>
      <c r="BN83" s="124"/>
      <c r="BO83" s="124"/>
      <c r="BP83" s="124"/>
      <c r="BQ83" s="124"/>
      <c r="BR83" s="124"/>
      <c r="BS83" s="124"/>
      <c r="BT83" s="124"/>
      <c r="BU83" s="124"/>
      <c r="BV83" s="124"/>
      <c r="BW83" s="124"/>
      <c r="BX83" s="124"/>
      <c r="BY83" s="124"/>
      <c r="BZ83" s="124"/>
      <c r="CA83" s="124"/>
      <c r="CB83" s="124"/>
      <c r="CC83" s="124"/>
      <c r="CD83" s="124"/>
      <c r="CE83" s="124"/>
      <c r="CF83" s="124"/>
      <c r="CG83" s="124"/>
      <c r="CH83" s="124"/>
      <c r="CI83" s="124"/>
      <c r="CJ83" s="124"/>
      <c r="CK83" s="124"/>
      <c r="CL83" s="124"/>
      <c r="CM83" s="124"/>
      <c r="CN83" s="124"/>
      <c r="CO83" s="124"/>
      <c r="CP83" s="124"/>
      <c r="CQ83" s="124"/>
      <c r="CR83" s="124"/>
      <c r="CS83" s="124"/>
      <c r="CT83" s="124"/>
      <c r="CU83" s="124"/>
      <c r="CV83" s="124"/>
      <c r="CW83" s="124"/>
      <c r="CX83" s="124"/>
      <c r="CY83" s="124"/>
      <c r="CZ83" s="124"/>
      <c r="DA83" s="124"/>
      <c r="DB83" s="124"/>
      <c r="DC83" s="124"/>
      <c r="DD83" s="124"/>
      <c r="DE83" s="124"/>
      <c r="DF83" s="124"/>
      <c r="DG83" s="124"/>
      <c r="DH83" s="124"/>
      <c r="DI83" s="124"/>
      <c r="DJ83" s="124"/>
      <c r="DK83" s="124"/>
      <c r="DL83" s="124"/>
      <c r="DM83" s="124"/>
      <c r="DN83" s="124"/>
      <c r="DO83" s="124"/>
      <c r="DP83" s="124"/>
      <c r="DQ83" s="124"/>
      <c r="DR83" s="124"/>
      <c r="DS83" s="124"/>
      <c r="DT83" s="124"/>
      <c r="DU83" s="124"/>
      <c r="DV83" s="124"/>
      <c r="DW83" s="124"/>
      <c r="DX83" s="124"/>
      <c r="DY83" s="124"/>
      <c r="DZ83" s="124"/>
      <c r="EA83" s="124"/>
      <c r="EB83" s="124"/>
      <c r="EC83" s="124"/>
      <c r="ED83" s="124"/>
      <c r="EE83" s="124"/>
      <c r="EF83" s="124"/>
      <c r="EG83" s="124"/>
      <c r="EH83" s="124"/>
      <c r="EI83" s="124"/>
      <c r="EJ83" s="124"/>
      <c r="EK83" s="124"/>
      <c r="EL83" s="124"/>
      <c r="EM83" s="124"/>
      <c r="EN83" s="124"/>
      <c r="EO83" s="124"/>
      <c r="EP83" s="124"/>
      <c r="EQ83" s="124"/>
      <c r="ER83" s="124"/>
      <c r="ES83" s="124"/>
      <c r="ET83" s="124"/>
      <c r="EU83" s="124"/>
      <c r="EV83" s="124"/>
      <c r="EW83" s="124"/>
      <c r="EX83" s="124"/>
      <c r="EY83" s="124"/>
      <c r="EZ83" s="124"/>
      <c r="FA83" s="124"/>
      <c r="FB83" s="124"/>
      <c r="FC83" s="124"/>
      <c r="FD83" s="124"/>
      <c r="FE83" s="124"/>
      <c r="FF83" s="124"/>
      <c r="FG83" s="124"/>
      <c r="FH83" s="124"/>
      <c r="FI83" s="124"/>
      <c r="FJ83" s="124"/>
      <c r="FK83" s="124"/>
      <c r="FL83" s="124"/>
      <c r="FM83" s="124"/>
      <c r="FN83" s="124"/>
      <c r="FO83" s="124"/>
      <c r="FP83" s="124"/>
      <c r="FQ83" s="124"/>
      <c r="FR83" s="124"/>
      <c r="FS83" s="124"/>
      <c r="FT83" s="124"/>
    </row>
    <row r="84" spans="1:176" x14ac:dyDescent="0.25">
      <c r="A84" s="124"/>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24"/>
      <c r="CZ84" s="124"/>
      <c r="DA84" s="124"/>
      <c r="DB84" s="124"/>
      <c r="DC84" s="124"/>
      <c r="DD84" s="124"/>
      <c r="DE84" s="124"/>
      <c r="DF84" s="124"/>
      <c r="DG84" s="124"/>
      <c r="DH84" s="124"/>
      <c r="DI84" s="124"/>
      <c r="DJ84" s="124"/>
      <c r="DK84" s="124"/>
      <c r="DL84" s="124"/>
      <c r="DM84" s="124"/>
      <c r="DN84" s="124"/>
      <c r="DO84" s="124"/>
      <c r="DP84" s="124"/>
      <c r="DQ84" s="124"/>
      <c r="DR84" s="124"/>
      <c r="DS84" s="124"/>
      <c r="DT84" s="124"/>
      <c r="DU84" s="124"/>
      <c r="DV84" s="124"/>
      <c r="DW84" s="124"/>
      <c r="DX84" s="124"/>
      <c r="DY84" s="124"/>
      <c r="DZ84" s="124"/>
      <c r="EA84" s="124"/>
      <c r="EB84" s="124"/>
      <c r="EC84" s="124"/>
      <c r="ED84" s="124"/>
      <c r="EE84" s="124"/>
      <c r="EF84" s="124"/>
      <c r="EG84" s="124"/>
      <c r="EH84" s="124"/>
      <c r="EI84" s="124"/>
      <c r="EJ84" s="124"/>
      <c r="EK84" s="124"/>
      <c r="EL84" s="124"/>
      <c r="EM84" s="124"/>
      <c r="EN84" s="124"/>
      <c r="EO84" s="124"/>
      <c r="EP84" s="124"/>
      <c r="EQ84" s="124"/>
      <c r="ER84" s="124"/>
      <c r="ES84" s="124"/>
      <c r="ET84" s="124"/>
      <c r="EU84" s="124"/>
      <c r="EV84" s="124"/>
      <c r="EW84" s="124"/>
      <c r="EX84" s="124"/>
      <c r="EY84" s="124"/>
      <c r="EZ84" s="124"/>
      <c r="FA84" s="124"/>
      <c r="FB84" s="124"/>
      <c r="FC84" s="124"/>
      <c r="FD84" s="124"/>
      <c r="FE84" s="124"/>
      <c r="FF84" s="124"/>
      <c r="FG84" s="124"/>
      <c r="FH84" s="124"/>
      <c r="FI84" s="124"/>
      <c r="FJ84" s="124"/>
      <c r="FK84" s="124"/>
      <c r="FL84" s="124"/>
      <c r="FM84" s="124"/>
      <c r="FN84" s="124"/>
      <c r="FO84" s="124"/>
      <c r="FP84" s="124"/>
      <c r="FQ84" s="124"/>
      <c r="FR84" s="124"/>
      <c r="FS84" s="124"/>
      <c r="FT84" s="124"/>
    </row>
    <row r="85" spans="1:176" x14ac:dyDescent="0.25">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24"/>
      <c r="DC85" s="124"/>
      <c r="DD85" s="124"/>
      <c r="DE85" s="124"/>
      <c r="DF85" s="124"/>
      <c r="DG85" s="124"/>
      <c r="DH85" s="124"/>
      <c r="DI85" s="124"/>
      <c r="DJ85" s="124"/>
      <c r="DK85" s="124"/>
      <c r="DL85" s="124"/>
      <c r="DM85" s="124"/>
      <c r="DN85" s="124"/>
      <c r="DO85" s="124"/>
      <c r="DP85" s="124"/>
      <c r="DQ85" s="124"/>
      <c r="DR85" s="124"/>
      <c r="DS85" s="124"/>
      <c r="DT85" s="124"/>
      <c r="DU85" s="124"/>
      <c r="DV85" s="124"/>
      <c r="DW85" s="124"/>
      <c r="DX85" s="124"/>
      <c r="DY85" s="124"/>
      <c r="DZ85" s="124"/>
      <c r="EA85" s="124"/>
      <c r="EB85" s="124"/>
      <c r="EC85" s="124"/>
      <c r="ED85" s="124"/>
      <c r="EE85" s="124"/>
      <c r="EF85" s="124"/>
      <c r="EG85" s="124"/>
      <c r="EH85" s="124"/>
      <c r="EI85" s="124"/>
      <c r="EJ85" s="124"/>
      <c r="EK85" s="124"/>
      <c r="EL85" s="124"/>
      <c r="EM85" s="124"/>
      <c r="EN85" s="124"/>
      <c r="EO85" s="124"/>
      <c r="EP85" s="124"/>
      <c r="EQ85" s="124"/>
      <c r="ER85" s="124"/>
      <c r="ES85" s="124"/>
      <c r="ET85" s="124"/>
      <c r="EU85" s="124"/>
      <c r="EV85" s="124"/>
      <c r="EW85" s="124"/>
      <c r="EX85" s="124"/>
      <c r="EY85" s="124"/>
      <c r="EZ85" s="124"/>
      <c r="FA85" s="124"/>
      <c r="FB85" s="124"/>
      <c r="FC85" s="124"/>
      <c r="FD85" s="124"/>
      <c r="FE85" s="124"/>
      <c r="FF85" s="124"/>
      <c r="FG85" s="124"/>
      <c r="FH85" s="124"/>
      <c r="FI85" s="124"/>
      <c r="FJ85" s="124"/>
      <c r="FK85" s="124"/>
      <c r="FL85" s="124"/>
      <c r="FM85" s="124"/>
      <c r="FN85" s="124"/>
      <c r="FO85" s="124"/>
      <c r="FP85" s="124"/>
      <c r="FQ85" s="124"/>
      <c r="FR85" s="124"/>
      <c r="FS85" s="124"/>
      <c r="FT85" s="124"/>
    </row>
    <row r="86" spans="1:176" x14ac:dyDescent="0.25">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124"/>
      <c r="CW86" s="124"/>
      <c r="CX86" s="124"/>
      <c r="CY86" s="124"/>
      <c r="CZ86" s="124"/>
      <c r="DA86" s="124"/>
      <c r="DB86" s="124"/>
      <c r="DC86" s="124"/>
      <c r="DD86" s="124"/>
      <c r="DE86" s="124"/>
      <c r="DF86" s="124"/>
      <c r="DG86" s="124"/>
      <c r="DH86" s="124"/>
      <c r="DI86" s="124"/>
      <c r="DJ86" s="124"/>
      <c r="DK86" s="124"/>
      <c r="DL86" s="124"/>
      <c r="DM86" s="124"/>
      <c r="DN86" s="124"/>
      <c r="DO86" s="124"/>
      <c r="DP86" s="124"/>
      <c r="DQ86" s="124"/>
      <c r="DR86" s="124"/>
      <c r="DS86" s="124"/>
      <c r="DT86" s="124"/>
      <c r="DU86" s="124"/>
      <c r="DV86" s="124"/>
      <c r="DW86" s="124"/>
      <c r="DX86" s="124"/>
      <c r="DY86" s="124"/>
      <c r="DZ86" s="124"/>
      <c r="EA86" s="124"/>
      <c r="EB86" s="124"/>
      <c r="EC86" s="124"/>
      <c r="ED86" s="124"/>
      <c r="EE86" s="124"/>
      <c r="EF86" s="124"/>
      <c r="EG86" s="124"/>
      <c r="EH86" s="124"/>
      <c r="EI86" s="124"/>
      <c r="EJ86" s="124"/>
      <c r="EK86" s="124"/>
      <c r="EL86" s="124"/>
      <c r="EM86" s="124"/>
      <c r="EN86" s="124"/>
      <c r="EO86" s="124"/>
      <c r="EP86" s="124"/>
      <c r="EQ86" s="124"/>
      <c r="ER86" s="124"/>
      <c r="ES86" s="124"/>
      <c r="ET86" s="124"/>
      <c r="EU86" s="124"/>
      <c r="EV86" s="124"/>
      <c r="EW86" s="124"/>
      <c r="EX86" s="124"/>
      <c r="EY86" s="124"/>
      <c r="EZ86" s="124"/>
      <c r="FA86" s="124"/>
      <c r="FB86" s="124"/>
      <c r="FC86" s="124"/>
      <c r="FD86" s="124"/>
      <c r="FE86" s="124"/>
      <c r="FF86" s="124"/>
      <c r="FG86" s="124"/>
      <c r="FH86" s="124"/>
      <c r="FI86" s="124"/>
      <c r="FJ86" s="124"/>
      <c r="FK86" s="124"/>
      <c r="FL86" s="124"/>
      <c r="FM86" s="124"/>
      <c r="FN86" s="124"/>
      <c r="FO86" s="124"/>
      <c r="FP86" s="124"/>
      <c r="FQ86" s="124"/>
      <c r="FR86" s="124"/>
      <c r="FS86" s="124"/>
      <c r="FT86" s="124"/>
    </row>
    <row r="87" spans="1:176" x14ac:dyDescent="0.25">
      <c r="A87" s="124"/>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4"/>
      <c r="CW87" s="124"/>
      <c r="CX87" s="124"/>
      <c r="CY87" s="124"/>
      <c r="CZ87" s="124"/>
      <c r="DA87" s="124"/>
      <c r="DB87" s="124"/>
      <c r="DC87" s="124"/>
      <c r="DD87" s="124"/>
      <c r="DE87" s="124"/>
      <c r="DF87" s="124"/>
      <c r="DG87" s="124"/>
      <c r="DH87" s="124"/>
      <c r="DI87" s="124"/>
      <c r="DJ87" s="124"/>
      <c r="DK87" s="124"/>
      <c r="DL87" s="124"/>
      <c r="DM87" s="124"/>
      <c r="DN87" s="124"/>
      <c r="DO87" s="124"/>
      <c r="DP87" s="124"/>
      <c r="DQ87" s="124"/>
      <c r="DR87" s="124"/>
      <c r="DS87" s="124"/>
      <c r="DT87" s="124"/>
      <c r="DU87" s="124"/>
      <c r="DV87" s="124"/>
      <c r="DW87" s="124"/>
      <c r="DX87" s="124"/>
      <c r="DY87" s="124"/>
      <c r="DZ87" s="124"/>
      <c r="EA87" s="124"/>
      <c r="EB87" s="124"/>
      <c r="EC87" s="124"/>
      <c r="ED87" s="124"/>
      <c r="EE87" s="124"/>
      <c r="EF87" s="124"/>
      <c r="EG87" s="124"/>
      <c r="EH87" s="124"/>
      <c r="EI87" s="124"/>
      <c r="EJ87" s="124"/>
      <c r="EK87" s="124"/>
      <c r="EL87" s="124"/>
      <c r="EM87" s="124"/>
      <c r="EN87" s="124"/>
      <c r="EO87" s="124"/>
      <c r="EP87" s="124"/>
      <c r="EQ87" s="124"/>
      <c r="ER87" s="124"/>
      <c r="ES87" s="124"/>
      <c r="ET87" s="124"/>
      <c r="EU87" s="124"/>
      <c r="EV87" s="124"/>
      <c r="EW87" s="124"/>
      <c r="EX87" s="124"/>
      <c r="EY87" s="124"/>
      <c r="EZ87" s="124"/>
      <c r="FA87" s="124"/>
      <c r="FB87" s="124"/>
      <c r="FC87" s="124"/>
      <c r="FD87" s="124"/>
      <c r="FE87" s="124"/>
      <c r="FF87" s="124"/>
      <c r="FG87" s="124"/>
      <c r="FH87" s="124"/>
      <c r="FI87" s="124"/>
      <c r="FJ87" s="124"/>
      <c r="FK87" s="124"/>
      <c r="FL87" s="124"/>
      <c r="FM87" s="124"/>
      <c r="FN87" s="124"/>
      <c r="FO87" s="124"/>
      <c r="FP87" s="124"/>
      <c r="FQ87" s="124"/>
      <c r="FR87" s="124"/>
      <c r="FS87" s="124"/>
      <c r="FT87" s="124"/>
    </row>
    <row r="88" spans="1:176" x14ac:dyDescent="0.25">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24"/>
      <c r="DC88" s="124"/>
      <c r="DD88" s="124"/>
      <c r="DE88" s="124"/>
      <c r="DF88" s="124"/>
      <c r="DG88" s="124"/>
      <c r="DH88" s="124"/>
      <c r="DI88" s="124"/>
      <c r="DJ88" s="124"/>
      <c r="DK88" s="124"/>
      <c r="DL88" s="124"/>
      <c r="DM88" s="124"/>
      <c r="DN88" s="124"/>
      <c r="DO88" s="124"/>
      <c r="DP88" s="124"/>
      <c r="DQ88" s="124"/>
      <c r="DR88" s="124"/>
      <c r="DS88" s="124"/>
      <c r="DT88" s="124"/>
      <c r="DU88" s="124"/>
      <c r="DV88" s="124"/>
      <c r="DW88" s="124"/>
      <c r="DX88" s="124"/>
      <c r="DY88" s="124"/>
      <c r="DZ88" s="124"/>
      <c r="EA88" s="124"/>
      <c r="EB88" s="124"/>
      <c r="EC88" s="124"/>
      <c r="ED88" s="124"/>
      <c r="EE88" s="124"/>
      <c r="EF88" s="124"/>
      <c r="EG88" s="124"/>
      <c r="EH88" s="124"/>
      <c r="EI88" s="124"/>
      <c r="EJ88" s="124"/>
      <c r="EK88" s="124"/>
      <c r="EL88" s="124"/>
      <c r="EM88" s="124"/>
      <c r="EN88" s="124"/>
      <c r="EO88" s="124"/>
      <c r="EP88" s="124"/>
      <c r="EQ88" s="124"/>
      <c r="ER88" s="124"/>
      <c r="ES88" s="124"/>
      <c r="ET88" s="124"/>
      <c r="EU88" s="124"/>
      <c r="EV88" s="124"/>
      <c r="EW88" s="124"/>
      <c r="EX88" s="124"/>
      <c r="EY88" s="124"/>
      <c r="EZ88" s="124"/>
      <c r="FA88" s="124"/>
      <c r="FB88" s="124"/>
      <c r="FC88" s="124"/>
      <c r="FD88" s="124"/>
      <c r="FE88" s="124"/>
      <c r="FF88" s="124"/>
      <c r="FG88" s="124"/>
      <c r="FH88" s="124"/>
      <c r="FI88" s="124"/>
      <c r="FJ88" s="124"/>
      <c r="FK88" s="124"/>
      <c r="FL88" s="124"/>
      <c r="FM88" s="124"/>
      <c r="FN88" s="124"/>
      <c r="FO88" s="124"/>
      <c r="FP88" s="124"/>
      <c r="FQ88" s="124"/>
      <c r="FR88" s="124"/>
      <c r="FS88" s="124"/>
      <c r="FT88" s="124"/>
    </row>
    <row r="89" spans="1:176" x14ac:dyDescent="0.25">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c r="DE89" s="124"/>
      <c r="DF89" s="124"/>
      <c r="DG89" s="124"/>
      <c r="DH89" s="124"/>
      <c r="DI89" s="124"/>
      <c r="DJ89" s="124"/>
      <c r="DK89" s="124"/>
      <c r="DL89" s="124"/>
      <c r="DM89" s="124"/>
      <c r="DN89" s="124"/>
      <c r="DO89" s="124"/>
      <c r="DP89" s="124"/>
      <c r="DQ89" s="124"/>
      <c r="DR89" s="124"/>
      <c r="DS89" s="124"/>
      <c r="DT89" s="124"/>
      <c r="DU89" s="124"/>
      <c r="DV89" s="124"/>
      <c r="DW89" s="124"/>
      <c r="DX89" s="124"/>
      <c r="DY89" s="124"/>
      <c r="DZ89" s="124"/>
      <c r="EA89" s="124"/>
      <c r="EB89" s="124"/>
      <c r="EC89" s="124"/>
      <c r="ED89" s="124"/>
      <c r="EE89" s="124"/>
      <c r="EF89" s="124"/>
      <c r="EG89" s="124"/>
      <c r="EH89" s="124"/>
      <c r="EI89" s="124"/>
      <c r="EJ89" s="124"/>
      <c r="EK89" s="124"/>
      <c r="EL89" s="124"/>
      <c r="EM89" s="124"/>
      <c r="EN89" s="124"/>
      <c r="EO89" s="124"/>
      <c r="EP89" s="124"/>
      <c r="EQ89" s="124"/>
      <c r="ER89" s="124"/>
      <c r="ES89" s="124"/>
      <c r="ET89" s="124"/>
      <c r="EU89" s="124"/>
      <c r="EV89" s="124"/>
      <c r="EW89" s="124"/>
      <c r="EX89" s="124"/>
      <c r="EY89" s="124"/>
      <c r="EZ89" s="124"/>
      <c r="FA89" s="124"/>
      <c r="FB89" s="124"/>
      <c r="FC89" s="124"/>
      <c r="FD89" s="124"/>
      <c r="FE89" s="124"/>
      <c r="FF89" s="124"/>
      <c r="FG89" s="124"/>
      <c r="FH89" s="124"/>
      <c r="FI89" s="124"/>
      <c r="FJ89" s="124"/>
      <c r="FK89" s="124"/>
      <c r="FL89" s="124"/>
      <c r="FM89" s="124"/>
      <c r="FN89" s="124"/>
      <c r="FO89" s="124"/>
      <c r="FP89" s="124"/>
      <c r="FQ89" s="124"/>
      <c r="FR89" s="124"/>
      <c r="FS89" s="124"/>
      <c r="FT89" s="124"/>
    </row>
    <row r="90" spans="1:176" x14ac:dyDescent="0.25">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24"/>
      <c r="DC90" s="124"/>
      <c r="DD90" s="124"/>
      <c r="DE90" s="124"/>
      <c r="DF90" s="124"/>
      <c r="DG90" s="124"/>
      <c r="DH90" s="124"/>
      <c r="DI90" s="124"/>
      <c r="DJ90" s="124"/>
      <c r="DK90" s="124"/>
      <c r="DL90" s="124"/>
      <c r="DM90" s="124"/>
      <c r="DN90" s="124"/>
      <c r="DO90" s="124"/>
      <c r="DP90" s="124"/>
      <c r="DQ90" s="124"/>
      <c r="DR90" s="124"/>
      <c r="DS90" s="124"/>
      <c r="DT90" s="124"/>
      <c r="DU90" s="124"/>
      <c r="DV90" s="124"/>
      <c r="DW90" s="124"/>
      <c r="DX90" s="124"/>
      <c r="DY90" s="124"/>
      <c r="DZ90" s="124"/>
      <c r="EA90" s="124"/>
      <c r="EB90" s="124"/>
      <c r="EC90" s="124"/>
      <c r="ED90" s="124"/>
      <c r="EE90" s="124"/>
      <c r="EF90" s="124"/>
      <c r="EG90" s="124"/>
      <c r="EH90" s="124"/>
      <c r="EI90" s="124"/>
      <c r="EJ90" s="124"/>
      <c r="EK90" s="124"/>
      <c r="EL90" s="124"/>
      <c r="EM90" s="124"/>
      <c r="EN90" s="124"/>
      <c r="EO90" s="124"/>
      <c r="EP90" s="124"/>
      <c r="EQ90" s="124"/>
      <c r="ER90" s="124"/>
      <c r="ES90" s="124"/>
      <c r="ET90" s="124"/>
      <c r="EU90" s="124"/>
      <c r="EV90" s="124"/>
      <c r="EW90" s="124"/>
      <c r="EX90" s="124"/>
      <c r="EY90" s="124"/>
      <c r="EZ90" s="124"/>
      <c r="FA90" s="124"/>
      <c r="FB90" s="124"/>
      <c r="FC90" s="124"/>
      <c r="FD90" s="124"/>
      <c r="FE90" s="124"/>
      <c r="FF90" s="124"/>
      <c r="FG90" s="124"/>
      <c r="FH90" s="124"/>
      <c r="FI90" s="124"/>
      <c r="FJ90" s="124"/>
      <c r="FK90" s="124"/>
      <c r="FL90" s="124"/>
      <c r="FM90" s="124"/>
      <c r="FN90" s="124"/>
      <c r="FO90" s="124"/>
      <c r="FP90" s="124"/>
      <c r="FQ90" s="124"/>
      <c r="FR90" s="124"/>
      <c r="FS90" s="124"/>
      <c r="FT90" s="124"/>
    </row>
    <row r="91" spans="1:176" x14ac:dyDescent="0.25">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24"/>
      <c r="BN91" s="124"/>
      <c r="BO91" s="124"/>
      <c r="BP91" s="124"/>
      <c r="BQ91" s="124"/>
      <c r="BR91" s="124"/>
      <c r="BS91" s="124"/>
      <c r="BT91" s="124"/>
      <c r="BU91" s="124"/>
      <c r="BV91" s="124"/>
      <c r="BW91" s="124"/>
      <c r="BX91" s="124"/>
      <c r="BY91" s="124"/>
      <c r="BZ91" s="124"/>
      <c r="CA91" s="124"/>
      <c r="CB91" s="124"/>
      <c r="CC91" s="124"/>
      <c r="CD91" s="124"/>
      <c r="CE91" s="124"/>
      <c r="CF91" s="124"/>
      <c r="CG91" s="124"/>
      <c r="CH91" s="124"/>
      <c r="CI91" s="124"/>
      <c r="CJ91" s="124"/>
      <c r="CK91" s="124"/>
      <c r="CL91" s="124"/>
      <c r="CM91" s="124"/>
      <c r="CN91" s="124"/>
      <c r="CO91" s="124"/>
      <c r="CP91" s="124"/>
      <c r="CQ91" s="124"/>
      <c r="CR91" s="124"/>
      <c r="CS91" s="124"/>
      <c r="CT91" s="124"/>
      <c r="CU91" s="124"/>
      <c r="CV91" s="124"/>
      <c r="CW91" s="124"/>
      <c r="CX91" s="124"/>
      <c r="CY91" s="124"/>
      <c r="CZ91" s="124"/>
      <c r="DA91" s="124"/>
      <c r="DB91" s="124"/>
      <c r="DC91" s="124"/>
      <c r="DD91" s="124"/>
      <c r="DE91" s="124"/>
      <c r="DF91" s="124"/>
      <c r="DG91" s="124"/>
      <c r="DH91" s="124"/>
      <c r="DI91" s="124"/>
      <c r="DJ91" s="124"/>
      <c r="DK91" s="124"/>
      <c r="DL91" s="124"/>
      <c r="DM91" s="124"/>
      <c r="DN91" s="124"/>
      <c r="DO91" s="124"/>
      <c r="DP91" s="124"/>
      <c r="DQ91" s="124"/>
      <c r="DR91" s="124"/>
      <c r="DS91" s="124"/>
      <c r="DT91" s="124"/>
      <c r="DU91" s="124"/>
      <c r="DV91" s="124"/>
      <c r="DW91" s="124"/>
      <c r="DX91" s="124"/>
      <c r="DY91" s="124"/>
      <c r="DZ91" s="124"/>
      <c r="EA91" s="124"/>
      <c r="EB91" s="124"/>
      <c r="EC91" s="124"/>
      <c r="ED91" s="124"/>
      <c r="EE91" s="124"/>
      <c r="EF91" s="124"/>
      <c r="EG91" s="124"/>
      <c r="EH91" s="124"/>
      <c r="EI91" s="124"/>
      <c r="EJ91" s="124"/>
      <c r="EK91" s="124"/>
      <c r="EL91" s="124"/>
      <c r="EM91" s="124"/>
      <c r="EN91" s="124"/>
      <c r="EO91" s="124"/>
      <c r="EP91" s="124"/>
      <c r="EQ91" s="124"/>
      <c r="ER91" s="124"/>
      <c r="ES91" s="124"/>
      <c r="ET91" s="124"/>
      <c r="EU91" s="124"/>
      <c r="EV91" s="124"/>
      <c r="EW91" s="124"/>
      <c r="EX91" s="124"/>
      <c r="EY91" s="124"/>
      <c r="EZ91" s="124"/>
      <c r="FA91" s="124"/>
      <c r="FB91" s="124"/>
      <c r="FC91" s="124"/>
      <c r="FD91" s="124"/>
      <c r="FE91" s="124"/>
      <c r="FF91" s="124"/>
      <c r="FG91" s="124"/>
      <c r="FH91" s="124"/>
      <c r="FI91" s="124"/>
      <c r="FJ91" s="124"/>
      <c r="FK91" s="124"/>
      <c r="FL91" s="124"/>
      <c r="FM91" s="124"/>
      <c r="FN91" s="124"/>
      <c r="FO91" s="124"/>
      <c r="FP91" s="124"/>
      <c r="FQ91" s="124"/>
      <c r="FR91" s="124"/>
      <c r="FS91" s="124"/>
      <c r="FT91" s="124"/>
    </row>
    <row r="92" spans="1:176" x14ac:dyDescent="0.25">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24"/>
      <c r="CW92" s="124"/>
      <c r="CX92" s="124"/>
      <c r="CY92" s="124"/>
      <c r="CZ92" s="124"/>
      <c r="DA92" s="124"/>
      <c r="DB92" s="124"/>
      <c r="DC92" s="124"/>
      <c r="DD92" s="124"/>
      <c r="DE92" s="124"/>
      <c r="DF92" s="124"/>
      <c r="DG92" s="124"/>
      <c r="DH92" s="124"/>
      <c r="DI92" s="124"/>
      <c r="DJ92" s="124"/>
      <c r="DK92" s="124"/>
      <c r="DL92" s="124"/>
      <c r="DM92" s="124"/>
      <c r="DN92" s="124"/>
      <c r="DO92" s="124"/>
      <c r="DP92" s="124"/>
      <c r="DQ92" s="124"/>
      <c r="DR92" s="124"/>
      <c r="DS92" s="124"/>
      <c r="DT92" s="124"/>
      <c r="DU92" s="124"/>
      <c r="DV92" s="124"/>
      <c r="DW92" s="124"/>
      <c r="DX92" s="124"/>
      <c r="DY92" s="124"/>
      <c r="DZ92" s="124"/>
      <c r="EA92" s="124"/>
      <c r="EB92" s="124"/>
      <c r="EC92" s="124"/>
      <c r="ED92" s="124"/>
      <c r="EE92" s="124"/>
      <c r="EF92" s="124"/>
      <c r="EG92" s="124"/>
      <c r="EH92" s="124"/>
      <c r="EI92" s="124"/>
      <c r="EJ92" s="124"/>
      <c r="EK92" s="124"/>
      <c r="EL92" s="124"/>
      <c r="EM92" s="124"/>
      <c r="EN92" s="124"/>
      <c r="EO92" s="124"/>
      <c r="EP92" s="124"/>
      <c r="EQ92" s="124"/>
      <c r="ER92" s="124"/>
      <c r="ES92" s="124"/>
      <c r="ET92" s="124"/>
      <c r="EU92" s="124"/>
      <c r="EV92" s="124"/>
      <c r="EW92" s="124"/>
      <c r="EX92" s="124"/>
      <c r="EY92" s="124"/>
      <c r="EZ92" s="124"/>
      <c r="FA92" s="124"/>
      <c r="FB92" s="124"/>
      <c r="FC92" s="124"/>
      <c r="FD92" s="124"/>
      <c r="FE92" s="124"/>
      <c r="FF92" s="124"/>
      <c r="FG92" s="124"/>
      <c r="FH92" s="124"/>
      <c r="FI92" s="124"/>
      <c r="FJ92" s="124"/>
      <c r="FK92" s="124"/>
      <c r="FL92" s="124"/>
      <c r="FM92" s="124"/>
      <c r="FN92" s="124"/>
      <c r="FO92" s="124"/>
      <c r="FP92" s="124"/>
      <c r="FQ92" s="124"/>
      <c r="FR92" s="124"/>
      <c r="FS92" s="124"/>
      <c r="FT92" s="124"/>
    </row>
    <row r="93" spans="1:176" x14ac:dyDescent="0.25">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24"/>
      <c r="BS93" s="124"/>
      <c r="BT93" s="124"/>
      <c r="BU93" s="124"/>
      <c r="BV93" s="124"/>
      <c r="BW93" s="124"/>
      <c r="BX93" s="124"/>
      <c r="BY93" s="124"/>
      <c r="BZ93" s="124"/>
      <c r="CA93" s="124"/>
      <c r="CB93" s="124"/>
      <c r="CC93" s="124"/>
      <c r="CD93" s="124"/>
      <c r="CE93" s="124"/>
      <c r="CF93" s="124"/>
      <c r="CG93" s="124"/>
      <c r="CH93" s="124"/>
      <c r="CI93" s="124"/>
      <c r="CJ93" s="124"/>
      <c r="CK93" s="124"/>
      <c r="CL93" s="124"/>
      <c r="CM93" s="124"/>
      <c r="CN93" s="124"/>
      <c r="CO93" s="124"/>
      <c r="CP93" s="124"/>
      <c r="CQ93" s="124"/>
      <c r="CR93" s="124"/>
      <c r="CS93" s="124"/>
      <c r="CT93" s="124"/>
      <c r="CU93" s="124"/>
      <c r="CV93" s="124"/>
      <c r="CW93" s="124"/>
      <c r="CX93" s="124"/>
      <c r="CY93" s="124"/>
      <c r="CZ93" s="124"/>
      <c r="DA93" s="124"/>
      <c r="DB93" s="124"/>
      <c r="DC93" s="124"/>
      <c r="DD93" s="124"/>
      <c r="DE93" s="124"/>
      <c r="DF93" s="124"/>
      <c r="DG93" s="124"/>
      <c r="DH93" s="124"/>
      <c r="DI93" s="124"/>
      <c r="DJ93" s="124"/>
      <c r="DK93" s="124"/>
      <c r="DL93" s="124"/>
      <c r="DM93" s="124"/>
      <c r="DN93" s="124"/>
      <c r="DO93" s="124"/>
      <c r="DP93" s="124"/>
      <c r="DQ93" s="124"/>
      <c r="DR93" s="124"/>
      <c r="DS93" s="124"/>
      <c r="DT93" s="124"/>
      <c r="DU93" s="124"/>
      <c r="DV93" s="124"/>
      <c r="DW93" s="124"/>
      <c r="DX93" s="124"/>
      <c r="DY93" s="124"/>
      <c r="DZ93" s="124"/>
      <c r="EA93" s="124"/>
      <c r="EB93" s="124"/>
      <c r="EC93" s="124"/>
      <c r="ED93" s="124"/>
      <c r="EE93" s="124"/>
      <c r="EF93" s="124"/>
      <c r="EG93" s="124"/>
      <c r="EH93" s="124"/>
      <c r="EI93" s="124"/>
      <c r="EJ93" s="124"/>
      <c r="EK93" s="124"/>
      <c r="EL93" s="124"/>
      <c r="EM93" s="124"/>
      <c r="EN93" s="124"/>
      <c r="EO93" s="124"/>
      <c r="EP93" s="124"/>
      <c r="EQ93" s="124"/>
      <c r="ER93" s="124"/>
      <c r="ES93" s="124"/>
      <c r="ET93" s="124"/>
      <c r="EU93" s="124"/>
      <c r="EV93" s="124"/>
      <c r="EW93" s="124"/>
      <c r="EX93" s="124"/>
      <c r="EY93" s="124"/>
      <c r="EZ93" s="124"/>
      <c r="FA93" s="124"/>
      <c r="FB93" s="124"/>
      <c r="FC93" s="124"/>
      <c r="FD93" s="124"/>
      <c r="FE93" s="124"/>
      <c r="FF93" s="124"/>
      <c r="FG93" s="124"/>
      <c r="FH93" s="124"/>
      <c r="FI93" s="124"/>
      <c r="FJ93" s="124"/>
      <c r="FK93" s="124"/>
      <c r="FL93" s="124"/>
      <c r="FM93" s="124"/>
      <c r="FN93" s="124"/>
      <c r="FO93" s="124"/>
      <c r="FP93" s="124"/>
      <c r="FQ93" s="124"/>
      <c r="FR93" s="124"/>
      <c r="FS93" s="124"/>
      <c r="FT93" s="124"/>
    </row>
    <row r="94" spans="1:176" x14ac:dyDescent="0.25">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c r="BK94" s="124"/>
      <c r="BL94" s="124"/>
      <c r="BM94" s="124"/>
      <c r="BN94" s="124"/>
      <c r="BO94" s="124"/>
      <c r="BP94" s="124"/>
      <c r="BQ94" s="124"/>
      <c r="BR94" s="124"/>
      <c r="BS94" s="124"/>
      <c r="BT94" s="124"/>
      <c r="BU94" s="124"/>
      <c r="BV94" s="124"/>
      <c r="BW94" s="124"/>
      <c r="BX94" s="124"/>
      <c r="BY94" s="124"/>
      <c r="BZ94" s="124"/>
      <c r="CA94" s="124"/>
      <c r="CB94" s="124"/>
      <c r="CC94" s="124"/>
      <c r="CD94" s="124"/>
      <c r="CE94" s="124"/>
      <c r="CF94" s="124"/>
      <c r="CG94" s="124"/>
      <c r="CH94" s="124"/>
      <c r="CI94" s="124"/>
      <c r="CJ94" s="124"/>
      <c r="CK94" s="124"/>
      <c r="CL94" s="124"/>
      <c r="CM94" s="124"/>
      <c r="CN94" s="124"/>
      <c r="CO94" s="124"/>
      <c r="CP94" s="124"/>
      <c r="CQ94" s="124"/>
      <c r="CR94" s="124"/>
      <c r="CS94" s="124"/>
      <c r="CT94" s="124"/>
      <c r="CU94" s="124"/>
      <c r="CV94" s="124"/>
      <c r="CW94" s="124"/>
      <c r="CX94" s="124"/>
      <c r="CY94" s="124"/>
      <c r="CZ94" s="124"/>
      <c r="DA94" s="124"/>
      <c r="DB94" s="124"/>
      <c r="DC94" s="124"/>
      <c r="DD94" s="124"/>
      <c r="DE94" s="124"/>
      <c r="DF94" s="124"/>
      <c r="DG94" s="124"/>
      <c r="DH94" s="124"/>
      <c r="DI94" s="124"/>
      <c r="DJ94" s="124"/>
      <c r="DK94" s="124"/>
      <c r="DL94" s="124"/>
      <c r="DM94" s="124"/>
      <c r="DN94" s="124"/>
      <c r="DO94" s="124"/>
      <c r="DP94" s="124"/>
      <c r="DQ94" s="124"/>
      <c r="DR94" s="124"/>
      <c r="DS94" s="124"/>
      <c r="DT94" s="124"/>
      <c r="DU94" s="124"/>
      <c r="DV94" s="124"/>
      <c r="DW94" s="124"/>
      <c r="DX94" s="124"/>
      <c r="DY94" s="124"/>
      <c r="DZ94" s="124"/>
      <c r="EA94" s="124"/>
      <c r="EB94" s="124"/>
      <c r="EC94" s="124"/>
      <c r="ED94" s="124"/>
      <c r="EE94" s="124"/>
      <c r="EF94" s="124"/>
      <c r="EG94" s="124"/>
      <c r="EH94" s="124"/>
      <c r="EI94" s="124"/>
      <c r="EJ94" s="124"/>
      <c r="EK94" s="124"/>
      <c r="EL94" s="124"/>
      <c r="EM94" s="124"/>
      <c r="EN94" s="124"/>
      <c r="EO94" s="124"/>
      <c r="EP94" s="124"/>
      <c r="EQ94" s="124"/>
      <c r="ER94" s="124"/>
      <c r="ES94" s="124"/>
      <c r="ET94" s="124"/>
      <c r="EU94" s="124"/>
      <c r="EV94" s="124"/>
      <c r="EW94" s="124"/>
      <c r="EX94" s="124"/>
      <c r="EY94" s="124"/>
      <c r="EZ94" s="124"/>
      <c r="FA94" s="124"/>
      <c r="FB94" s="124"/>
      <c r="FC94" s="124"/>
      <c r="FD94" s="124"/>
      <c r="FE94" s="124"/>
      <c r="FF94" s="124"/>
      <c r="FG94" s="124"/>
      <c r="FH94" s="124"/>
      <c r="FI94" s="124"/>
      <c r="FJ94" s="124"/>
      <c r="FK94" s="124"/>
      <c r="FL94" s="124"/>
      <c r="FM94" s="124"/>
      <c r="FN94" s="124"/>
      <c r="FO94" s="124"/>
      <c r="FP94" s="124"/>
      <c r="FQ94" s="124"/>
      <c r="FR94" s="124"/>
      <c r="FS94" s="124"/>
      <c r="FT94" s="124"/>
    </row>
    <row r="95" spans="1:176" x14ac:dyDescent="0.25">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124"/>
      <c r="CC95" s="124"/>
      <c r="CD95" s="124"/>
      <c r="CE95" s="124"/>
      <c r="CF95" s="124"/>
      <c r="CG95" s="124"/>
      <c r="CH95" s="124"/>
      <c r="CI95" s="124"/>
      <c r="CJ95" s="124"/>
      <c r="CK95" s="124"/>
      <c r="CL95" s="124"/>
      <c r="CM95" s="124"/>
      <c r="CN95" s="124"/>
      <c r="CO95" s="124"/>
      <c r="CP95" s="124"/>
      <c r="CQ95" s="124"/>
      <c r="CR95" s="124"/>
      <c r="CS95" s="124"/>
      <c r="CT95" s="124"/>
      <c r="CU95" s="124"/>
      <c r="CV95" s="124"/>
      <c r="CW95" s="124"/>
      <c r="CX95" s="124"/>
      <c r="CY95" s="124"/>
      <c r="CZ95" s="124"/>
      <c r="DA95" s="124"/>
      <c r="DB95" s="124"/>
      <c r="DC95" s="124"/>
      <c r="DD95" s="124"/>
      <c r="DE95" s="124"/>
      <c r="DF95" s="124"/>
      <c r="DG95" s="124"/>
      <c r="DH95" s="124"/>
      <c r="DI95" s="124"/>
      <c r="DJ95" s="124"/>
      <c r="DK95" s="124"/>
      <c r="DL95" s="124"/>
      <c r="DM95" s="124"/>
      <c r="DN95" s="124"/>
      <c r="DO95" s="124"/>
      <c r="DP95" s="124"/>
      <c r="DQ95" s="124"/>
      <c r="DR95" s="124"/>
      <c r="DS95" s="124"/>
      <c r="DT95" s="124"/>
      <c r="DU95" s="124"/>
      <c r="DV95" s="124"/>
      <c r="DW95" s="124"/>
      <c r="DX95" s="124"/>
      <c r="DY95" s="124"/>
      <c r="DZ95" s="124"/>
      <c r="EA95" s="124"/>
      <c r="EB95" s="124"/>
      <c r="EC95" s="124"/>
      <c r="ED95" s="124"/>
      <c r="EE95" s="124"/>
      <c r="EF95" s="124"/>
      <c r="EG95" s="124"/>
      <c r="EH95" s="124"/>
      <c r="EI95" s="124"/>
      <c r="EJ95" s="124"/>
      <c r="EK95" s="124"/>
      <c r="EL95" s="124"/>
      <c r="EM95" s="124"/>
      <c r="EN95" s="124"/>
      <c r="EO95" s="124"/>
      <c r="EP95" s="124"/>
      <c r="EQ95" s="124"/>
      <c r="ER95" s="124"/>
      <c r="ES95" s="124"/>
      <c r="ET95" s="124"/>
      <c r="EU95" s="124"/>
      <c r="EV95" s="124"/>
      <c r="EW95" s="124"/>
      <c r="EX95" s="124"/>
      <c r="EY95" s="124"/>
      <c r="EZ95" s="124"/>
      <c r="FA95" s="124"/>
      <c r="FB95" s="124"/>
      <c r="FC95" s="124"/>
      <c r="FD95" s="124"/>
      <c r="FE95" s="124"/>
      <c r="FF95" s="124"/>
      <c r="FG95" s="124"/>
      <c r="FH95" s="124"/>
      <c r="FI95" s="124"/>
      <c r="FJ95" s="124"/>
      <c r="FK95" s="124"/>
      <c r="FL95" s="124"/>
      <c r="FM95" s="124"/>
      <c r="FN95" s="124"/>
      <c r="FO95" s="124"/>
      <c r="FP95" s="124"/>
      <c r="FQ95" s="124"/>
      <c r="FR95" s="124"/>
      <c r="FS95" s="124"/>
      <c r="FT95" s="124"/>
    </row>
    <row r="96" spans="1:176" x14ac:dyDescent="0.25">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124"/>
      <c r="CW96" s="124"/>
      <c r="CX96" s="124"/>
      <c r="CY96" s="124"/>
      <c r="CZ96" s="124"/>
      <c r="DA96" s="124"/>
      <c r="DB96" s="124"/>
      <c r="DC96" s="124"/>
      <c r="DD96" s="124"/>
      <c r="DE96" s="124"/>
      <c r="DF96" s="124"/>
      <c r="DG96" s="124"/>
      <c r="DH96" s="124"/>
      <c r="DI96" s="124"/>
      <c r="DJ96" s="124"/>
      <c r="DK96" s="124"/>
      <c r="DL96" s="124"/>
      <c r="DM96" s="124"/>
      <c r="DN96" s="124"/>
      <c r="DO96" s="124"/>
      <c r="DP96" s="124"/>
      <c r="DQ96" s="124"/>
      <c r="DR96" s="124"/>
      <c r="DS96" s="124"/>
      <c r="DT96" s="124"/>
      <c r="DU96" s="124"/>
      <c r="DV96" s="124"/>
      <c r="DW96" s="124"/>
      <c r="DX96" s="124"/>
      <c r="DY96" s="124"/>
      <c r="DZ96" s="124"/>
      <c r="EA96" s="124"/>
      <c r="EB96" s="124"/>
      <c r="EC96" s="124"/>
      <c r="ED96" s="124"/>
      <c r="EE96" s="124"/>
      <c r="EF96" s="124"/>
      <c r="EG96" s="124"/>
      <c r="EH96" s="124"/>
      <c r="EI96" s="124"/>
      <c r="EJ96" s="124"/>
      <c r="EK96" s="124"/>
      <c r="EL96" s="124"/>
      <c r="EM96" s="124"/>
      <c r="EN96" s="124"/>
      <c r="EO96" s="124"/>
      <c r="EP96" s="124"/>
      <c r="EQ96" s="124"/>
      <c r="ER96" s="124"/>
      <c r="ES96" s="124"/>
      <c r="ET96" s="124"/>
      <c r="EU96" s="124"/>
      <c r="EV96" s="124"/>
      <c r="EW96" s="124"/>
      <c r="EX96" s="124"/>
      <c r="EY96" s="124"/>
      <c r="EZ96" s="124"/>
      <c r="FA96" s="124"/>
      <c r="FB96" s="124"/>
      <c r="FC96" s="124"/>
      <c r="FD96" s="124"/>
      <c r="FE96" s="124"/>
      <c r="FF96" s="124"/>
      <c r="FG96" s="124"/>
      <c r="FH96" s="124"/>
      <c r="FI96" s="124"/>
      <c r="FJ96" s="124"/>
      <c r="FK96" s="124"/>
      <c r="FL96" s="124"/>
      <c r="FM96" s="124"/>
      <c r="FN96" s="124"/>
      <c r="FO96" s="124"/>
      <c r="FP96" s="124"/>
      <c r="FQ96" s="124"/>
      <c r="FR96" s="124"/>
      <c r="FS96" s="124"/>
      <c r="FT96" s="124"/>
    </row>
    <row r="97" spans="1:176" x14ac:dyDescent="0.25">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4"/>
      <c r="BS97" s="124"/>
      <c r="BT97" s="124"/>
      <c r="BU97" s="124"/>
      <c r="BV97" s="124"/>
      <c r="BW97" s="124"/>
      <c r="BX97" s="124"/>
      <c r="BY97" s="124"/>
      <c r="BZ97" s="124"/>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4"/>
      <c r="CW97" s="124"/>
      <c r="CX97" s="124"/>
      <c r="CY97" s="124"/>
      <c r="CZ97" s="124"/>
      <c r="DA97" s="124"/>
      <c r="DB97" s="124"/>
      <c r="DC97" s="124"/>
      <c r="DD97" s="124"/>
      <c r="DE97" s="124"/>
      <c r="DF97" s="124"/>
      <c r="DG97" s="124"/>
      <c r="DH97" s="124"/>
      <c r="DI97" s="124"/>
      <c r="DJ97" s="124"/>
      <c r="DK97" s="124"/>
      <c r="DL97" s="124"/>
      <c r="DM97" s="124"/>
      <c r="DN97" s="124"/>
      <c r="DO97" s="124"/>
      <c r="DP97" s="124"/>
      <c r="DQ97" s="124"/>
      <c r="DR97" s="124"/>
      <c r="DS97" s="124"/>
      <c r="DT97" s="124"/>
      <c r="DU97" s="124"/>
      <c r="DV97" s="124"/>
      <c r="DW97" s="124"/>
      <c r="DX97" s="124"/>
      <c r="DY97" s="124"/>
      <c r="DZ97" s="124"/>
      <c r="EA97" s="124"/>
      <c r="EB97" s="124"/>
      <c r="EC97" s="124"/>
      <c r="ED97" s="124"/>
      <c r="EE97" s="124"/>
      <c r="EF97" s="124"/>
      <c r="EG97" s="124"/>
      <c r="EH97" s="124"/>
      <c r="EI97" s="124"/>
      <c r="EJ97" s="124"/>
      <c r="EK97" s="124"/>
      <c r="EL97" s="124"/>
      <c r="EM97" s="124"/>
      <c r="EN97" s="124"/>
      <c r="EO97" s="124"/>
      <c r="EP97" s="124"/>
      <c r="EQ97" s="124"/>
      <c r="ER97" s="124"/>
      <c r="ES97" s="124"/>
      <c r="ET97" s="124"/>
      <c r="EU97" s="124"/>
      <c r="EV97" s="124"/>
      <c r="EW97" s="124"/>
      <c r="EX97" s="124"/>
      <c r="EY97" s="124"/>
      <c r="EZ97" s="124"/>
      <c r="FA97" s="124"/>
      <c r="FB97" s="124"/>
      <c r="FC97" s="124"/>
      <c r="FD97" s="124"/>
      <c r="FE97" s="124"/>
      <c r="FF97" s="124"/>
      <c r="FG97" s="124"/>
      <c r="FH97" s="124"/>
      <c r="FI97" s="124"/>
      <c r="FJ97" s="124"/>
      <c r="FK97" s="124"/>
      <c r="FL97" s="124"/>
      <c r="FM97" s="124"/>
      <c r="FN97" s="124"/>
      <c r="FO97" s="124"/>
      <c r="FP97" s="124"/>
      <c r="FQ97" s="124"/>
      <c r="FR97" s="124"/>
      <c r="FS97" s="124"/>
      <c r="FT97" s="124"/>
    </row>
    <row r="98" spans="1:176" x14ac:dyDescent="0.25">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24"/>
      <c r="BS98" s="124"/>
      <c r="BT98" s="124"/>
      <c r="BU98" s="124"/>
      <c r="BV98" s="124"/>
      <c r="BW98" s="124"/>
      <c r="BX98" s="124"/>
      <c r="BY98" s="124"/>
      <c r="BZ98" s="124"/>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24"/>
      <c r="CW98" s="124"/>
      <c r="CX98" s="124"/>
      <c r="CY98" s="124"/>
      <c r="CZ98" s="124"/>
      <c r="DA98" s="124"/>
      <c r="DB98" s="124"/>
      <c r="DC98" s="124"/>
      <c r="DD98" s="124"/>
      <c r="DE98" s="124"/>
      <c r="DF98" s="124"/>
      <c r="DG98" s="124"/>
      <c r="DH98" s="124"/>
      <c r="DI98" s="124"/>
      <c r="DJ98" s="124"/>
      <c r="DK98" s="124"/>
      <c r="DL98" s="124"/>
      <c r="DM98" s="124"/>
      <c r="DN98" s="124"/>
      <c r="DO98" s="124"/>
      <c r="DP98" s="124"/>
      <c r="DQ98" s="124"/>
      <c r="DR98" s="124"/>
      <c r="DS98" s="124"/>
      <c r="DT98" s="124"/>
      <c r="DU98" s="124"/>
      <c r="DV98" s="124"/>
      <c r="DW98" s="124"/>
      <c r="DX98" s="124"/>
      <c r="DY98" s="124"/>
      <c r="DZ98" s="124"/>
      <c r="EA98" s="124"/>
      <c r="EB98" s="124"/>
      <c r="EC98" s="124"/>
      <c r="ED98" s="124"/>
      <c r="EE98" s="124"/>
      <c r="EF98" s="124"/>
      <c r="EG98" s="124"/>
      <c r="EH98" s="124"/>
      <c r="EI98" s="124"/>
      <c r="EJ98" s="124"/>
      <c r="EK98" s="124"/>
      <c r="EL98" s="124"/>
      <c r="EM98" s="124"/>
      <c r="EN98" s="124"/>
      <c r="EO98" s="124"/>
      <c r="EP98" s="124"/>
      <c r="EQ98" s="124"/>
      <c r="ER98" s="124"/>
      <c r="ES98" s="124"/>
      <c r="ET98" s="124"/>
      <c r="EU98" s="124"/>
      <c r="EV98" s="124"/>
      <c r="EW98" s="124"/>
      <c r="EX98" s="124"/>
      <c r="EY98" s="124"/>
      <c r="EZ98" s="124"/>
      <c r="FA98" s="124"/>
      <c r="FB98" s="124"/>
      <c r="FC98" s="124"/>
      <c r="FD98" s="124"/>
      <c r="FE98" s="124"/>
      <c r="FF98" s="124"/>
      <c r="FG98" s="124"/>
      <c r="FH98" s="124"/>
      <c r="FI98" s="124"/>
      <c r="FJ98" s="124"/>
      <c r="FK98" s="124"/>
      <c r="FL98" s="124"/>
      <c r="FM98" s="124"/>
      <c r="FN98" s="124"/>
      <c r="FO98" s="124"/>
      <c r="FP98" s="124"/>
      <c r="FQ98" s="124"/>
      <c r="FR98" s="124"/>
      <c r="FS98" s="124"/>
      <c r="FT98" s="124"/>
    </row>
    <row r="99" spans="1:176" x14ac:dyDescent="0.25">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24"/>
      <c r="BS99" s="124"/>
      <c r="BT99" s="124"/>
      <c r="BU99" s="124"/>
      <c r="BV99" s="124"/>
      <c r="BW99" s="124"/>
      <c r="BX99" s="124"/>
      <c r="BY99" s="124"/>
      <c r="BZ99" s="124"/>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24"/>
      <c r="CW99" s="124"/>
      <c r="CX99" s="124"/>
      <c r="CY99" s="124"/>
      <c r="CZ99" s="124"/>
      <c r="DA99" s="124"/>
      <c r="DB99" s="124"/>
      <c r="DC99" s="124"/>
      <c r="DD99" s="124"/>
      <c r="DE99" s="124"/>
      <c r="DF99" s="124"/>
      <c r="DG99" s="124"/>
      <c r="DH99" s="124"/>
      <c r="DI99" s="124"/>
      <c r="DJ99" s="124"/>
      <c r="DK99" s="124"/>
      <c r="DL99" s="124"/>
      <c r="DM99" s="124"/>
      <c r="DN99" s="124"/>
      <c r="DO99" s="124"/>
      <c r="DP99" s="124"/>
      <c r="DQ99" s="124"/>
      <c r="DR99" s="124"/>
      <c r="DS99" s="124"/>
      <c r="DT99" s="124"/>
      <c r="DU99" s="124"/>
      <c r="DV99" s="124"/>
      <c r="DW99" s="124"/>
      <c r="DX99" s="124"/>
      <c r="DY99" s="124"/>
      <c r="DZ99" s="124"/>
      <c r="EA99" s="124"/>
      <c r="EB99" s="124"/>
      <c r="EC99" s="124"/>
      <c r="ED99" s="124"/>
      <c r="EE99" s="124"/>
      <c r="EF99" s="124"/>
      <c r="EG99" s="124"/>
      <c r="EH99" s="124"/>
      <c r="EI99" s="124"/>
      <c r="EJ99" s="124"/>
      <c r="EK99" s="124"/>
      <c r="EL99" s="124"/>
      <c r="EM99" s="124"/>
      <c r="EN99" s="124"/>
      <c r="EO99" s="124"/>
      <c r="EP99" s="124"/>
      <c r="EQ99" s="124"/>
      <c r="ER99" s="124"/>
      <c r="ES99" s="124"/>
      <c r="ET99" s="124"/>
      <c r="EU99" s="124"/>
      <c r="EV99" s="124"/>
      <c r="EW99" s="124"/>
      <c r="EX99" s="124"/>
      <c r="EY99" s="124"/>
      <c r="EZ99" s="124"/>
      <c r="FA99" s="124"/>
      <c r="FB99" s="124"/>
      <c r="FC99" s="124"/>
      <c r="FD99" s="124"/>
      <c r="FE99" s="124"/>
      <c r="FF99" s="124"/>
      <c r="FG99" s="124"/>
      <c r="FH99" s="124"/>
      <c r="FI99" s="124"/>
      <c r="FJ99" s="124"/>
      <c r="FK99" s="124"/>
      <c r="FL99" s="124"/>
      <c r="FM99" s="124"/>
      <c r="FN99" s="124"/>
      <c r="FO99" s="124"/>
      <c r="FP99" s="124"/>
      <c r="FQ99" s="124"/>
      <c r="FR99" s="124"/>
      <c r="FS99" s="124"/>
      <c r="FT99" s="124"/>
    </row>
    <row r="100" spans="1:176" x14ac:dyDescent="0.25">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24"/>
      <c r="BS100" s="124"/>
      <c r="BT100" s="124"/>
      <c r="BU100" s="124"/>
      <c r="BV100" s="124"/>
      <c r="BW100" s="124"/>
      <c r="BX100" s="124"/>
      <c r="BY100" s="124"/>
      <c r="BZ100" s="124"/>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24"/>
      <c r="CW100" s="124"/>
      <c r="CX100" s="124"/>
      <c r="CY100" s="124"/>
      <c r="CZ100" s="124"/>
      <c r="DA100" s="124"/>
      <c r="DB100" s="124"/>
      <c r="DC100" s="124"/>
      <c r="DD100" s="124"/>
      <c r="DE100" s="124"/>
      <c r="DF100" s="124"/>
      <c r="DG100" s="124"/>
      <c r="DH100" s="124"/>
      <c r="DI100" s="124"/>
      <c r="DJ100" s="124"/>
      <c r="DK100" s="124"/>
      <c r="DL100" s="124"/>
      <c r="DM100" s="124"/>
      <c r="DN100" s="124"/>
      <c r="DO100" s="124"/>
      <c r="DP100" s="124"/>
      <c r="DQ100" s="124"/>
      <c r="DR100" s="124"/>
      <c r="DS100" s="124"/>
      <c r="DT100" s="124"/>
      <c r="DU100" s="124"/>
      <c r="DV100" s="124"/>
      <c r="DW100" s="124"/>
      <c r="DX100" s="124"/>
      <c r="DY100" s="124"/>
      <c r="DZ100" s="124"/>
      <c r="EA100" s="124"/>
      <c r="EB100" s="124"/>
      <c r="EC100" s="124"/>
      <c r="ED100" s="124"/>
      <c r="EE100" s="124"/>
      <c r="EF100" s="124"/>
      <c r="EG100" s="124"/>
      <c r="EH100" s="124"/>
      <c r="EI100" s="124"/>
      <c r="EJ100" s="124"/>
      <c r="EK100" s="124"/>
      <c r="EL100" s="124"/>
      <c r="EM100" s="124"/>
      <c r="EN100" s="124"/>
      <c r="EO100" s="124"/>
      <c r="EP100" s="124"/>
      <c r="EQ100" s="124"/>
      <c r="ER100" s="124"/>
      <c r="ES100" s="124"/>
      <c r="ET100" s="124"/>
      <c r="EU100" s="124"/>
      <c r="EV100" s="124"/>
      <c r="EW100" s="124"/>
      <c r="EX100" s="124"/>
      <c r="EY100" s="124"/>
      <c r="EZ100" s="124"/>
      <c r="FA100" s="124"/>
      <c r="FB100" s="124"/>
      <c r="FC100" s="124"/>
      <c r="FD100" s="124"/>
      <c r="FE100" s="124"/>
      <c r="FF100" s="124"/>
      <c r="FG100" s="124"/>
      <c r="FH100" s="124"/>
      <c r="FI100" s="124"/>
      <c r="FJ100" s="124"/>
      <c r="FK100" s="124"/>
      <c r="FL100" s="124"/>
      <c r="FM100" s="124"/>
      <c r="FN100" s="124"/>
      <c r="FO100" s="124"/>
      <c r="FP100" s="124"/>
      <c r="FQ100" s="124"/>
      <c r="FR100" s="124"/>
      <c r="FS100" s="124"/>
      <c r="FT100" s="124"/>
    </row>
    <row r="101" spans="1:176" x14ac:dyDescent="0.25">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24"/>
      <c r="BS101" s="124"/>
      <c r="BT101" s="124"/>
      <c r="BU101" s="124"/>
      <c r="BV101" s="124"/>
      <c r="BW101" s="124"/>
      <c r="BX101" s="124"/>
      <c r="BY101" s="124"/>
      <c r="BZ101" s="124"/>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24"/>
      <c r="CW101" s="124"/>
      <c r="CX101" s="124"/>
      <c r="CY101" s="124"/>
      <c r="CZ101" s="124"/>
      <c r="DA101" s="124"/>
      <c r="DB101" s="124"/>
      <c r="DC101" s="124"/>
      <c r="DD101" s="124"/>
      <c r="DE101" s="124"/>
      <c r="DF101" s="124"/>
      <c r="DG101" s="124"/>
      <c r="DH101" s="124"/>
      <c r="DI101" s="124"/>
      <c r="DJ101" s="124"/>
      <c r="DK101" s="124"/>
      <c r="DL101" s="124"/>
      <c r="DM101" s="124"/>
      <c r="DN101" s="124"/>
      <c r="DO101" s="124"/>
      <c r="DP101" s="124"/>
      <c r="DQ101" s="124"/>
      <c r="DR101" s="124"/>
      <c r="DS101" s="124"/>
      <c r="DT101" s="124"/>
      <c r="DU101" s="124"/>
      <c r="DV101" s="124"/>
      <c r="DW101" s="124"/>
      <c r="DX101" s="124"/>
      <c r="DY101" s="124"/>
      <c r="DZ101" s="124"/>
      <c r="EA101" s="124"/>
      <c r="EB101" s="124"/>
      <c r="EC101" s="124"/>
      <c r="ED101" s="124"/>
      <c r="EE101" s="124"/>
      <c r="EF101" s="124"/>
      <c r="EG101" s="124"/>
      <c r="EH101" s="124"/>
      <c r="EI101" s="124"/>
      <c r="EJ101" s="124"/>
      <c r="EK101" s="124"/>
      <c r="EL101" s="124"/>
      <c r="EM101" s="124"/>
      <c r="EN101" s="124"/>
      <c r="EO101" s="124"/>
      <c r="EP101" s="124"/>
      <c r="EQ101" s="124"/>
      <c r="ER101" s="124"/>
      <c r="ES101" s="124"/>
      <c r="ET101" s="124"/>
      <c r="EU101" s="124"/>
      <c r="EV101" s="124"/>
      <c r="EW101" s="124"/>
      <c r="EX101" s="124"/>
      <c r="EY101" s="124"/>
      <c r="EZ101" s="124"/>
      <c r="FA101" s="124"/>
      <c r="FB101" s="124"/>
      <c r="FC101" s="124"/>
      <c r="FD101" s="124"/>
      <c r="FE101" s="124"/>
      <c r="FF101" s="124"/>
      <c r="FG101" s="124"/>
      <c r="FH101" s="124"/>
      <c r="FI101" s="124"/>
      <c r="FJ101" s="124"/>
      <c r="FK101" s="124"/>
      <c r="FL101" s="124"/>
      <c r="FM101" s="124"/>
      <c r="FN101" s="124"/>
      <c r="FO101" s="124"/>
      <c r="FP101" s="124"/>
      <c r="FQ101" s="124"/>
      <c r="FR101" s="124"/>
      <c r="FS101" s="124"/>
      <c r="FT101" s="124"/>
    </row>
    <row r="102" spans="1:176" x14ac:dyDescent="0.25">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24"/>
      <c r="BS102" s="124"/>
      <c r="BT102" s="124"/>
      <c r="BU102" s="124"/>
      <c r="BV102" s="124"/>
      <c r="BW102" s="124"/>
      <c r="BX102" s="124"/>
      <c r="BY102" s="124"/>
      <c r="BZ102" s="124"/>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24"/>
      <c r="CW102" s="124"/>
      <c r="CX102" s="124"/>
      <c r="CY102" s="124"/>
      <c r="CZ102" s="124"/>
      <c r="DA102" s="124"/>
      <c r="DB102" s="124"/>
      <c r="DC102" s="124"/>
      <c r="DD102" s="124"/>
      <c r="DE102" s="124"/>
      <c r="DF102" s="124"/>
      <c r="DG102" s="124"/>
      <c r="DH102" s="124"/>
      <c r="DI102" s="124"/>
      <c r="DJ102" s="124"/>
      <c r="DK102" s="124"/>
      <c r="DL102" s="124"/>
      <c r="DM102" s="124"/>
      <c r="DN102" s="124"/>
      <c r="DO102" s="124"/>
      <c r="DP102" s="124"/>
      <c r="DQ102" s="124"/>
      <c r="DR102" s="124"/>
      <c r="DS102" s="124"/>
      <c r="DT102" s="124"/>
      <c r="DU102" s="124"/>
      <c r="DV102" s="124"/>
      <c r="DW102" s="124"/>
      <c r="DX102" s="124"/>
      <c r="DY102" s="124"/>
      <c r="DZ102" s="124"/>
      <c r="EA102" s="124"/>
      <c r="EB102" s="124"/>
      <c r="EC102" s="124"/>
      <c r="ED102" s="124"/>
      <c r="EE102" s="124"/>
      <c r="EF102" s="124"/>
      <c r="EG102" s="124"/>
      <c r="EH102" s="124"/>
      <c r="EI102" s="124"/>
      <c r="EJ102" s="124"/>
      <c r="EK102" s="124"/>
      <c r="EL102" s="124"/>
      <c r="EM102" s="124"/>
      <c r="EN102" s="124"/>
      <c r="EO102" s="124"/>
      <c r="EP102" s="124"/>
      <c r="EQ102" s="124"/>
      <c r="ER102" s="124"/>
      <c r="ES102" s="124"/>
      <c r="ET102" s="124"/>
      <c r="EU102" s="124"/>
      <c r="EV102" s="124"/>
      <c r="EW102" s="124"/>
      <c r="EX102" s="124"/>
      <c r="EY102" s="124"/>
      <c r="EZ102" s="124"/>
      <c r="FA102" s="124"/>
      <c r="FB102" s="124"/>
      <c r="FC102" s="124"/>
      <c r="FD102" s="124"/>
      <c r="FE102" s="124"/>
      <c r="FF102" s="124"/>
      <c r="FG102" s="124"/>
      <c r="FH102" s="124"/>
      <c r="FI102" s="124"/>
      <c r="FJ102" s="124"/>
      <c r="FK102" s="124"/>
      <c r="FL102" s="124"/>
      <c r="FM102" s="124"/>
      <c r="FN102" s="124"/>
      <c r="FO102" s="124"/>
      <c r="FP102" s="124"/>
      <c r="FQ102" s="124"/>
      <c r="FR102" s="124"/>
      <c r="FS102" s="124"/>
      <c r="FT102" s="124"/>
    </row>
    <row r="103" spans="1:176" x14ac:dyDescent="0.25">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124"/>
      <c r="BS103" s="124"/>
      <c r="BT103" s="124"/>
      <c r="BU103" s="124"/>
      <c r="BV103" s="124"/>
      <c r="BW103" s="124"/>
      <c r="BX103" s="124"/>
      <c r="BY103" s="124"/>
      <c r="BZ103" s="124"/>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124"/>
      <c r="CW103" s="124"/>
      <c r="CX103" s="124"/>
      <c r="CY103" s="124"/>
      <c r="CZ103" s="124"/>
      <c r="DA103" s="124"/>
      <c r="DB103" s="124"/>
      <c r="DC103" s="124"/>
      <c r="DD103" s="124"/>
      <c r="DE103" s="124"/>
      <c r="DF103" s="124"/>
      <c r="DG103" s="124"/>
      <c r="DH103" s="124"/>
      <c r="DI103" s="124"/>
      <c r="DJ103" s="124"/>
      <c r="DK103" s="124"/>
      <c r="DL103" s="124"/>
      <c r="DM103" s="124"/>
      <c r="DN103" s="124"/>
      <c r="DO103" s="124"/>
      <c r="DP103" s="124"/>
      <c r="DQ103" s="124"/>
      <c r="DR103" s="124"/>
      <c r="DS103" s="124"/>
      <c r="DT103" s="124"/>
      <c r="DU103" s="124"/>
      <c r="DV103" s="124"/>
      <c r="DW103" s="124"/>
      <c r="DX103" s="124"/>
      <c r="DY103" s="124"/>
      <c r="DZ103" s="124"/>
      <c r="EA103" s="124"/>
      <c r="EB103" s="124"/>
      <c r="EC103" s="124"/>
      <c r="ED103" s="124"/>
      <c r="EE103" s="124"/>
      <c r="EF103" s="124"/>
      <c r="EG103" s="124"/>
      <c r="EH103" s="124"/>
      <c r="EI103" s="124"/>
      <c r="EJ103" s="124"/>
      <c r="EK103" s="124"/>
      <c r="EL103" s="124"/>
      <c r="EM103" s="124"/>
      <c r="EN103" s="124"/>
      <c r="EO103" s="124"/>
      <c r="EP103" s="124"/>
      <c r="EQ103" s="124"/>
      <c r="ER103" s="124"/>
      <c r="ES103" s="124"/>
      <c r="ET103" s="124"/>
      <c r="EU103" s="124"/>
      <c r="EV103" s="124"/>
      <c r="EW103" s="124"/>
      <c r="EX103" s="124"/>
      <c r="EY103" s="124"/>
      <c r="EZ103" s="124"/>
      <c r="FA103" s="124"/>
      <c r="FB103" s="124"/>
      <c r="FC103" s="124"/>
      <c r="FD103" s="124"/>
      <c r="FE103" s="124"/>
      <c r="FF103" s="124"/>
      <c r="FG103" s="124"/>
      <c r="FH103" s="124"/>
      <c r="FI103" s="124"/>
      <c r="FJ103" s="124"/>
      <c r="FK103" s="124"/>
      <c r="FL103" s="124"/>
      <c r="FM103" s="124"/>
      <c r="FN103" s="124"/>
      <c r="FO103" s="124"/>
      <c r="FP103" s="124"/>
      <c r="FQ103" s="124"/>
      <c r="FR103" s="124"/>
      <c r="FS103" s="124"/>
      <c r="FT103" s="124"/>
    </row>
    <row r="104" spans="1:176" x14ac:dyDescent="0.25">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4"/>
      <c r="BR104" s="124"/>
      <c r="BS104" s="124"/>
      <c r="BT104" s="124"/>
      <c r="BU104" s="124"/>
      <c r="BV104" s="124"/>
      <c r="BW104" s="124"/>
      <c r="BX104" s="124"/>
      <c r="BY104" s="124"/>
      <c r="BZ104" s="124"/>
      <c r="CA104" s="124"/>
      <c r="CB104" s="124"/>
      <c r="CC104" s="124"/>
      <c r="CD104" s="124"/>
      <c r="CE104" s="124"/>
      <c r="CF104" s="124"/>
      <c r="CG104" s="124"/>
      <c r="CH104" s="124"/>
      <c r="CI104" s="124"/>
      <c r="CJ104" s="124"/>
      <c r="CK104" s="124"/>
      <c r="CL104" s="124"/>
      <c r="CM104" s="124"/>
      <c r="CN104" s="124"/>
      <c r="CO104" s="124"/>
      <c r="CP104" s="124"/>
      <c r="CQ104" s="124"/>
      <c r="CR104" s="124"/>
      <c r="CS104" s="124"/>
      <c r="CT104" s="124"/>
      <c r="CU104" s="124"/>
      <c r="CV104" s="124"/>
      <c r="CW104" s="124"/>
      <c r="CX104" s="124"/>
      <c r="CY104" s="124"/>
      <c r="CZ104" s="124"/>
      <c r="DA104" s="124"/>
      <c r="DB104" s="124"/>
      <c r="DC104" s="124"/>
      <c r="DD104" s="124"/>
      <c r="DE104" s="124"/>
      <c r="DF104" s="124"/>
      <c r="DG104" s="124"/>
      <c r="DH104" s="124"/>
      <c r="DI104" s="124"/>
      <c r="DJ104" s="124"/>
      <c r="DK104" s="124"/>
      <c r="DL104" s="124"/>
      <c r="DM104" s="124"/>
      <c r="DN104" s="124"/>
      <c r="DO104" s="124"/>
      <c r="DP104" s="124"/>
      <c r="DQ104" s="124"/>
      <c r="DR104" s="124"/>
      <c r="DS104" s="124"/>
      <c r="DT104" s="124"/>
      <c r="DU104" s="124"/>
      <c r="DV104" s="124"/>
      <c r="DW104" s="124"/>
      <c r="DX104" s="124"/>
      <c r="DY104" s="124"/>
      <c r="DZ104" s="124"/>
      <c r="EA104" s="124"/>
      <c r="EB104" s="124"/>
      <c r="EC104" s="124"/>
      <c r="ED104" s="124"/>
      <c r="EE104" s="124"/>
      <c r="EF104" s="124"/>
      <c r="EG104" s="124"/>
      <c r="EH104" s="124"/>
      <c r="EI104" s="124"/>
      <c r="EJ104" s="124"/>
      <c r="EK104" s="124"/>
      <c r="EL104" s="124"/>
      <c r="EM104" s="124"/>
      <c r="EN104" s="124"/>
      <c r="EO104" s="124"/>
      <c r="EP104" s="124"/>
      <c r="EQ104" s="124"/>
      <c r="ER104" s="124"/>
      <c r="ES104" s="124"/>
      <c r="ET104" s="124"/>
      <c r="EU104" s="124"/>
      <c r="EV104" s="124"/>
      <c r="EW104" s="124"/>
      <c r="EX104" s="124"/>
      <c r="EY104" s="124"/>
      <c r="EZ104" s="124"/>
      <c r="FA104" s="124"/>
      <c r="FB104" s="124"/>
      <c r="FC104" s="124"/>
      <c r="FD104" s="124"/>
      <c r="FE104" s="124"/>
      <c r="FF104" s="124"/>
      <c r="FG104" s="124"/>
      <c r="FH104" s="124"/>
      <c r="FI104" s="124"/>
      <c r="FJ104" s="124"/>
      <c r="FK104" s="124"/>
      <c r="FL104" s="124"/>
      <c r="FM104" s="124"/>
      <c r="FN104" s="124"/>
      <c r="FO104" s="124"/>
      <c r="FP104" s="124"/>
      <c r="FQ104" s="124"/>
      <c r="FR104" s="124"/>
      <c r="FS104" s="124"/>
      <c r="FT104" s="124"/>
    </row>
    <row r="105" spans="1:176" x14ac:dyDescent="0.25">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124"/>
      <c r="BS105" s="124"/>
      <c r="BT105" s="124"/>
      <c r="BU105" s="124"/>
      <c r="BV105" s="124"/>
      <c r="BW105" s="124"/>
      <c r="BX105" s="124"/>
      <c r="BY105" s="124"/>
      <c r="BZ105" s="124"/>
      <c r="CA105" s="124"/>
      <c r="CB105" s="124"/>
      <c r="CC105" s="124"/>
      <c r="CD105" s="124"/>
      <c r="CE105" s="124"/>
      <c r="CF105" s="124"/>
      <c r="CG105" s="124"/>
      <c r="CH105" s="124"/>
      <c r="CI105" s="124"/>
      <c r="CJ105" s="124"/>
      <c r="CK105" s="124"/>
      <c r="CL105" s="124"/>
      <c r="CM105" s="124"/>
      <c r="CN105" s="124"/>
      <c r="CO105" s="124"/>
      <c r="CP105" s="124"/>
      <c r="CQ105" s="124"/>
      <c r="CR105" s="124"/>
      <c r="CS105" s="124"/>
      <c r="CT105" s="124"/>
      <c r="CU105" s="124"/>
      <c r="CV105" s="124"/>
      <c r="CW105" s="124"/>
      <c r="CX105" s="124"/>
      <c r="CY105" s="124"/>
      <c r="CZ105" s="124"/>
      <c r="DA105" s="124"/>
      <c r="DB105" s="124"/>
      <c r="DC105" s="124"/>
      <c r="DD105" s="124"/>
      <c r="DE105" s="124"/>
      <c r="DF105" s="124"/>
      <c r="DG105" s="124"/>
      <c r="DH105" s="124"/>
      <c r="DI105" s="124"/>
      <c r="DJ105" s="124"/>
      <c r="DK105" s="124"/>
      <c r="DL105" s="124"/>
      <c r="DM105" s="124"/>
      <c r="DN105" s="124"/>
      <c r="DO105" s="124"/>
      <c r="DP105" s="124"/>
      <c r="DQ105" s="124"/>
      <c r="DR105" s="124"/>
      <c r="DS105" s="124"/>
      <c r="DT105" s="124"/>
      <c r="DU105" s="124"/>
      <c r="DV105" s="124"/>
      <c r="DW105" s="124"/>
      <c r="DX105" s="124"/>
      <c r="DY105" s="124"/>
      <c r="DZ105" s="124"/>
      <c r="EA105" s="124"/>
      <c r="EB105" s="124"/>
      <c r="EC105" s="124"/>
      <c r="ED105" s="124"/>
      <c r="EE105" s="124"/>
      <c r="EF105" s="124"/>
      <c r="EG105" s="124"/>
      <c r="EH105" s="124"/>
      <c r="EI105" s="124"/>
      <c r="EJ105" s="124"/>
      <c r="EK105" s="124"/>
      <c r="EL105" s="124"/>
      <c r="EM105" s="124"/>
      <c r="EN105" s="124"/>
      <c r="EO105" s="124"/>
      <c r="EP105" s="124"/>
      <c r="EQ105" s="124"/>
      <c r="ER105" s="124"/>
      <c r="ES105" s="124"/>
      <c r="ET105" s="124"/>
      <c r="EU105" s="124"/>
      <c r="EV105" s="124"/>
      <c r="EW105" s="124"/>
      <c r="EX105" s="124"/>
      <c r="EY105" s="124"/>
      <c r="EZ105" s="124"/>
      <c r="FA105" s="124"/>
      <c r="FB105" s="124"/>
      <c r="FC105" s="124"/>
      <c r="FD105" s="124"/>
      <c r="FE105" s="124"/>
      <c r="FF105" s="124"/>
      <c r="FG105" s="124"/>
      <c r="FH105" s="124"/>
      <c r="FI105" s="124"/>
      <c r="FJ105" s="124"/>
      <c r="FK105" s="124"/>
      <c r="FL105" s="124"/>
      <c r="FM105" s="124"/>
      <c r="FN105" s="124"/>
      <c r="FO105" s="124"/>
      <c r="FP105" s="124"/>
      <c r="FQ105" s="124"/>
      <c r="FR105" s="124"/>
      <c r="FS105" s="124"/>
      <c r="FT105" s="124"/>
    </row>
    <row r="106" spans="1:176" x14ac:dyDescent="0.25">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c r="BH106" s="124"/>
      <c r="BI106" s="124"/>
      <c r="BJ106" s="124"/>
      <c r="BK106" s="124"/>
      <c r="BL106" s="124"/>
      <c r="BM106" s="124"/>
      <c r="BN106" s="124"/>
      <c r="BO106" s="124"/>
      <c r="BP106" s="124"/>
      <c r="BQ106" s="124"/>
      <c r="BR106" s="124"/>
      <c r="BS106" s="124"/>
      <c r="BT106" s="124"/>
      <c r="BU106" s="124"/>
      <c r="BV106" s="124"/>
      <c r="BW106" s="124"/>
      <c r="BX106" s="124"/>
      <c r="BY106" s="124"/>
      <c r="BZ106" s="124"/>
      <c r="CA106" s="124"/>
      <c r="CB106" s="124"/>
      <c r="CC106" s="124"/>
      <c r="CD106" s="124"/>
      <c r="CE106" s="124"/>
      <c r="CF106" s="124"/>
      <c r="CG106" s="124"/>
      <c r="CH106" s="124"/>
      <c r="CI106" s="124"/>
      <c r="CJ106" s="124"/>
      <c r="CK106" s="124"/>
      <c r="CL106" s="124"/>
      <c r="CM106" s="124"/>
      <c r="CN106" s="124"/>
      <c r="CO106" s="124"/>
      <c r="CP106" s="124"/>
      <c r="CQ106" s="124"/>
      <c r="CR106" s="124"/>
      <c r="CS106" s="124"/>
      <c r="CT106" s="124"/>
      <c r="CU106" s="124"/>
      <c r="CV106" s="124"/>
      <c r="CW106" s="124"/>
      <c r="CX106" s="124"/>
      <c r="CY106" s="124"/>
      <c r="CZ106" s="124"/>
      <c r="DA106" s="124"/>
      <c r="DB106" s="124"/>
      <c r="DC106" s="124"/>
      <c r="DD106" s="124"/>
      <c r="DE106" s="124"/>
      <c r="DF106" s="124"/>
      <c r="DG106" s="124"/>
      <c r="DH106" s="124"/>
      <c r="DI106" s="124"/>
      <c r="DJ106" s="124"/>
      <c r="DK106" s="124"/>
      <c r="DL106" s="124"/>
      <c r="DM106" s="124"/>
      <c r="DN106" s="124"/>
      <c r="DO106" s="124"/>
      <c r="DP106" s="124"/>
      <c r="DQ106" s="124"/>
      <c r="DR106" s="124"/>
      <c r="DS106" s="124"/>
      <c r="DT106" s="124"/>
      <c r="DU106" s="124"/>
      <c r="DV106" s="124"/>
      <c r="DW106" s="124"/>
      <c r="DX106" s="124"/>
      <c r="DY106" s="124"/>
      <c r="DZ106" s="124"/>
      <c r="EA106" s="124"/>
      <c r="EB106" s="124"/>
      <c r="EC106" s="124"/>
      <c r="ED106" s="124"/>
      <c r="EE106" s="124"/>
      <c r="EF106" s="124"/>
      <c r="EG106" s="124"/>
      <c r="EH106" s="124"/>
      <c r="EI106" s="124"/>
      <c r="EJ106" s="124"/>
      <c r="EK106" s="124"/>
      <c r="EL106" s="124"/>
      <c r="EM106" s="124"/>
      <c r="EN106" s="124"/>
      <c r="EO106" s="124"/>
      <c r="EP106" s="124"/>
      <c r="EQ106" s="124"/>
      <c r="ER106" s="124"/>
      <c r="ES106" s="124"/>
      <c r="ET106" s="124"/>
      <c r="EU106" s="124"/>
      <c r="EV106" s="124"/>
      <c r="EW106" s="124"/>
      <c r="EX106" s="124"/>
      <c r="EY106" s="124"/>
      <c r="EZ106" s="124"/>
      <c r="FA106" s="124"/>
      <c r="FB106" s="124"/>
      <c r="FC106" s="124"/>
      <c r="FD106" s="124"/>
      <c r="FE106" s="124"/>
      <c r="FF106" s="124"/>
      <c r="FG106" s="124"/>
      <c r="FH106" s="124"/>
      <c r="FI106" s="124"/>
      <c r="FJ106" s="124"/>
      <c r="FK106" s="124"/>
      <c r="FL106" s="124"/>
      <c r="FM106" s="124"/>
      <c r="FN106" s="124"/>
      <c r="FO106" s="124"/>
      <c r="FP106" s="124"/>
      <c r="FQ106" s="124"/>
      <c r="FR106" s="124"/>
      <c r="FS106" s="124"/>
      <c r="FT106" s="124"/>
    </row>
    <row r="107" spans="1:176" x14ac:dyDescent="0.25">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c r="BI107" s="124"/>
      <c r="BJ107" s="124"/>
      <c r="BK107" s="124"/>
      <c r="BL107" s="124"/>
      <c r="BM107" s="124"/>
      <c r="BN107" s="124"/>
      <c r="BO107" s="124"/>
      <c r="BP107" s="124"/>
      <c r="BQ107" s="124"/>
      <c r="BR107" s="124"/>
      <c r="BS107" s="124"/>
      <c r="BT107" s="124"/>
      <c r="BU107" s="124"/>
      <c r="BV107" s="124"/>
      <c r="BW107" s="124"/>
      <c r="BX107" s="124"/>
      <c r="BY107" s="124"/>
      <c r="BZ107" s="124"/>
      <c r="CA107" s="124"/>
      <c r="CB107" s="124"/>
      <c r="CC107" s="124"/>
      <c r="CD107" s="124"/>
      <c r="CE107" s="124"/>
      <c r="CF107" s="124"/>
      <c r="CG107" s="124"/>
      <c r="CH107" s="124"/>
      <c r="CI107" s="124"/>
      <c r="CJ107" s="124"/>
      <c r="CK107" s="124"/>
      <c r="CL107" s="124"/>
      <c r="CM107" s="124"/>
      <c r="CN107" s="124"/>
      <c r="CO107" s="124"/>
      <c r="CP107" s="124"/>
      <c r="CQ107" s="124"/>
      <c r="CR107" s="124"/>
      <c r="CS107" s="124"/>
      <c r="CT107" s="124"/>
      <c r="CU107" s="124"/>
      <c r="CV107" s="124"/>
      <c r="CW107" s="124"/>
      <c r="CX107" s="124"/>
      <c r="CY107" s="124"/>
      <c r="CZ107" s="124"/>
      <c r="DA107" s="124"/>
      <c r="DB107" s="124"/>
      <c r="DC107" s="124"/>
      <c r="DD107" s="124"/>
      <c r="DE107" s="124"/>
      <c r="DF107" s="124"/>
      <c r="DG107" s="124"/>
      <c r="DH107" s="124"/>
      <c r="DI107" s="124"/>
      <c r="DJ107" s="124"/>
      <c r="DK107" s="124"/>
      <c r="DL107" s="124"/>
      <c r="DM107" s="124"/>
      <c r="DN107" s="124"/>
      <c r="DO107" s="124"/>
      <c r="DP107" s="124"/>
      <c r="DQ107" s="124"/>
      <c r="DR107" s="124"/>
      <c r="DS107" s="124"/>
      <c r="DT107" s="124"/>
      <c r="DU107" s="124"/>
      <c r="DV107" s="124"/>
      <c r="DW107" s="124"/>
      <c r="DX107" s="124"/>
      <c r="DY107" s="124"/>
      <c r="DZ107" s="124"/>
      <c r="EA107" s="124"/>
      <c r="EB107" s="124"/>
      <c r="EC107" s="124"/>
      <c r="ED107" s="124"/>
      <c r="EE107" s="124"/>
      <c r="EF107" s="124"/>
      <c r="EG107" s="124"/>
      <c r="EH107" s="124"/>
      <c r="EI107" s="124"/>
      <c r="EJ107" s="124"/>
      <c r="EK107" s="124"/>
      <c r="EL107" s="124"/>
      <c r="EM107" s="124"/>
      <c r="EN107" s="124"/>
      <c r="EO107" s="124"/>
      <c r="EP107" s="124"/>
      <c r="EQ107" s="124"/>
      <c r="ER107" s="124"/>
      <c r="ES107" s="124"/>
      <c r="ET107" s="124"/>
      <c r="EU107" s="124"/>
      <c r="EV107" s="124"/>
      <c r="EW107" s="124"/>
      <c r="EX107" s="124"/>
      <c r="EY107" s="124"/>
      <c r="EZ107" s="124"/>
      <c r="FA107" s="124"/>
      <c r="FB107" s="124"/>
      <c r="FC107" s="124"/>
      <c r="FD107" s="124"/>
      <c r="FE107" s="124"/>
      <c r="FF107" s="124"/>
      <c r="FG107" s="124"/>
      <c r="FH107" s="124"/>
      <c r="FI107" s="124"/>
      <c r="FJ107" s="124"/>
      <c r="FK107" s="124"/>
      <c r="FL107" s="124"/>
      <c r="FM107" s="124"/>
      <c r="FN107" s="124"/>
      <c r="FO107" s="124"/>
      <c r="FP107" s="124"/>
      <c r="FQ107" s="124"/>
      <c r="FR107" s="124"/>
      <c r="FS107" s="124"/>
      <c r="FT107" s="124"/>
    </row>
    <row r="108" spans="1:176" x14ac:dyDescent="0.25">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c r="BQ108" s="124"/>
      <c r="BR108" s="124"/>
      <c r="BS108" s="124"/>
      <c r="BT108" s="124"/>
      <c r="BU108" s="124"/>
      <c r="BV108" s="124"/>
      <c r="BW108" s="124"/>
      <c r="BX108" s="124"/>
      <c r="BY108" s="124"/>
      <c r="BZ108" s="124"/>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24"/>
      <c r="CW108" s="124"/>
      <c r="CX108" s="124"/>
      <c r="CY108" s="124"/>
      <c r="CZ108" s="124"/>
      <c r="DA108" s="124"/>
      <c r="DB108" s="124"/>
      <c r="DC108" s="124"/>
      <c r="DD108" s="124"/>
      <c r="DE108" s="124"/>
      <c r="DF108" s="124"/>
      <c r="DG108" s="124"/>
      <c r="DH108" s="124"/>
      <c r="DI108" s="124"/>
      <c r="DJ108" s="124"/>
      <c r="DK108" s="124"/>
      <c r="DL108" s="124"/>
      <c r="DM108" s="124"/>
      <c r="DN108" s="124"/>
      <c r="DO108" s="124"/>
      <c r="DP108" s="124"/>
      <c r="DQ108" s="124"/>
      <c r="DR108" s="124"/>
      <c r="DS108" s="124"/>
      <c r="DT108" s="124"/>
      <c r="DU108" s="124"/>
      <c r="DV108" s="124"/>
      <c r="DW108" s="124"/>
      <c r="DX108" s="124"/>
      <c r="DY108" s="124"/>
      <c r="DZ108" s="124"/>
      <c r="EA108" s="124"/>
      <c r="EB108" s="124"/>
      <c r="EC108" s="124"/>
      <c r="ED108" s="124"/>
      <c r="EE108" s="124"/>
      <c r="EF108" s="124"/>
      <c r="EG108" s="124"/>
      <c r="EH108" s="124"/>
      <c r="EI108" s="124"/>
      <c r="EJ108" s="124"/>
      <c r="EK108" s="124"/>
      <c r="EL108" s="124"/>
      <c r="EM108" s="124"/>
      <c r="EN108" s="124"/>
      <c r="EO108" s="124"/>
      <c r="EP108" s="124"/>
      <c r="EQ108" s="124"/>
      <c r="ER108" s="124"/>
      <c r="ES108" s="124"/>
      <c r="ET108" s="124"/>
      <c r="EU108" s="124"/>
      <c r="EV108" s="124"/>
      <c r="EW108" s="124"/>
      <c r="EX108" s="124"/>
      <c r="EY108" s="124"/>
      <c r="EZ108" s="124"/>
      <c r="FA108" s="124"/>
      <c r="FB108" s="124"/>
      <c r="FC108" s="124"/>
      <c r="FD108" s="124"/>
      <c r="FE108" s="124"/>
      <c r="FF108" s="124"/>
      <c r="FG108" s="124"/>
      <c r="FH108" s="124"/>
      <c r="FI108" s="124"/>
      <c r="FJ108" s="124"/>
      <c r="FK108" s="124"/>
      <c r="FL108" s="124"/>
      <c r="FM108" s="124"/>
      <c r="FN108" s="124"/>
      <c r="FO108" s="124"/>
      <c r="FP108" s="124"/>
      <c r="FQ108" s="124"/>
      <c r="FR108" s="124"/>
      <c r="FS108" s="124"/>
      <c r="FT108" s="124"/>
    </row>
    <row r="109" spans="1:176" x14ac:dyDescent="0.25">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c r="BJ109" s="124"/>
      <c r="BK109" s="124"/>
      <c r="BL109" s="124"/>
      <c r="BM109" s="124"/>
      <c r="BN109" s="124"/>
      <c r="BO109" s="124"/>
      <c r="BP109" s="124"/>
      <c r="BQ109" s="124"/>
      <c r="BR109" s="124"/>
      <c r="BS109" s="124"/>
      <c r="BT109" s="124"/>
      <c r="BU109" s="124"/>
      <c r="BV109" s="124"/>
      <c r="BW109" s="124"/>
      <c r="BX109" s="124"/>
      <c r="BY109" s="124"/>
      <c r="BZ109" s="124"/>
      <c r="CA109" s="124"/>
      <c r="CB109" s="124"/>
      <c r="CC109" s="124"/>
      <c r="CD109" s="124"/>
      <c r="CE109" s="124"/>
      <c r="CF109" s="124"/>
      <c r="CG109" s="124"/>
      <c r="CH109" s="124"/>
      <c r="CI109" s="124"/>
      <c r="CJ109" s="124"/>
      <c r="CK109" s="124"/>
      <c r="CL109" s="124"/>
      <c r="CM109" s="124"/>
      <c r="CN109" s="124"/>
      <c r="CO109" s="124"/>
      <c r="CP109" s="124"/>
      <c r="CQ109" s="124"/>
      <c r="CR109" s="124"/>
      <c r="CS109" s="124"/>
      <c r="CT109" s="124"/>
      <c r="CU109" s="124"/>
      <c r="CV109" s="124"/>
      <c r="CW109" s="124"/>
      <c r="CX109" s="124"/>
      <c r="CY109" s="124"/>
      <c r="CZ109" s="124"/>
      <c r="DA109" s="124"/>
      <c r="DB109" s="124"/>
      <c r="DC109" s="124"/>
      <c r="DD109" s="124"/>
      <c r="DE109" s="124"/>
      <c r="DF109" s="124"/>
      <c r="DG109" s="124"/>
      <c r="DH109" s="124"/>
      <c r="DI109" s="124"/>
      <c r="DJ109" s="124"/>
      <c r="DK109" s="124"/>
      <c r="DL109" s="124"/>
      <c r="DM109" s="124"/>
      <c r="DN109" s="124"/>
      <c r="DO109" s="124"/>
      <c r="DP109" s="124"/>
      <c r="DQ109" s="124"/>
      <c r="DR109" s="124"/>
      <c r="DS109" s="124"/>
      <c r="DT109" s="124"/>
      <c r="DU109" s="124"/>
      <c r="DV109" s="124"/>
      <c r="DW109" s="124"/>
      <c r="DX109" s="124"/>
      <c r="DY109" s="124"/>
      <c r="DZ109" s="124"/>
      <c r="EA109" s="124"/>
      <c r="EB109" s="124"/>
      <c r="EC109" s="124"/>
      <c r="ED109" s="124"/>
      <c r="EE109" s="124"/>
      <c r="EF109" s="124"/>
      <c r="EG109" s="124"/>
      <c r="EH109" s="124"/>
      <c r="EI109" s="124"/>
      <c r="EJ109" s="124"/>
      <c r="EK109" s="124"/>
      <c r="EL109" s="124"/>
      <c r="EM109" s="124"/>
      <c r="EN109" s="124"/>
      <c r="EO109" s="124"/>
      <c r="EP109" s="124"/>
      <c r="EQ109" s="124"/>
      <c r="ER109" s="124"/>
      <c r="ES109" s="124"/>
      <c r="ET109" s="124"/>
      <c r="EU109" s="124"/>
      <c r="EV109" s="124"/>
      <c r="EW109" s="124"/>
      <c r="EX109" s="124"/>
      <c r="EY109" s="124"/>
      <c r="EZ109" s="124"/>
      <c r="FA109" s="124"/>
      <c r="FB109" s="124"/>
      <c r="FC109" s="124"/>
      <c r="FD109" s="124"/>
      <c r="FE109" s="124"/>
      <c r="FF109" s="124"/>
      <c r="FG109" s="124"/>
      <c r="FH109" s="124"/>
      <c r="FI109" s="124"/>
      <c r="FJ109" s="124"/>
      <c r="FK109" s="124"/>
      <c r="FL109" s="124"/>
      <c r="FM109" s="124"/>
      <c r="FN109" s="124"/>
      <c r="FO109" s="124"/>
      <c r="FP109" s="124"/>
      <c r="FQ109" s="124"/>
      <c r="FR109" s="124"/>
      <c r="FS109" s="124"/>
      <c r="FT109" s="124"/>
    </row>
    <row r="110" spans="1:176" x14ac:dyDescent="0.25">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4"/>
      <c r="CA110" s="124"/>
      <c r="CB110" s="124"/>
      <c r="CC110" s="124"/>
      <c r="CD110" s="124"/>
      <c r="CE110" s="124"/>
      <c r="CF110" s="124"/>
      <c r="CG110" s="124"/>
      <c r="CH110" s="124"/>
      <c r="CI110" s="124"/>
      <c r="CJ110" s="124"/>
      <c r="CK110" s="124"/>
      <c r="CL110" s="124"/>
      <c r="CM110" s="124"/>
      <c r="CN110" s="124"/>
      <c r="CO110" s="124"/>
      <c r="CP110" s="124"/>
      <c r="CQ110" s="124"/>
      <c r="CR110" s="124"/>
      <c r="CS110" s="124"/>
      <c r="CT110" s="124"/>
      <c r="CU110" s="124"/>
      <c r="CV110" s="124"/>
      <c r="CW110" s="124"/>
      <c r="CX110" s="124"/>
      <c r="CY110" s="124"/>
      <c r="CZ110" s="124"/>
      <c r="DA110" s="124"/>
      <c r="DB110" s="124"/>
      <c r="DC110" s="124"/>
      <c r="DD110" s="124"/>
      <c r="DE110" s="124"/>
      <c r="DF110" s="124"/>
      <c r="DG110" s="124"/>
      <c r="DH110" s="124"/>
      <c r="DI110" s="124"/>
      <c r="DJ110" s="124"/>
      <c r="DK110" s="124"/>
      <c r="DL110" s="124"/>
      <c r="DM110" s="124"/>
      <c r="DN110" s="124"/>
      <c r="DO110" s="124"/>
      <c r="DP110" s="124"/>
      <c r="DQ110" s="124"/>
      <c r="DR110" s="124"/>
      <c r="DS110" s="124"/>
      <c r="DT110" s="124"/>
      <c r="DU110" s="124"/>
      <c r="DV110" s="124"/>
      <c r="DW110" s="124"/>
      <c r="DX110" s="124"/>
      <c r="DY110" s="124"/>
      <c r="DZ110" s="124"/>
      <c r="EA110" s="124"/>
      <c r="EB110" s="124"/>
      <c r="EC110" s="124"/>
      <c r="ED110" s="124"/>
      <c r="EE110" s="124"/>
      <c r="EF110" s="124"/>
      <c r="EG110" s="124"/>
      <c r="EH110" s="124"/>
      <c r="EI110" s="124"/>
      <c r="EJ110" s="124"/>
      <c r="EK110" s="124"/>
      <c r="EL110" s="124"/>
      <c r="EM110" s="124"/>
      <c r="EN110" s="124"/>
      <c r="EO110" s="124"/>
      <c r="EP110" s="124"/>
      <c r="EQ110" s="124"/>
      <c r="ER110" s="124"/>
      <c r="ES110" s="124"/>
      <c r="ET110" s="124"/>
      <c r="EU110" s="124"/>
      <c r="EV110" s="124"/>
      <c r="EW110" s="124"/>
      <c r="EX110" s="124"/>
      <c r="EY110" s="124"/>
      <c r="EZ110" s="124"/>
      <c r="FA110" s="124"/>
      <c r="FB110" s="124"/>
      <c r="FC110" s="124"/>
      <c r="FD110" s="124"/>
      <c r="FE110" s="124"/>
      <c r="FF110" s="124"/>
      <c r="FG110" s="124"/>
      <c r="FH110" s="124"/>
      <c r="FI110" s="124"/>
      <c r="FJ110" s="124"/>
      <c r="FK110" s="124"/>
      <c r="FL110" s="124"/>
      <c r="FM110" s="124"/>
      <c r="FN110" s="124"/>
      <c r="FO110" s="124"/>
      <c r="FP110" s="124"/>
      <c r="FQ110" s="124"/>
      <c r="FR110" s="124"/>
      <c r="FS110" s="124"/>
      <c r="FT110" s="124"/>
    </row>
    <row r="111" spans="1:176" x14ac:dyDescent="0.25">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4"/>
      <c r="BZ111" s="124"/>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24"/>
      <c r="CW111" s="124"/>
      <c r="CX111" s="124"/>
      <c r="CY111" s="124"/>
      <c r="CZ111" s="124"/>
      <c r="DA111" s="124"/>
      <c r="DB111" s="124"/>
      <c r="DC111" s="124"/>
      <c r="DD111" s="124"/>
      <c r="DE111" s="124"/>
      <c r="DF111" s="124"/>
      <c r="DG111" s="124"/>
      <c r="DH111" s="124"/>
      <c r="DI111" s="124"/>
      <c r="DJ111" s="124"/>
      <c r="DK111" s="124"/>
      <c r="DL111" s="124"/>
      <c r="DM111" s="124"/>
      <c r="DN111" s="124"/>
      <c r="DO111" s="124"/>
      <c r="DP111" s="124"/>
      <c r="DQ111" s="124"/>
      <c r="DR111" s="124"/>
      <c r="DS111" s="124"/>
      <c r="DT111" s="124"/>
      <c r="DU111" s="124"/>
      <c r="DV111" s="124"/>
      <c r="DW111" s="124"/>
      <c r="DX111" s="124"/>
      <c r="DY111" s="124"/>
      <c r="DZ111" s="124"/>
      <c r="EA111" s="124"/>
      <c r="EB111" s="124"/>
      <c r="EC111" s="124"/>
      <c r="ED111" s="124"/>
      <c r="EE111" s="124"/>
      <c r="EF111" s="124"/>
      <c r="EG111" s="124"/>
      <c r="EH111" s="124"/>
      <c r="EI111" s="124"/>
      <c r="EJ111" s="124"/>
      <c r="EK111" s="124"/>
      <c r="EL111" s="124"/>
      <c r="EM111" s="124"/>
      <c r="EN111" s="124"/>
      <c r="EO111" s="124"/>
      <c r="EP111" s="124"/>
      <c r="EQ111" s="124"/>
      <c r="ER111" s="124"/>
      <c r="ES111" s="124"/>
      <c r="ET111" s="124"/>
      <c r="EU111" s="124"/>
      <c r="EV111" s="124"/>
      <c r="EW111" s="124"/>
      <c r="EX111" s="124"/>
      <c r="EY111" s="124"/>
      <c r="EZ111" s="124"/>
      <c r="FA111" s="124"/>
      <c r="FB111" s="124"/>
      <c r="FC111" s="124"/>
      <c r="FD111" s="124"/>
      <c r="FE111" s="124"/>
      <c r="FF111" s="124"/>
      <c r="FG111" s="124"/>
      <c r="FH111" s="124"/>
      <c r="FI111" s="124"/>
      <c r="FJ111" s="124"/>
      <c r="FK111" s="124"/>
      <c r="FL111" s="124"/>
      <c r="FM111" s="124"/>
      <c r="FN111" s="124"/>
      <c r="FO111" s="124"/>
      <c r="FP111" s="124"/>
      <c r="FQ111" s="124"/>
      <c r="FR111" s="124"/>
      <c r="FS111" s="124"/>
      <c r="FT111" s="124"/>
    </row>
    <row r="112" spans="1:176" x14ac:dyDescent="0.25">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124"/>
      <c r="BJ112" s="124"/>
      <c r="BK112" s="124"/>
      <c r="BL112" s="124"/>
      <c r="BM112" s="124"/>
      <c r="BN112" s="124"/>
      <c r="BO112" s="124"/>
      <c r="BP112" s="124"/>
      <c r="BQ112" s="124"/>
      <c r="BR112" s="124"/>
      <c r="BS112" s="124"/>
      <c r="BT112" s="124"/>
      <c r="BU112" s="124"/>
      <c r="BV112" s="124"/>
      <c r="BW112" s="124"/>
      <c r="BX112" s="124"/>
      <c r="BY112" s="124"/>
      <c r="BZ112" s="124"/>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24"/>
      <c r="CW112" s="124"/>
      <c r="CX112" s="124"/>
      <c r="CY112" s="124"/>
      <c r="CZ112" s="124"/>
      <c r="DA112" s="124"/>
      <c r="DB112" s="124"/>
      <c r="DC112" s="124"/>
      <c r="DD112" s="124"/>
      <c r="DE112" s="124"/>
      <c r="DF112" s="124"/>
      <c r="DG112" s="124"/>
      <c r="DH112" s="124"/>
      <c r="DI112" s="124"/>
      <c r="DJ112" s="124"/>
      <c r="DK112" s="124"/>
      <c r="DL112" s="124"/>
      <c r="DM112" s="124"/>
      <c r="DN112" s="124"/>
      <c r="DO112" s="124"/>
      <c r="DP112" s="124"/>
      <c r="DQ112" s="124"/>
      <c r="DR112" s="124"/>
      <c r="DS112" s="124"/>
      <c r="DT112" s="124"/>
      <c r="DU112" s="124"/>
      <c r="DV112" s="124"/>
      <c r="DW112" s="124"/>
      <c r="DX112" s="124"/>
      <c r="DY112" s="124"/>
      <c r="DZ112" s="124"/>
      <c r="EA112" s="124"/>
      <c r="EB112" s="124"/>
      <c r="EC112" s="124"/>
      <c r="ED112" s="124"/>
      <c r="EE112" s="124"/>
      <c r="EF112" s="124"/>
      <c r="EG112" s="124"/>
      <c r="EH112" s="124"/>
      <c r="EI112" s="124"/>
      <c r="EJ112" s="124"/>
      <c r="EK112" s="124"/>
      <c r="EL112" s="124"/>
      <c r="EM112" s="124"/>
      <c r="EN112" s="124"/>
      <c r="EO112" s="124"/>
      <c r="EP112" s="124"/>
      <c r="EQ112" s="124"/>
      <c r="ER112" s="124"/>
      <c r="ES112" s="124"/>
      <c r="ET112" s="124"/>
      <c r="EU112" s="124"/>
      <c r="EV112" s="124"/>
      <c r="EW112" s="124"/>
      <c r="EX112" s="124"/>
      <c r="EY112" s="124"/>
      <c r="EZ112" s="124"/>
      <c r="FA112" s="124"/>
      <c r="FB112" s="124"/>
      <c r="FC112" s="124"/>
      <c r="FD112" s="124"/>
      <c r="FE112" s="124"/>
      <c r="FF112" s="124"/>
      <c r="FG112" s="124"/>
      <c r="FH112" s="124"/>
      <c r="FI112" s="124"/>
      <c r="FJ112" s="124"/>
      <c r="FK112" s="124"/>
      <c r="FL112" s="124"/>
      <c r="FM112" s="124"/>
      <c r="FN112" s="124"/>
      <c r="FO112" s="124"/>
      <c r="FP112" s="124"/>
      <c r="FQ112" s="124"/>
      <c r="FR112" s="124"/>
      <c r="FS112" s="124"/>
      <c r="FT112" s="124"/>
    </row>
    <row r="113" spans="1:176" x14ac:dyDescent="0.25">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4"/>
      <c r="BZ113" s="124"/>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24"/>
      <c r="CW113" s="124"/>
      <c r="CX113" s="124"/>
      <c r="CY113" s="124"/>
      <c r="CZ113" s="124"/>
      <c r="DA113" s="124"/>
      <c r="DB113" s="124"/>
      <c r="DC113" s="124"/>
      <c r="DD113" s="124"/>
      <c r="DE113" s="124"/>
      <c r="DF113" s="124"/>
      <c r="DG113" s="124"/>
      <c r="DH113" s="124"/>
      <c r="DI113" s="124"/>
      <c r="DJ113" s="124"/>
      <c r="DK113" s="124"/>
      <c r="DL113" s="124"/>
      <c r="DM113" s="124"/>
      <c r="DN113" s="124"/>
      <c r="DO113" s="124"/>
      <c r="DP113" s="124"/>
      <c r="DQ113" s="124"/>
      <c r="DR113" s="124"/>
      <c r="DS113" s="124"/>
      <c r="DT113" s="124"/>
      <c r="DU113" s="124"/>
      <c r="DV113" s="124"/>
      <c r="DW113" s="124"/>
      <c r="DX113" s="124"/>
      <c r="DY113" s="124"/>
      <c r="DZ113" s="124"/>
      <c r="EA113" s="124"/>
      <c r="EB113" s="124"/>
      <c r="EC113" s="124"/>
      <c r="ED113" s="124"/>
      <c r="EE113" s="124"/>
      <c r="EF113" s="124"/>
      <c r="EG113" s="124"/>
      <c r="EH113" s="124"/>
      <c r="EI113" s="124"/>
      <c r="EJ113" s="124"/>
      <c r="EK113" s="124"/>
      <c r="EL113" s="124"/>
      <c r="EM113" s="124"/>
      <c r="EN113" s="124"/>
      <c r="EO113" s="124"/>
      <c r="EP113" s="124"/>
      <c r="EQ113" s="124"/>
      <c r="ER113" s="124"/>
      <c r="ES113" s="124"/>
      <c r="ET113" s="124"/>
      <c r="EU113" s="124"/>
      <c r="EV113" s="124"/>
      <c r="EW113" s="124"/>
      <c r="EX113" s="124"/>
      <c r="EY113" s="124"/>
      <c r="EZ113" s="124"/>
      <c r="FA113" s="124"/>
      <c r="FB113" s="124"/>
      <c r="FC113" s="124"/>
      <c r="FD113" s="124"/>
      <c r="FE113" s="124"/>
      <c r="FF113" s="124"/>
      <c r="FG113" s="124"/>
      <c r="FH113" s="124"/>
      <c r="FI113" s="124"/>
      <c r="FJ113" s="124"/>
      <c r="FK113" s="124"/>
      <c r="FL113" s="124"/>
      <c r="FM113" s="124"/>
      <c r="FN113" s="124"/>
      <c r="FO113" s="124"/>
      <c r="FP113" s="124"/>
      <c r="FQ113" s="124"/>
      <c r="FR113" s="124"/>
      <c r="FS113" s="124"/>
      <c r="FT113" s="124"/>
    </row>
    <row r="114" spans="1:176" x14ac:dyDescent="0.25">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24"/>
      <c r="CW114" s="124"/>
      <c r="CX114" s="124"/>
      <c r="CY114" s="124"/>
      <c r="CZ114" s="124"/>
      <c r="DA114" s="124"/>
      <c r="DB114" s="124"/>
      <c r="DC114" s="124"/>
      <c r="DD114" s="124"/>
      <c r="DE114" s="124"/>
      <c r="DF114" s="124"/>
      <c r="DG114" s="124"/>
      <c r="DH114" s="124"/>
      <c r="DI114" s="124"/>
      <c r="DJ114" s="124"/>
      <c r="DK114" s="124"/>
      <c r="DL114" s="124"/>
      <c r="DM114" s="124"/>
      <c r="DN114" s="124"/>
      <c r="DO114" s="124"/>
      <c r="DP114" s="124"/>
      <c r="DQ114" s="124"/>
      <c r="DR114" s="124"/>
      <c r="DS114" s="124"/>
      <c r="DT114" s="124"/>
      <c r="DU114" s="124"/>
      <c r="DV114" s="124"/>
      <c r="DW114" s="124"/>
      <c r="DX114" s="124"/>
      <c r="DY114" s="124"/>
      <c r="DZ114" s="124"/>
      <c r="EA114" s="124"/>
      <c r="EB114" s="124"/>
      <c r="EC114" s="124"/>
      <c r="ED114" s="124"/>
      <c r="EE114" s="124"/>
      <c r="EF114" s="124"/>
      <c r="EG114" s="124"/>
      <c r="EH114" s="124"/>
      <c r="EI114" s="124"/>
      <c r="EJ114" s="124"/>
      <c r="EK114" s="124"/>
      <c r="EL114" s="124"/>
      <c r="EM114" s="124"/>
      <c r="EN114" s="124"/>
      <c r="EO114" s="124"/>
      <c r="EP114" s="124"/>
      <c r="EQ114" s="124"/>
      <c r="ER114" s="124"/>
      <c r="ES114" s="124"/>
      <c r="ET114" s="124"/>
      <c r="EU114" s="124"/>
      <c r="EV114" s="124"/>
      <c r="EW114" s="124"/>
      <c r="EX114" s="124"/>
      <c r="EY114" s="124"/>
      <c r="EZ114" s="124"/>
      <c r="FA114" s="124"/>
      <c r="FB114" s="124"/>
      <c r="FC114" s="124"/>
      <c r="FD114" s="124"/>
      <c r="FE114" s="124"/>
      <c r="FF114" s="124"/>
      <c r="FG114" s="124"/>
      <c r="FH114" s="124"/>
      <c r="FI114" s="124"/>
      <c r="FJ114" s="124"/>
      <c r="FK114" s="124"/>
      <c r="FL114" s="124"/>
      <c r="FM114" s="124"/>
      <c r="FN114" s="124"/>
      <c r="FO114" s="124"/>
      <c r="FP114" s="124"/>
      <c r="FQ114" s="124"/>
      <c r="FR114" s="124"/>
      <c r="FS114" s="124"/>
      <c r="FT114" s="124"/>
    </row>
    <row r="115" spans="1:176" x14ac:dyDescent="0.25">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c r="BJ115" s="124"/>
      <c r="BK115" s="124"/>
      <c r="BL115" s="124"/>
      <c r="BM115" s="124"/>
      <c r="BN115" s="124"/>
      <c r="BO115" s="124"/>
      <c r="BP115" s="124"/>
      <c r="BQ115" s="124"/>
      <c r="BR115" s="124"/>
      <c r="BS115" s="124"/>
      <c r="BT115" s="124"/>
      <c r="BU115" s="124"/>
      <c r="BV115" s="124"/>
      <c r="BW115" s="124"/>
      <c r="BX115" s="124"/>
      <c r="BY115" s="124"/>
      <c r="BZ115" s="124"/>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124"/>
      <c r="CW115" s="124"/>
      <c r="CX115" s="124"/>
      <c r="CY115" s="124"/>
      <c r="CZ115" s="124"/>
      <c r="DA115" s="124"/>
      <c r="DB115" s="124"/>
      <c r="DC115" s="124"/>
      <c r="DD115" s="124"/>
      <c r="DE115" s="124"/>
      <c r="DF115" s="124"/>
      <c r="DG115" s="124"/>
      <c r="DH115" s="124"/>
      <c r="DI115" s="124"/>
      <c r="DJ115" s="124"/>
      <c r="DK115" s="124"/>
      <c r="DL115" s="124"/>
      <c r="DM115" s="124"/>
      <c r="DN115" s="124"/>
      <c r="DO115" s="124"/>
      <c r="DP115" s="124"/>
      <c r="DQ115" s="124"/>
      <c r="DR115" s="124"/>
      <c r="DS115" s="124"/>
      <c r="DT115" s="124"/>
      <c r="DU115" s="124"/>
      <c r="DV115" s="124"/>
      <c r="DW115" s="124"/>
      <c r="DX115" s="124"/>
      <c r="DY115" s="124"/>
      <c r="DZ115" s="124"/>
      <c r="EA115" s="124"/>
      <c r="EB115" s="124"/>
      <c r="EC115" s="124"/>
      <c r="ED115" s="124"/>
      <c r="EE115" s="124"/>
      <c r="EF115" s="124"/>
      <c r="EG115" s="124"/>
      <c r="EH115" s="124"/>
      <c r="EI115" s="124"/>
      <c r="EJ115" s="124"/>
      <c r="EK115" s="124"/>
      <c r="EL115" s="124"/>
      <c r="EM115" s="124"/>
      <c r="EN115" s="124"/>
      <c r="EO115" s="124"/>
      <c r="EP115" s="124"/>
      <c r="EQ115" s="124"/>
      <c r="ER115" s="124"/>
      <c r="ES115" s="124"/>
      <c r="ET115" s="124"/>
      <c r="EU115" s="124"/>
      <c r="EV115" s="124"/>
      <c r="EW115" s="124"/>
      <c r="EX115" s="124"/>
      <c r="EY115" s="124"/>
      <c r="EZ115" s="124"/>
      <c r="FA115" s="124"/>
      <c r="FB115" s="124"/>
      <c r="FC115" s="124"/>
      <c r="FD115" s="124"/>
      <c r="FE115" s="124"/>
      <c r="FF115" s="124"/>
      <c r="FG115" s="124"/>
      <c r="FH115" s="124"/>
      <c r="FI115" s="124"/>
      <c r="FJ115" s="124"/>
      <c r="FK115" s="124"/>
      <c r="FL115" s="124"/>
      <c r="FM115" s="124"/>
      <c r="FN115" s="124"/>
      <c r="FO115" s="124"/>
      <c r="FP115" s="124"/>
      <c r="FQ115" s="124"/>
      <c r="FR115" s="124"/>
      <c r="FS115" s="124"/>
      <c r="FT115" s="124"/>
    </row>
    <row r="116" spans="1:176" x14ac:dyDescent="0.25">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c r="BI116" s="124"/>
      <c r="BJ116" s="124"/>
      <c r="BK116" s="124"/>
      <c r="BL116" s="124"/>
      <c r="BM116" s="124"/>
      <c r="BN116" s="124"/>
      <c r="BO116" s="124"/>
      <c r="BP116" s="124"/>
      <c r="BQ116" s="124"/>
      <c r="BR116" s="124"/>
      <c r="BS116" s="124"/>
      <c r="BT116" s="124"/>
      <c r="BU116" s="124"/>
      <c r="BV116" s="124"/>
      <c r="BW116" s="124"/>
      <c r="BX116" s="124"/>
      <c r="BY116" s="124"/>
      <c r="BZ116" s="124"/>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4"/>
      <c r="CW116" s="124"/>
      <c r="CX116" s="124"/>
      <c r="CY116" s="124"/>
      <c r="CZ116" s="124"/>
      <c r="DA116" s="124"/>
      <c r="DB116" s="124"/>
      <c r="DC116" s="124"/>
      <c r="DD116" s="124"/>
      <c r="DE116" s="124"/>
      <c r="DF116" s="124"/>
      <c r="DG116" s="124"/>
      <c r="DH116" s="124"/>
      <c r="DI116" s="124"/>
      <c r="DJ116" s="124"/>
      <c r="DK116" s="124"/>
      <c r="DL116" s="124"/>
      <c r="DM116" s="124"/>
      <c r="DN116" s="124"/>
      <c r="DO116" s="124"/>
      <c r="DP116" s="124"/>
      <c r="DQ116" s="124"/>
      <c r="DR116" s="124"/>
      <c r="DS116" s="124"/>
      <c r="DT116" s="124"/>
      <c r="DU116" s="124"/>
      <c r="DV116" s="124"/>
      <c r="DW116" s="124"/>
      <c r="DX116" s="124"/>
      <c r="DY116" s="124"/>
      <c r="DZ116" s="124"/>
      <c r="EA116" s="124"/>
      <c r="EB116" s="124"/>
      <c r="EC116" s="124"/>
      <c r="ED116" s="124"/>
      <c r="EE116" s="124"/>
      <c r="EF116" s="124"/>
      <c r="EG116" s="124"/>
      <c r="EH116" s="124"/>
      <c r="EI116" s="124"/>
      <c r="EJ116" s="124"/>
      <c r="EK116" s="124"/>
      <c r="EL116" s="124"/>
      <c r="EM116" s="124"/>
      <c r="EN116" s="124"/>
      <c r="EO116" s="124"/>
      <c r="EP116" s="124"/>
      <c r="EQ116" s="124"/>
      <c r="ER116" s="124"/>
      <c r="ES116" s="124"/>
      <c r="ET116" s="124"/>
      <c r="EU116" s="124"/>
      <c r="EV116" s="124"/>
      <c r="EW116" s="124"/>
      <c r="EX116" s="124"/>
      <c r="EY116" s="124"/>
      <c r="EZ116" s="124"/>
      <c r="FA116" s="124"/>
      <c r="FB116" s="124"/>
      <c r="FC116" s="124"/>
      <c r="FD116" s="124"/>
      <c r="FE116" s="124"/>
      <c r="FF116" s="124"/>
      <c r="FG116" s="124"/>
      <c r="FH116" s="124"/>
      <c r="FI116" s="124"/>
      <c r="FJ116" s="124"/>
      <c r="FK116" s="124"/>
      <c r="FL116" s="124"/>
      <c r="FM116" s="124"/>
      <c r="FN116" s="124"/>
      <c r="FO116" s="124"/>
      <c r="FP116" s="124"/>
      <c r="FQ116" s="124"/>
      <c r="FR116" s="124"/>
      <c r="FS116" s="124"/>
      <c r="FT116" s="124"/>
    </row>
    <row r="117" spans="1:176" x14ac:dyDescent="0.25">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c r="BH117" s="124"/>
      <c r="BI117" s="124"/>
      <c r="BJ117" s="124"/>
      <c r="BK117" s="124"/>
      <c r="BL117" s="124"/>
      <c r="BM117" s="124"/>
      <c r="BN117" s="124"/>
      <c r="BO117" s="124"/>
      <c r="BP117" s="124"/>
      <c r="BQ117" s="124"/>
      <c r="BR117" s="124"/>
      <c r="BS117" s="124"/>
      <c r="BT117" s="124"/>
      <c r="BU117" s="124"/>
      <c r="BV117" s="124"/>
      <c r="BW117" s="124"/>
      <c r="BX117" s="124"/>
      <c r="BY117" s="124"/>
      <c r="BZ117" s="124"/>
      <c r="CA117" s="124"/>
      <c r="CB117" s="124"/>
      <c r="CC117" s="124"/>
      <c r="CD117" s="124"/>
      <c r="CE117" s="124"/>
      <c r="CF117" s="124"/>
      <c r="CG117" s="124"/>
      <c r="CH117" s="124"/>
      <c r="CI117" s="124"/>
      <c r="CJ117" s="124"/>
      <c r="CK117" s="124"/>
      <c r="CL117" s="124"/>
      <c r="CM117" s="124"/>
      <c r="CN117" s="124"/>
      <c r="CO117" s="124"/>
      <c r="CP117" s="124"/>
      <c r="CQ117" s="124"/>
      <c r="CR117" s="124"/>
      <c r="CS117" s="124"/>
      <c r="CT117" s="124"/>
      <c r="CU117" s="124"/>
      <c r="CV117" s="124"/>
      <c r="CW117" s="124"/>
      <c r="CX117" s="124"/>
      <c r="CY117" s="124"/>
      <c r="CZ117" s="124"/>
      <c r="DA117" s="124"/>
      <c r="DB117" s="124"/>
      <c r="DC117" s="124"/>
      <c r="DD117" s="124"/>
      <c r="DE117" s="124"/>
      <c r="DF117" s="124"/>
      <c r="DG117" s="124"/>
      <c r="DH117" s="124"/>
      <c r="DI117" s="124"/>
      <c r="DJ117" s="124"/>
      <c r="DK117" s="124"/>
      <c r="DL117" s="124"/>
      <c r="DM117" s="124"/>
      <c r="DN117" s="124"/>
      <c r="DO117" s="124"/>
      <c r="DP117" s="124"/>
      <c r="DQ117" s="124"/>
      <c r="DR117" s="124"/>
      <c r="DS117" s="124"/>
      <c r="DT117" s="124"/>
      <c r="DU117" s="124"/>
      <c r="DV117" s="124"/>
      <c r="DW117" s="124"/>
      <c r="DX117" s="124"/>
      <c r="DY117" s="124"/>
      <c r="DZ117" s="124"/>
      <c r="EA117" s="124"/>
      <c r="EB117" s="124"/>
      <c r="EC117" s="124"/>
      <c r="ED117" s="124"/>
      <c r="EE117" s="124"/>
      <c r="EF117" s="124"/>
      <c r="EG117" s="124"/>
      <c r="EH117" s="124"/>
      <c r="EI117" s="124"/>
      <c r="EJ117" s="124"/>
      <c r="EK117" s="124"/>
      <c r="EL117" s="124"/>
      <c r="EM117" s="124"/>
      <c r="EN117" s="124"/>
      <c r="EO117" s="124"/>
      <c r="EP117" s="124"/>
      <c r="EQ117" s="124"/>
      <c r="ER117" s="124"/>
      <c r="ES117" s="124"/>
      <c r="ET117" s="124"/>
      <c r="EU117" s="124"/>
      <c r="EV117" s="124"/>
      <c r="EW117" s="124"/>
      <c r="EX117" s="124"/>
      <c r="EY117" s="124"/>
      <c r="EZ117" s="124"/>
      <c r="FA117" s="124"/>
      <c r="FB117" s="124"/>
      <c r="FC117" s="124"/>
      <c r="FD117" s="124"/>
      <c r="FE117" s="124"/>
      <c r="FF117" s="124"/>
      <c r="FG117" s="124"/>
      <c r="FH117" s="124"/>
      <c r="FI117" s="124"/>
      <c r="FJ117" s="124"/>
      <c r="FK117" s="124"/>
      <c r="FL117" s="124"/>
      <c r="FM117" s="124"/>
      <c r="FN117" s="124"/>
      <c r="FO117" s="124"/>
      <c r="FP117" s="124"/>
      <c r="FQ117" s="124"/>
      <c r="FR117" s="124"/>
      <c r="FS117" s="124"/>
      <c r="FT117" s="124"/>
    </row>
    <row r="118" spans="1:176" x14ac:dyDescent="0.25">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c r="BI118" s="124"/>
      <c r="BJ118" s="124"/>
      <c r="BK118" s="124"/>
      <c r="BL118" s="124"/>
      <c r="BM118" s="124"/>
      <c r="BN118" s="124"/>
      <c r="BO118" s="124"/>
      <c r="BP118" s="124"/>
      <c r="BQ118" s="124"/>
      <c r="BR118" s="124"/>
      <c r="BS118" s="124"/>
      <c r="BT118" s="124"/>
      <c r="BU118" s="124"/>
      <c r="BV118" s="124"/>
      <c r="BW118" s="124"/>
      <c r="BX118" s="124"/>
      <c r="BY118" s="124"/>
      <c r="BZ118" s="124"/>
      <c r="CA118" s="124"/>
      <c r="CB118" s="124"/>
      <c r="CC118" s="124"/>
      <c r="CD118" s="124"/>
      <c r="CE118" s="124"/>
      <c r="CF118" s="124"/>
      <c r="CG118" s="124"/>
      <c r="CH118" s="124"/>
      <c r="CI118" s="124"/>
      <c r="CJ118" s="124"/>
      <c r="CK118" s="124"/>
      <c r="CL118" s="124"/>
      <c r="CM118" s="124"/>
      <c r="CN118" s="124"/>
      <c r="CO118" s="124"/>
      <c r="CP118" s="124"/>
      <c r="CQ118" s="124"/>
      <c r="CR118" s="124"/>
      <c r="CS118" s="124"/>
      <c r="CT118" s="124"/>
      <c r="CU118" s="124"/>
      <c r="CV118" s="124"/>
      <c r="CW118" s="124"/>
      <c r="CX118" s="124"/>
      <c r="CY118" s="124"/>
      <c r="CZ118" s="124"/>
      <c r="DA118" s="124"/>
      <c r="DB118" s="124"/>
      <c r="DC118" s="124"/>
      <c r="DD118" s="124"/>
      <c r="DE118" s="124"/>
      <c r="DF118" s="124"/>
      <c r="DG118" s="124"/>
      <c r="DH118" s="124"/>
      <c r="DI118" s="124"/>
      <c r="DJ118" s="124"/>
      <c r="DK118" s="124"/>
      <c r="DL118" s="124"/>
      <c r="DM118" s="124"/>
      <c r="DN118" s="124"/>
      <c r="DO118" s="124"/>
      <c r="DP118" s="124"/>
      <c r="DQ118" s="124"/>
      <c r="DR118" s="124"/>
      <c r="DS118" s="124"/>
      <c r="DT118" s="124"/>
      <c r="DU118" s="124"/>
      <c r="DV118" s="124"/>
      <c r="DW118" s="124"/>
      <c r="DX118" s="124"/>
      <c r="DY118" s="124"/>
      <c r="DZ118" s="124"/>
      <c r="EA118" s="124"/>
      <c r="EB118" s="124"/>
      <c r="EC118" s="124"/>
      <c r="ED118" s="124"/>
      <c r="EE118" s="124"/>
      <c r="EF118" s="124"/>
      <c r="EG118" s="124"/>
      <c r="EH118" s="124"/>
      <c r="EI118" s="124"/>
      <c r="EJ118" s="124"/>
      <c r="EK118" s="124"/>
      <c r="EL118" s="124"/>
      <c r="EM118" s="124"/>
      <c r="EN118" s="124"/>
      <c r="EO118" s="124"/>
      <c r="EP118" s="124"/>
      <c r="EQ118" s="124"/>
      <c r="ER118" s="124"/>
      <c r="ES118" s="124"/>
      <c r="ET118" s="124"/>
      <c r="EU118" s="124"/>
      <c r="EV118" s="124"/>
      <c r="EW118" s="124"/>
      <c r="EX118" s="124"/>
      <c r="EY118" s="124"/>
      <c r="EZ118" s="124"/>
      <c r="FA118" s="124"/>
      <c r="FB118" s="124"/>
      <c r="FC118" s="124"/>
      <c r="FD118" s="124"/>
      <c r="FE118" s="124"/>
      <c r="FF118" s="124"/>
      <c r="FG118" s="124"/>
      <c r="FH118" s="124"/>
      <c r="FI118" s="124"/>
      <c r="FJ118" s="124"/>
      <c r="FK118" s="124"/>
      <c r="FL118" s="124"/>
      <c r="FM118" s="124"/>
      <c r="FN118" s="124"/>
      <c r="FO118" s="124"/>
      <c r="FP118" s="124"/>
      <c r="FQ118" s="124"/>
      <c r="FR118" s="124"/>
      <c r="FS118" s="124"/>
      <c r="FT118" s="124"/>
    </row>
    <row r="119" spans="1:176" x14ac:dyDescent="0.25">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c r="BI119" s="124"/>
      <c r="BJ119" s="124"/>
      <c r="BK119" s="124"/>
      <c r="BL119" s="124"/>
      <c r="BM119" s="124"/>
      <c r="BN119" s="124"/>
      <c r="BO119" s="124"/>
      <c r="BP119" s="124"/>
      <c r="BQ119" s="124"/>
      <c r="BR119" s="124"/>
      <c r="BS119" s="124"/>
      <c r="BT119" s="124"/>
      <c r="BU119" s="124"/>
      <c r="BV119" s="124"/>
      <c r="BW119" s="124"/>
      <c r="BX119" s="124"/>
      <c r="BY119" s="124"/>
      <c r="BZ119" s="124"/>
      <c r="CA119" s="124"/>
      <c r="CB119" s="124"/>
      <c r="CC119" s="124"/>
      <c r="CD119" s="124"/>
      <c r="CE119" s="124"/>
      <c r="CF119" s="124"/>
      <c r="CG119" s="124"/>
      <c r="CH119" s="124"/>
      <c r="CI119" s="124"/>
      <c r="CJ119" s="124"/>
      <c r="CK119" s="124"/>
      <c r="CL119" s="124"/>
      <c r="CM119" s="124"/>
      <c r="CN119" s="124"/>
      <c r="CO119" s="124"/>
      <c r="CP119" s="124"/>
      <c r="CQ119" s="124"/>
      <c r="CR119" s="124"/>
      <c r="CS119" s="124"/>
      <c r="CT119" s="124"/>
      <c r="CU119" s="124"/>
      <c r="CV119" s="124"/>
      <c r="CW119" s="124"/>
      <c r="CX119" s="124"/>
      <c r="CY119" s="124"/>
      <c r="CZ119" s="124"/>
      <c r="DA119" s="124"/>
      <c r="DB119" s="124"/>
      <c r="DC119" s="124"/>
      <c r="DD119" s="124"/>
      <c r="DE119" s="124"/>
      <c r="DF119" s="124"/>
      <c r="DG119" s="124"/>
      <c r="DH119" s="124"/>
      <c r="DI119" s="124"/>
      <c r="DJ119" s="124"/>
      <c r="DK119" s="124"/>
      <c r="DL119" s="124"/>
      <c r="DM119" s="124"/>
      <c r="DN119" s="124"/>
      <c r="DO119" s="124"/>
      <c r="DP119" s="124"/>
      <c r="DQ119" s="124"/>
      <c r="DR119" s="124"/>
      <c r="DS119" s="124"/>
      <c r="DT119" s="124"/>
      <c r="DU119" s="124"/>
      <c r="DV119" s="124"/>
      <c r="DW119" s="124"/>
      <c r="DX119" s="124"/>
      <c r="DY119" s="124"/>
      <c r="DZ119" s="124"/>
      <c r="EA119" s="124"/>
      <c r="EB119" s="124"/>
      <c r="EC119" s="124"/>
      <c r="ED119" s="124"/>
      <c r="EE119" s="124"/>
      <c r="EF119" s="124"/>
      <c r="EG119" s="124"/>
      <c r="EH119" s="124"/>
      <c r="EI119" s="124"/>
      <c r="EJ119" s="124"/>
      <c r="EK119" s="124"/>
      <c r="EL119" s="124"/>
      <c r="EM119" s="124"/>
      <c r="EN119" s="124"/>
      <c r="EO119" s="124"/>
      <c r="EP119" s="124"/>
      <c r="EQ119" s="124"/>
      <c r="ER119" s="124"/>
      <c r="ES119" s="124"/>
      <c r="ET119" s="124"/>
      <c r="EU119" s="124"/>
      <c r="EV119" s="124"/>
      <c r="EW119" s="124"/>
      <c r="EX119" s="124"/>
      <c r="EY119" s="124"/>
      <c r="EZ119" s="124"/>
      <c r="FA119" s="124"/>
      <c r="FB119" s="124"/>
      <c r="FC119" s="124"/>
      <c r="FD119" s="124"/>
      <c r="FE119" s="124"/>
      <c r="FF119" s="124"/>
      <c r="FG119" s="124"/>
      <c r="FH119" s="124"/>
      <c r="FI119" s="124"/>
      <c r="FJ119" s="124"/>
      <c r="FK119" s="124"/>
      <c r="FL119" s="124"/>
      <c r="FM119" s="124"/>
      <c r="FN119" s="124"/>
      <c r="FO119" s="124"/>
      <c r="FP119" s="124"/>
      <c r="FQ119" s="124"/>
      <c r="FR119" s="124"/>
      <c r="FS119" s="124"/>
      <c r="FT119" s="124"/>
    </row>
    <row r="120" spans="1:176" x14ac:dyDescent="0.25">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c r="CD120" s="124"/>
      <c r="CE120" s="124"/>
      <c r="CF120" s="124"/>
      <c r="CG120" s="124"/>
      <c r="CH120" s="124"/>
      <c r="CI120" s="124"/>
      <c r="CJ120" s="124"/>
      <c r="CK120" s="124"/>
      <c r="CL120" s="124"/>
      <c r="CM120" s="124"/>
      <c r="CN120" s="124"/>
      <c r="CO120" s="124"/>
      <c r="CP120" s="124"/>
      <c r="CQ120" s="124"/>
      <c r="CR120" s="124"/>
      <c r="CS120" s="124"/>
      <c r="CT120" s="124"/>
      <c r="CU120" s="124"/>
      <c r="CV120" s="124"/>
      <c r="CW120" s="124"/>
      <c r="CX120" s="124"/>
      <c r="CY120" s="124"/>
      <c r="CZ120" s="124"/>
      <c r="DA120" s="124"/>
      <c r="DB120" s="124"/>
      <c r="DC120" s="124"/>
      <c r="DD120" s="124"/>
      <c r="DE120" s="124"/>
      <c r="DF120" s="124"/>
      <c r="DG120" s="124"/>
      <c r="DH120" s="124"/>
      <c r="DI120" s="124"/>
      <c r="DJ120" s="124"/>
      <c r="DK120" s="124"/>
      <c r="DL120" s="124"/>
      <c r="DM120" s="124"/>
      <c r="DN120" s="124"/>
      <c r="DO120" s="124"/>
      <c r="DP120" s="124"/>
      <c r="DQ120" s="124"/>
      <c r="DR120" s="124"/>
      <c r="DS120" s="124"/>
      <c r="DT120" s="124"/>
      <c r="DU120" s="124"/>
      <c r="DV120" s="124"/>
      <c r="DW120" s="124"/>
      <c r="DX120" s="124"/>
      <c r="DY120" s="124"/>
      <c r="DZ120" s="124"/>
      <c r="EA120" s="124"/>
      <c r="EB120" s="124"/>
      <c r="EC120" s="124"/>
      <c r="ED120" s="124"/>
      <c r="EE120" s="124"/>
      <c r="EF120" s="124"/>
      <c r="EG120" s="124"/>
      <c r="EH120" s="124"/>
      <c r="EI120" s="124"/>
      <c r="EJ120" s="124"/>
      <c r="EK120" s="124"/>
      <c r="EL120" s="124"/>
      <c r="EM120" s="124"/>
      <c r="EN120" s="124"/>
      <c r="EO120" s="124"/>
      <c r="EP120" s="124"/>
      <c r="EQ120" s="124"/>
      <c r="ER120" s="124"/>
      <c r="ES120" s="124"/>
      <c r="ET120" s="124"/>
      <c r="EU120" s="124"/>
      <c r="EV120" s="124"/>
      <c r="EW120" s="124"/>
      <c r="EX120" s="124"/>
      <c r="EY120" s="124"/>
      <c r="EZ120" s="124"/>
      <c r="FA120" s="124"/>
      <c r="FB120" s="124"/>
      <c r="FC120" s="124"/>
      <c r="FD120" s="124"/>
      <c r="FE120" s="124"/>
      <c r="FF120" s="124"/>
      <c r="FG120" s="124"/>
      <c r="FH120" s="124"/>
      <c r="FI120" s="124"/>
      <c r="FJ120" s="124"/>
      <c r="FK120" s="124"/>
      <c r="FL120" s="124"/>
      <c r="FM120" s="124"/>
      <c r="FN120" s="124"/>
      <c r="FO120" s="124"/>
      <c r="FP120" s="124"/>
      <c r="FQ120" s="124"/>
      <c r="FR120" s="124"/>
      <c r="FS120" s="124"/>
      <c r="FT120" s="124"/>
    </row>
    <row r="121" spans="1:176" x14ac:dyDescent="0.25">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24"/>
      <c r="CW121" s="124"/>
      <c r="CX121" s="124"/>
      <c r="CY121" s="124"/>
      <c r="CZ121" s="124"/>
      <c r="DA121" s="124"/>
      <c r="DB121" s="124"/>
      <c r="DC121" s="124"/>
      <c r="DD121" s="124"/>
      <c r="DE121" s="124"/>
      <c r="DF121" s="124"/>
      <c r="DG121" s="124"/>
      <c r="DH121" s="124"/>
      <c r="DI121" s="124"/>
      <c r="DJ121" s="124"/>
      <c r="DK121" s="124"/>
      <c r="DL121" s="124"/>
      <c r="DM121" s="124"/>
      <c r="DN121" s="124"/>
      <c r="DO121" s="124"/>
      <c r="DP121" s="124"/>
      <c r="DQ121" s="124"/>
      <c r="DR121" s="124"/>
      <c r="DS121" s="124"/>
      <c r="DT121" s="124"/>
      <c r="DU121" s="124"/>
      <c r="DV121" s="124"/>
      <c r="DW121" s="124"/>
      <c r="DX121" s="124"/>
      <c r="DY121" s="124"/>
      <c r="DZ121" s="124"/>
      <c r="EA121" s="124"/>
      <c r="EB121" s="124"/>
      <c r="EC121" s="124"/>
      <c r="ED121" s="124"/>
      <c r="EE121" s="124"/>
      <c r="EF121" s="124"/>
      <c r="EG121" s="124"/>
      <c r="EH121" s="124"/>
      <c r="EI121" s="124"/>
      <c r="EJ121" s="124"/>
      <c r="EK121" s="124"/>
      <c r="EL121" s="124"/>
      <c r="EM121" s="124"/>
      <c r="EN121" s="124"/>
      <c r="EO121" s="124"/>
      <c r="EP121" s="124"/>
      <c r="EQ121" s="124"/>
      <c r="ER121" s="124"/>
      <c r="ES121" s="124"/>
      <c r="ET121" s="124"/>
      <c r="EU121" s="124"/>
      <c r="EV121" s="124"/>
      <c r="EW121" s="124"/>
      <c r="EX121" s="124"/>
      <c r="EY121" s="124"/>
      <c r="EZ121" s="124"/>
      <c r="FA121" s="124"/>
      <c r="FB121" s="124"/>
      <c r="FC121" s="124"/>
      <c r="FD121" s="124"/>
      <c r="FE121" s="124"/>
      <c r="FF121" s="124"/>
      <c r="FG121" s="124"/>
      <c r="FH121" s="124"/>
      <c r="FI121" s="124"/>
      <c r="FJ121" s="124"/>
      <c r="FK121" s="124"/>
      <c r="FL121" s="124"/>
      <c r="FM121" s="124"/>
      <c r="FN121" s="124"/>
      <c r="FO121" s="124"/>
      <c r="FP121" s="124"/>
      <c r="FQ121" s="124"/>
      <c r="FR121" s="124"/>
      <c r="FS121" s="124"/>
      <c r="FT121" s="124"/>
    </row>
    <row r="122" spans="1:176" x14ac:dyDescent="0.25">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124"/>
      <c r="CW122" s="124"/>
      <c r="CX122" s="124"/>
      <c r="CY122" s="124"/>
      <c r="CZ122" s="124"/>
      <c r="DA122" s="124"/>
      <c r="DB122" s="124"/>
      <c r="DC122" s="124"/>
      <c r="DD122" s="124"/>
      <c r="DE122" s="124"/>
      <c r="DF122" s="124"/>
      <c r="DG122" s="124"/>
      <c r="DH122" s="124"/>
      <c r="DI122" s="124"/>
      <c r="DJ122" s="124"/>
      <c r="DK122" s="124"/>
      <c r="DL122" s="124"/>
      <c r="DM122" s="124"/>
      <c r="DN122" s="124"/>
      <c r="DO122" s="124"/>
      <c r="DP122" s="124"/>
      <c r="DQ122" s="124"/>
      <c r="DR122" s="124"/>
      <c r="DS122" s="124"/>
      <c r="DT122" s="124"/>
      <c r="DU122" s="124"/>
      <c r="DV122" s="124"/>
      <c r="DW122" s="124"/>
      <c r="DX122" s="124"/>
      <c r="DY122" s="124"/>
      <c r="DZ122" s="124"/>
      <c r="EA122" s="124"/>
      <c r="EB122" s="124"/>
      <c r="EC122" s="124"/>
      <c r="ED122" s="124"/>
      <c r="EE122" s="124"/>
      <c r="EF122" s="124"/>
      <c r="EG122" s="124"/>
      <c r="EH122" s="124"/>
      <c r="EI122" s="124"/>
      <c r="EJ122" s="124"/>
      <c r="EK122" s="124"/>
      <c r="EL122" s="124"/>
      <c r="EM122" s="124"/>
      <c r="EN122" s="124"/>
      <c r="EO122" s="124"/>
      <c r="EP122" s="124"/>
      <c r="EQ122" s="124"/>
      <c r="ER122" s="124"/>
      <c r="ES122" s="124"/>
      <c r="ET122" s="124"/>
      <c r="EU122" s="124"/>
      <c r="EV122" s="124"/>
      <c r="EW122" s="124"/>
      <c r="EX122" s="124"/>
      <c r="EY122" s="124"/>
      <c r="EZ122" s="124"/>
      <c r="FA122" s="124"/>
      <c r="FB122" s="124"/>
      <c r="FC122" s="124"/>
      <c r="FD122" s="124"/>
      <c r="FE122" s="124"/>
      <c r="FF122" s="124"/>
      <c r="FG122" s="124"/>
      <c r="FH122" s="124"/>
      <c r="FI122" s="124"/>
      <c r="FJ122" s="124"/>
      <c r="FK122" s="124"/>
      <c r="FL122" s="124"/>
      <c r="FM122" s="124"/>
      <c r="FN122" s="124"/>
      <c r="FO122" s="124"/>
      <c r="FP122" s="124"/>
      <c r="FQ122" s="124"/>
      <c r="FR122" s="124"/>
      <c r="FS122" s="124"/>
      <c r="FT122" s="124"/>
    </row>
    <row r="123" spans="1:176" x14ac:dyDescent="0.25">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c r="BJ123" s="124"/>
      <c r="BK123" s="124"/>
      <c r="BL123" s="124"/>
      <c r="BM123" s="124"/>
      <c r="BN123" s="124"/>
      <c r="BO123" s="124"/>
      <c r="BP123" s="124"/>
      <c r="BQ123" s="124"/>
      <c r="BR123" s="124"/>
      <c r="BS123" s="124"/>
      <c r="BT123" s="124"/>
      <c r="BU123" s="124"/>
      <c r="BV123" s="124"/>
      <c r="BW123" s="124"/>
      <c r="BX123" s="124"/>
      <c r="BY123" s="124"/>
      <c r="BZ123" s="124"/>
      <c r="CA123" s="124"/>
      <c r="CB123" s="124"/>
      <c r="CC123" s="124"/>
      <c r="CD123" s="124"/>
      <c r="CE123" s="124"/>
      <c r="CF123" s="124"/>
      <c r="CG123" s="124"/>
      <c r="CH123" s="124"/>
      <c r="CI123" s="124"/>
      <c r="CJ123" s="124"/>
      <c r="CK123" s="124"/>
      <c r="CL123" s="124"/>
      <c r="CM123" s="124"/>
      <c r="CN123" s="124"/>
      <c r="CO123" s="124"/>
      <c r="CP123" s="124"/>
      <c r="CQ123" s="124"/>
      <c r="CR123" s="124"/>
      <c r="CS123" s="124"/>
      <c r="CT123" s="124"/>
      <c r="CU123" s="124"/>
      <c r="CV123" s="124"/>
      <c r="CW123" s="124"/>
      <c r="CX123" s="124"/>
      <c r="CY123" s="124"/>
      <c r="CZ123" s="124"/>
      <c r="DA123" s="124"/>
      <c r="DB123" s="124"/>
      <c r="DC123" s="124"/>
      <c r="DD123" s="124"/>
      <c r="DE123" s="124"/>
      <c r="DF123" s="124"/>
      <c r="DG123" s="124"/>
      <c r="DH123" s="124"/>
      <c r="DI123" s="124"/>
      <c r="DJ123" s="124"/>
      <c r="DK123" s="124"/>
      <c r="DL123" s="124"/>
      <c r="DM123" s="124"/>
      <c r="DN123" s="124"/>
      <c r="DO123" s="124"/>
      <c r="DP123" s="124"/>
      <c r="DQ123" s="124"/>
      <c r="DR123" s="124"/>
      <c r="DS123" s="124"/>
      <c r="DT123" s="124"/>
      <c r="DU123" s="124"/>
      <c r="DV123" s="124"/>
      <c r="DW123" s="124"/>
      <c r="DX123" s="124"/>
      <c r="DY123" s="124"/>
      <c r="DZ123" s="124"/>
      <c r="EA123" s="124"/>
      <c r="EB123" s="124"/>
      <c r="EC123" s="124"/>
      <c r="ED123" s="124"/>
      <c r="EE123" s="124"/>
      <c r="EF123" s="124"/>
      <c r="EG123" s="124"/>
      <c r="EH123" s="124"/>
      <c r="EI123" s="124"/>
      <c r="EJ123" s="124"/>
      <c r="EK123" s="124"/>
      <c r="EL123" s="124"/>
      <c r="EM123" s="124"/>
      <c r="EN123" s="124"/>
      <c r="EO123" s="124"/>
      <c r="EP123" s="124"/>
      <c r="EQ123" s="124"/>
      <c r="ER123" s="124"/>
      <c r="ES123" s="124"/>
      <c r="ET123" s="124"/>
      <c r="EU123" s="124"/>
      <c r="EV123" s="124"/>
      <c r="EW123" s="124"/>
      <c r="EX123" s="124"/>
      <c r="EY123" s="124"/>
      <c r="EZ123" s="124"/>
      <c r="FA123" s="124"/>
      <c r="FB123" s="124"/>
      <c r="FC123" s="124"/>
      <c r="FD123" s="124"/>
      <c r="FE123" s="124"/>
      <c r="FF123" s="124"/>
      <c r="FG123" s="124"/>
      <c r="FH123" s="124"/>
      <c r="FI123" s="124"/>
      <c r="FJ123" s="124"/>
      <c r="FK123" s="124"/>
      <c r="FL123" s="124"/>
      <c r="FM123" s="124"/>
      <c r="FN123" s="124"/>
      <c r="FO123" s="124"/>
      <c r="FP123" s="124"/>
      <c r="FQ123" s="124"/>
      <c r="FR123" s="124"/>
      <c r="FS123" s="124"/>
      <c r="FT123" s="124"/>
    </row>
    <row r="124" spans="1:176" x14ac:dyDescent="0.25">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24"/>
      <c r="BN124" s="124"/>
      <c r="BO124" s="124"/>
      <c r="BP124" s="124"/>
      <c r="BQ124" s="124"/>
      <c r="BR124" s="124"/>
      <c r="BS124" s="124"/>
      <c r="BT124" s="124"/>
      <c r="BU124" s="124"/>
      <c r="BV124" s="124"/>
      <c r="BW124" s="124"/>
      <c r="BX124" s="124"/>
      <c r="BY124" s="124"/>
      <c r="BZ124" s="124"/>
      <c r="CA124" s="124"/>
      <c r="CB124" s="124"/>
      <c r="CC124" s="124"/>
      <c r="CD124" s="124"/>
      <c r="CE124" s="124"/>
      <c r="CF124" s="124"/>
      <c r="CG124" s="124"/>
      <c r="CH124" s="124"/>
      <c r="CI124" s="124"/>
      <c r="CJ124" s="124"/>
      <c r="CK124" s="124"/>
      <c r="CL124" s="124"/>
      <c r="CM124" s="124"/>
      <c r="CN124" s="124"/>
      <c r="CO124" s="124"/>
      <c r="CP124" s="124"/>
      <c r="CQ124" s="124"/>
      <c r="CR124" s="124"/>
      <c r="CS124" s="124"/>
      <c r="CT124" s="124"/>
      <c r="CU124" s="124"/>
      <c r="CV124" s="124"/>
      <c r="CW124" s="124"/>
      <c r="CX124" s="124"/>
      <c r="CY124" s="124"/>
      <c r="CZ124" s="124"/>
      <c r="DA124" s="124"/>
      <c r="DB124" s="124"/>
      <c r="DC124" s="124"/>
      <c r="DD124" s="124"/>
      <c r="DE124" s="124"/>
      <c r="DF124" s="124"/>
      <c r="DG124" s="124"/>
      <c r="DH124" s="124"/>
      <c r="DI124" s="124"/>
      <c r="DJ124" s="124"/>
      <c r="DK124" s="124"/>
      <c r="DL124" s="124"/>
      <c r="DM124" s="124"/>
      <c r="DN124" s="124"/>
      <c r="DO124" s="124"/>
      <c r="DP124" s="124"/>
      <c r="DQ124" s="124"/>
      <c r="DR124" s="124"/>
      <c r="DS124" s="124"/>
      <c r="DT124" s="124"/>
      <c r="DU124" s="124"/>
      <c r="DV124" s="124"/>
      <c r="DW124" s="124"/>
      <c r="DX124" s="124"/>
      <c r="DY124" s="124"/>
      <c r="DZ124" s="124"/>
      <c r="EA124" s="124"/>
      <c r="EB124" s="124"/>
      <c r="EC124" s="124"/>
      <c r="ED124" s="124"/>
      <c r="EE124" s="124"/>
      <c r="EF124" s="124"/>
      <c r="EG124" s="124"/>
      <c r="EH124" s="124"/>
      <c r="EI124" s="124"/>
      <c r="EJ124" s="124"/>
      <c r="EK124" s="124"/>
      <c r="EL124" s="124"/>
      <c r="EM124" s="124"/>
      <c r="EN124" s="124"/>
      <c r="EO124" s="124"/>
      <c r="EP124" s="124"/>
      <c r="EQ124" s="124"/>
      <c r="ER124" s="124"/>
      <c r="ES124" s="124"/>
      <c r="ET124" s="124"/>
      <c r="EU124" s="124"/>
      <c r="EV124" s="124"/>
      <c r="EW124" s="124"/>
      <c r="EX124" s="124"/>
      <c r="EY124" s="124"/>
      <c r="EZ124" s="124"/>
      <c r="FA124" s="124"/>
      <c r="FB124" s="124"/>
      <c r="FC124" s="124"/>
      <c r="FD124" s="124"/>
      <c r="FE124" s="124"/>
      <c r="FF124" s="124"/>
      <c r="FG124" s="124"/>
      <c r="FH124" s="124"/>
      <c r="FI124" s="124"/>
      <c r="FJ124" s="124"/>
      <c r="FK124" s="124"/>
      <c r="FL124" s="124"/>
      <c r="FM124" s="124"/>
      <c r="FN124" s="124"/>
      <c r="FO124" s="124"/>
      <c r="FP124" s="124"/>
      <c r="FQ124" s="124"/>
      <c r="FR124" s="124"/>
      <c r="FS124" s="124"/>
      <c r="FT124" s="124"/>
    </row>
    <row r="125" spans="1:176" x14ac:dyDescent="0.25">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c r="CD125" s="124"/>
      <c r="CE125" s="124"/>
      <c r="CF125" s="124"/>
      <c r="CG125" s="124"/>
      <c r="CH125" s="124"/>
      <c r="CI125" s="124"/>
      <c r="CJ125" s="124"/>
      <c r="CK125" s="124"/>
      <c r="CL125" s="124"/>
      <c r="CM125" s="124"/>
      <c r="CN125" s="124"/>
      <c r="CO125" s="124"/>
      <c r="CP125" s="124"/>
      <c r="CQ125" s="124"/>
      <c r="CR125" s="124"/>
      <c r="CS125" s="124"/>
      <c r="CT125" s="124"/>
      <c r="CU125" s="124"/>
      <c r="CV125" s="124"/>
      <c r="CW125" s="124"/>
      <c r="CX125" s="124"/>
      <c r="CY125" s="124"/>
      <c r="CZ125" s="124"/>
      <c r="DA125" s="124"/>
      <c r="DB125" s="124"/>
      <c r="DC125" s="124"/>
      <c r="DD125" s="124"/>
      <c r="DE125" s="124"/>
      <c r="DF125" s="124"/>
      <c r="DG125" s="124"/>
      <c r="DH125" s="124"/>
      <c r="DI125" s="124"/>
      <c r="DJ125" s="124"/>
      <c r="DK125" s="124"/>
      <c r="DL125" s="124"/>
      <c r="DM125" s="124"/>
      <c r="DN125" s="124"/>
      <c r="DO125" s="124"/>
      <c r="DP125" s="124"/>
      <c r="DQ125" s="124"/>
      <c r="DR125" s="124"/>
      <c r="DS125" s="124"/>
      <c r="DT125" s="124"/>
      <c r="DU125" s="124"/>
      <c r="DV125" s="124"/>
      <c r="DW125" s="124"/>
      <c r="DX125" s="124"/>
      <c r="DY125" s="124"/>
      <c r="DZ125" s="124"/>
      <c r="EA125" s="124"/>
      <c r="EB125" s="124"/>
      <c r="EC125" s="124"/>
      <c r="ED125" s="124"/>
      <c r="EE125" s="124"/>
      <c r="EF125" s="124"/>
      <c r="EG125" s="124"/>
      <c r="EH125" s="124"/>
      <c r="EI125" s="124"/>
      <c r="EJ125" s="124"/>
      <c r="EK125" s="124"/>
      <c r="EL125" s="124"/>
      <c r="EM125" s="124"/>
      <c r="EN125" s="124"/>
      <c r="EO125" s="124"/>
      <c r="EP125" s="124"/>
      <c r="EQ125" s="124"/>
      <c r="ER125" s="124"/>
      <c r="ES125" s="124"/>
      <c r="ET125" s="124"/>
      <c r="EU125" s="124"/>
      <c r="EV125" s="124"/>
      <c r="EW125" s="124"/>
      <c r="EX125" s="124"/>
      <c r="EY125" s="124"/>
      <c r="EZ125" s="124"/>
      <c r="FA125" s="124"/>
      <c r="FB125" s="124"/>
      <c r="FC125" s="124"/>
      <c r="FD125" s="124"/>
      <c r="FE125" s="124"/>
      <c r="FF125" s="124"/>
      <c r="FG125" s="124"/>
      <c r="FH125" s="124"/>
      <c r="FI125" s="124"/>
      <c r="FJ125" s="124"/>
      <c r="FK125" s="124"/>
      <c r="FL125" s="124"/>
      <c r="FM125" s="124"/>
      <c r="FN125" s="124"/>
      <c r="FO125" s="124"/>
      <c r="FP125" s="124"/>
      <c r="FQ125" s="124"/>
      <c r="FR125" s="124"/>
      <c r="FS125" s="124"/>
      <c r="FT125" s="124"/>
    </row>
    <row r="126" spans="1:176" x14ac:dyDescent="0.25">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c r="BI126" s="124"/>
      <c r="BJ126" s="124"/>
      <c r="BK126" s="124"/>
      <c r="BL126" s="124"/>
      <c r="BM126" s="124"/>
      <c r="BN126" s="124"/>
      <c r="BO126" s="124"/>
      <c r="BP126" s="124"/>
      <c r="BQ126" s="124"/>
      <c r="BR126" s="124"/>
      <c r="BS126" s="124"/>
      <c r="BT126" s="124"/>
      <c r="BU126" s="124"/>
      <c r="BV126" s="124"/>
      <c r="BW126" s="124"/>
      <c r="BX126" s="124"/>
      <c r="BY126" s="124"/>
      <c r="BZ126" s="124"/>
      <c r="CA126" s="124"/>
      <c r="CB126" s="124"/>
      <c r="CC126" s="124"/>
      <c r="CD126" s="124"/>
      <c r="CE126" s="124"/>
      <c r="CF126" s="124"/>
      <c r="CG126" s="124"/>
      <c r="CH126" s="124"/>
      <c r="CI126" s="124"/>
      <c r="CJ126" s="124"/>
      <c r="CK126" s="124"/>
      <c r="CL126" s="124"/>
      <c r="CM126" s="124"/>
      <c r="CN126" s="124"/>
      <c r="CO126" s="124"/>
      <c r="CP126" s="124"/>
      <c r="CQ126" s="124"/>
      <c r="CR126" s="124"/>
      <c r="CS126" s="124"/>
      <c r="CT126" s="124"/>
      <c r="CU126" s="124"/>
      <c r="CV126" s="124"/>
      <c r="CW126" s="124"/>
      <c r="CX126" s="124"/>
      <c r="CY126" s="124"/>
      <c r="CZ126" s="124"/>
      <c r="DA126" s="124"/>
      <c r="DB126" s="124"/>
      <c r="DC126" s="124"/>
      <c r="DD126" s="124"/>
      <c r="DE126" s="124"/>
      <c r="DF126" s="124"/>
      <c r="DG126" s="124"/>
      <c r="DH126" s="124"/>
      <c r="DI126" s="124"/>
      <c r="DJ126" s="124"/>
      <c r="DK126" s="124"/>
      <c r="DL126" s="124"/>
      <c r="DM126" s="124"/>
      <c r="DN126" s="124"/>
      <c r="DO126" s="124"/>
      <c r="DP126" s="124"/>
      <c r="DQ126" s="124"/>
      <c r="DR126" s="124"/>
      <c r="DS126" s="124"/>
      <c r="DT126" s="124"/>
      <c r="DU126" s="124"/>
      <c r="DV126" s="124"/>
      <c r="DW126" s="124"/>
      <c r="DX126" s="124"/>
      <c r="DY126" s="124"/>
      <c r="DZ126" s="124"/>
      <c r="EA126" s="124"/>
      <c r="EB126" s="124"/>
      <c r="EC126" s="124"/>
      <c r="ED126" s="124"/>
      <c r="EE126" s="124"/>
      <c r="EF126" s="124"/>
      <c r="EG126" s="124"/>
      <c r="EH126" s="124"/>
      <c r="EI126" s="124"/>
      <c r="EJ126" s="124"/>
      <c r="EK126" s="124"/>
      <c r="EL126" s="124"/>
      <c r="EM126" s="124"/>
      <c r="EN126" s="124"/>
      <c r="EO126" s="124"/>
      <c r="EP126" s="124"/>
      <c r="EQ126" s="124"/>
      <c r="ER126" s="124"/>
      <c r="ES126" s="124"/>
      <c r="ET126" s="124"/>
      <c r="EU126" s="124"/>
      <c r="EV126" s="124"/>
      <c r="EW126" s="124"/>
      <c r="EX126" s="124"/>
      <c r="EY126" s="124"/>
      <c r="EZ126" s="124"/>
      <c r="FA126" s="124"/>
      <c r="FB126" s="124"/>
      <c r="FC126" s="124"/>
      <c r="FD126" s="124"/>
      <c r="FE126" s="124"/>
      <c r="FF126" s="124"/>
      <c r="FG126" s="124"/>
      <c r="FH126" s="124"/>
      <c r="FI126" s="124"/>
      <c r="FJ126" s="124"/>
      <c r="FK126" s="124"/>
      <c r="FL126" s="124"/>
      <c r="FM126" s="124"/>
      <c r="FN126" s="124"/>
      <c r="FO126" s="124"/>
      <c r="FP126" s="124"/>
      <c r="FQ126" s="124"/>
      <c r="FR126" s="124"/>
      <c r="FS126" s="124"/>
      <c r="FT126" s="124"/>
    </row>
    <row r="127" spans="1:176" x14ac:dyDescent="0.25">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c r="CD127" s="124"/>
      <c r="CE127" s="124"/>
      <c r="CF127" s="124"/>
      <c r="CG127" s="124"/>
      <c r="CH127" s="124"/>
      <c r="CI127" s="124"/>
      <c r="CJ127" s="124"/>
      <c r="CK127" s="124"/>
      <c r="CL127" s="124"/>
      <c r="CM127" s="124"/>
      <c r="CN127" s="124"/>
      <c r="CO127" s="124"/>
      <c r="CP127" s="124"/>
      <c r="CQ127" s="124"/>
      <c r="CR127" s="124"/>
      <c r="CS127" s="124"/>
      <c r="CT127" s="124"/>
      <c r="CU127" s="124"/>
      <c r="CV127" s="124"/>
      <c r="CW127" s="124"/>
      <c r="CX127" s="124"/>
      <c r="CY127" s="124"/>
      <c r="CZ127" s="124"/>
      <c r="DA127" s="124"/>
      <c r="DB127" s="124"/>
      <c r="DC127" s="124"/>
      <c r="DD127" s="124"/>
      <c r="DE127" s="124"/>
      <c r="DF127" s="124"/>
      <c r="DG127" s="124"/>
      <c r="DH127" s="124"/>
      <c r="DI127" s="124"/>
      <c r="DJ127" s="124"/>
      <c r="DK127" s="124"/>
      <c r="DL127" s="124"/>
      <c r="DM127" s="124"/>
      <c r="DN127" s="124"/>
      <c r="DO127" s="124"/>
      <c r="DP127" s="124"/>
      <c r="DQ127" s="124"/>
      <c r="DR127" s="124"/>
      <c r="DS127" s="124"/>
      <c r="DT127" s="124"/>
      <c r="DU127" s="124"/>
      <c r="DV127" s="124"/>
      <c r="DW127" s="124"/>
      <c r="DX127" s="124"/>
      <c r="DY127" s="124"/>
      <c r="DZ127" s="124"/>
      <c r="EA127" s="124"/>
      <c r="EB127" s="124"/>
      <c r="EC127" s="124"/>
      <c r="ED127" s="124"/>
      <c r="EE127" s="124"/>
      <c r="EF127" s="124"/>
      <c r="EG127" s="124"/>
      <c r="EH127" s="124"/>
      <c r="EI127" s="124"/>
      <c r="EJ127" s="124"/>
      <c r="EK127" s="124"/>
      <c r="EL127" s="124"/>
      <c r="EM127" s="124"/>
      <c r="EN127" s="124"/>
      <c r="EO127" s="124"/>
      <c r="EP127" s="124"/>
      <c r="EQ127" s="124"/>
      <c r="ER127" s="124"/>
      <c r="ES127" s="124"/>
      <c r="ET127" s="124"/>
      <c r="EU127" s="124"/>
      <c r="EV127" s="124"/>
      <c r="EW127" s="124"/>
      <c r="EX127" s="124"/>
      <c r="EY127" s="124"/>
      <c r="EZ127" s="124"/>
      <c r="FA127" s="124"/>
      <c r="FB127" s="124"/>
      <c r="FC127" s="124"/>
      <c r="FD127" s="124"/>
      <c r="FE127" s="124"/>
      <c r="FF127" s="124"/>
      <c r="FG127" s="124"/>
      <c r="FH127" s="124"/>
      <c r="FI127" s="124"/>
      <c r="FJ127" s="124"/>
      <c r="FK127" s="124"/>
      <c r="FL127" s="124"/>
      <c r="FM127" s="124"/>
      <c r="FN127" s="124"/>
      <c r="FO127" s="124"/>
      <c r="FP127" s="124"/>
      <c r="FQ127" s="124"/>
      <c r="FR127" s="124"/>
      <c r="FS127" s="124"/>
      <c r="FT127" s="124"/>
    </row>
    <row r="128" spans="1:176" x14ac:dyDescent="0.25">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c r="BJ128" s="124"/>
      <c r="BK128" s="124"/>
      <c r="BL128" s="124"/>
      <c r="BM128" s="124"/>
      <c r="BN128" s="124"/>
      <c r="BO128" s="124"/>
      <c r="BP128" s="124"/>
      <c r="BQ128" s="124"/>
      <c r="BR128" s="124"/>
      <c r="BS128" s="124"/>
      <c r="BT128" s="124"/>
      <c r="BU128" s="124"/>
      <c r="BV128" s="124"/>
      <c r="BW128" s="124"/>
      <c r="BX128" s="124"/>
      <c r="BY128" s="124"/>
      <c r="BZ128" s="124"/>
      <c r="CA128" s="124"/>
      <c r="CB128" s="124"/>
      <c r="CC128" s="124"/>
      <c r="CD128" s="124"/>
      <c r="CE128" s="124"/>
      <c r="CF128" s="124"/>
      <c r="CG128" s="124"/>
      <c r="CH128" s="124"/>
      <c r="CI128" s="124"/>
      <c r="CJ128" s="124"/>
      <c r="CK128" s="124"/>
      <c r="CL128" s="124"/>
      <c r="CM128" s="124"/>
      <c r="CN128" s="124"/>
      <c r="CO128" s="124"/>
      <c r="CP128" s="124"/>
      <c r="CQ128" s="124"/>
      <c r="CR128" s="124"/>
      <c r="CS128" s="124"/>
      <c r="CT128" s="124"/>
      <c r="CU128" s="124"/>
      <c r="CV128" s="124"/>
      <c r="CW128" s="124"/>
      <c r="CX128" s="124"/>
      <c r="CY128" s="124"/>
      <c r="CZ128" s="124"/>
      <c r="DA128" s="124"/>
      <c r="DB128" s="124"/>
      <c r="DC128" s="124"/>
      <c r="DD128" s="124"/>
      <c r="DE128" s="124"/>
      <c r="DF128" s="124"/>
      <c r="DG128" s="124"/>
      <c r="DH128" s="124"/>
      <c r="DI128" s="124"/>
      <c r="DJ128" s="124"/>
      <c r="DK128" s="124"/>
      <c r="DL128" s="124"/>
      <c r="DM128" s="124"/>
      <c r="DN128" s="124"/>
      <c r="DO128" s="124"/>
      <c r="DP128" s="124"/>
      <c r="DQ128" s="124"/>
      <c r="DR128" s="124"/>
      <c r="DS128" s="124"/>
      <c r="DT128" s="124"/>
      <c r="DU128" s="124"/>
      <c r="DV128" s="124"/>
      <c r="DW128" s="124"/>
      <c r="DX128" s="124"/>
      <c r="DY128" s="124"/>
      <c r="DZ128" s="124"/>
      <c r="EA128" s="124"/>
      <c r="EB128" s="124"/>
      <c r="EC128" s="124"/>
      <c r="ED128" s="124"/>
      <c r="EE128" s="124"/>
      <c r="EF128" s="124"/>
      <c r="EG128" s="124"/>
      <c r="EH128" s="124"/>
      <c r="EI128" s="124"/>
      <c r="EJ128" s="124"/>
      <c r="EK128" s="124"/>
      <c r="EL128" s="124"/>
      <c r="EM128" s="124"/>
      <c r="EN128" s="124"/>
      <c r="EO128" s="124"/>
      <c r="EP128" s="124"/>
      <c r="EQ128" s="124"/>
      <c r="ER128" s="124"/>
      <c r="ES128" s="124"/>
      <c r="ET128" s="124"/>
      <c r="EU128" s="124"/>
      <c r="EV128" s="124"/>
      <c r="EW128" s="124"/>
      <c r="EX128" s="124"/>
      <c r="EY128" s="124"/>
      <c r="EZ128" s="124"/>
      <c r="FA128" s="124"/>
      <c r="FB128" s="124"/>
      <c r="FC128" s="124"/>
      <c r="FD128" s="124"/>
      <c r="FE128" s="124"/>
      <c r="FF128" s="124"/>
      <c r="FG128" s="124"/>
      <c r="FH128" s="124"/>
      <c r="FI128" s="124"/>
      <c r="FJ128" s="124"/>
      <c r="FK128" s="124"/>
      <c r="FL128" s="124"/>
      <c r="FM128" s="124"/>
      <c r="FN128" s="124"/>
      <c r="FO128" s="124"/>
      <c r="FP128" s="124"/>
      <c r="FQ128" s="124"/>
      <c r="FR128" s="124"/>
      <c r="FS128" s="124"/>
      <c r="FT128" s="124"/>
    </row>
    <row r="129" spans="1:176" x14ac:dyDescent="0.25">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c r="CD129" s="124"/>
      <c r="CE129" s="124"/>
      <c r="CF129" s="124"/>
      <c r="CG129" s="124"/>
      <c r="CH129" s="124"/>
      <c r="CI129" s="124"/>
      <c r="CJ129" s="124"/>
      <c r="CK129" s="124"/>
      <c r="CL129" s="124"/>
      <c r="CM129" s="124"/>
      <c r="CN129" s="124"/>
      <c r="CO129" s="124"/>
      <c r="CP129" s="124"/>
      <c r="CQ129" s="124"/>
      <c r="CR129" s="124"/>
      <c r="CS129" s="124"/>
      <c r="CT129" s="124"/>
      <c r="CU129" s="124"/>
      <c r="CV129" s="124"/>
      <c r="CW129" s="124"/>
      <c r="CX129" s="124"/>
      <c r="CY129" s="124"/>
      <c r="CZ129" s="124"/>
      <c r="DA129" s="124"/>
      <c r="DB129" s="124"/>
      <c r="DC129" s="124"/>
      <c r="DD129" s="124"/>
      <c r="DE129" s="124"/>
      <c r="DF129" s="124"/>
      <c r="DG129" s="124"/>
      <c r="DH129" s="124"/>
      <c r="DI129" s="124"/>
      <c r="DJ129" s="124"/>
      <c r="DK129" s="124"/>
      <c r="DL129" s="124"/>
      <c r="DM129" s="124"/>
      <c r="DN129" s="124"/>
      <c r="DO129" s="124"/>
      <c r="DP129" s="124"/>
      <c r="DQ129" s="124"/>
      <c r="DR129" s="124"/>
      <c r="DS129" s="124"/>
      <c r="DT129" s="124"/>
      <c r="DU129" s="124"/>
      <c r="DV129" s="124"/>
      <c r="DW129" s="124"/>
      <c r="DX129" s="124"/>
      <c r="DY129" s="124"/>
      <c r="DZ129" s="124"/>
      <c r="EA129" s="124"/>
      <c r="EB129" s="124"/>
      <c r="EC129" s="124"/>
      <c r="ED129" s="124"/>
      <c r="EE129" s="124"/>
      <c r="EF129" s="124"/>
      <c r="EG129" s="124"/>
      <c r="EH129" s="124"/>
      <c r="EI129" s="124"/>
      <c r="EJ129" s="124"/>
      <c r="EK129" s="124"/>
      <c r="EL129" s="124"/>
      <c r="EM129" s="124"/>
      <c r="EN129" s="124"/>
      <c r="EO129" s="124"/>
      <c r="EP129" s="124"/>
      <c r="EQ129" s="124"/>
      <c r="ER129" s="124"/>
      <c r="ES129" s="124"/>
      <c r="ET129" s="124"/>
      <c r="EU129" s="124"/>
      <c r="EV129" s="124"/>
      <c r="EW129" s="124"/>
      <c r="EX129" s="124"/>
      <c r="EY129" s="124"/>
      <c r="EZ129" s="124"/>
      <c r="FA129" s="124"/>
      <c r="FB129" s="124"/>
      <c r="FC129" s="124"/>
      <c r="FD129" s="124"/>
      <c r="FE129" s="124"/>
      <c r="FF129" s="124"/>
      <c r="FG129" s="124"/>
      <c r="FH129" s="124"/>
      <c r="FI129" s="124"/>
      <c r="FJ129" s="124"/>
      <c r="FK129" s="124"/>
      <c r="FL129" s="124"/>
      <c r="FM129" s="124"/>
      <c r="FN129" s="124"/>
      <c r="FO129" s="124"/>
      <c r="FP129" s="124"/>
      <c r="FQ129" s="124"/>
      <c r="FR129" s="124"/>
      <c r="FS129" s="124"/>
      <c r="FT129" s="124"/>
    </row>
    <row r="130" spans="1:176" x14ac:dyDescent="0.25">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c r="AX130" s="124"/>
      <c r="AY130" s="124"/>
      <c r="AZ130" s="124"/>
      <c r="BA130" s="124"/>
      <c r="BB130" s="124"/>
      <c r="BC130" s="124"/>
      <c r="BD130" s="124"/>
      <c r="BE130" s="124"/>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4"/>
      <c r="CH130" s="124"/>
      <c r="CI130" s="124"/>
      <c r="CJ130" s="124"/>
      <c r="CK130" s="124"/>
      <c r="CL130" s="124"/>
      <c r="CM130" s="124"/>
      <c r="CN130" s="124"/>
      <c r="CO130" s="124"/>
      <c r="CP130" s="124"/>
      <c r="CQ130" s="124"/>
      <c r="CR130" s="124"/>
      <c r="CS130" s="124"/>
      <c r="CT130" s="124"/>
      <c r="CU130" s="124"/>
      <c r="CV130" s="124"/>
      <c r="CW130" s="124"/>
      <c r="CX130" s="124"/>
      <c r="CY130" s="124"/>
      <c r="CZ130" s="124"/>
      <c r="DA130" s="124"/>
      <c r="DB130" s="124"/>
      <c r="DC130" s="124"/>
      <c r="DD130" s="124"/>
      <c r="DE130" s="124"/>
      <c r="DF130" s="124"/>
      <c r="DG130" s="124"/>
      <c r="DH130" s="124"/>
      <c r="DI130" s="124"/>
      <c r="DJ130" s="124"/>
      <c r="DK130" s="124"/>
      <c r="DL130" s="124"/>
      <c r="DM130" s="124"/>
      <c r="DN130" s="124"/>
      <c r="DO130" s="124"/>
      <c r="DP130" s="124"/>
      <c r="DQ130" s="124"/>
      <c r="DR130" s="124"/>
      <c r="DS130" s="124"/>
      <c r="DT130" s="124"/>
      <c r="DU130" s="124"/>
      <c r="DV130" s="124"/>
      <c r="DW130" s="124"/>
      <c r="DX130" s="124"/>
      <c r="DY130" s="124"/>
      <c r="DZ130" s="124"/>
      <c r="EA130" s="124"/>
      <c r="EB130" s="124"/>
      <c r="EC130" s="124"/>
      <c r="ED130" s="124"/>
      <c r="EE130" s="124"/>
      <c r="EF130" s="124"/>
      <c r="EG130" s="124"/>
      <c r="EH130" s="124"/>
      <c r="EI130" s="124"/>
      <c r="EJ130" s="124"/>
      <c r="EK130" s="124"/>
      <c r="EL130" s="124"/>
      <c r="EM130" s="124"/>
      <c r="EN130" s="124"/>
      <c r="EO130" s="124"/>
      <c r="EP130" s="124"/>
      <c r="EQ130" s="124"/>
      <c r="ER130" s="124"/>
      <c r="ES130" s="124"/>
      <c r="ET130" s="124"/>
      <c r="EU130" s="124"/>
      <c r="EV130" s="124"/>
      <c r="EW130" s="124"/>
      <c r="EX130" s="124"/>
      <c r="EY130" s="124"/>
      <c r="EZ130" s="124"/>
      <c r="FA130" s="124"/>
      <c r="FB130" s="124"/>
      <c r="FC130" s="124"/>
      <c r="FD130" s="124"/>
      <c r="FE130" s="124"/>
      <c r="FF130" s="124"/>
      <c r="FG130" s="124"/>
      <c r="FH130" s="124"/>
      <c r="FI130" s="124"/>
      <c r="FJ130" s="124"/>
      <c r="FK130" s="124"/>
      <c r="FL130" s="124"/>
      <c r="FM130" s="124"/>
      <c r="FN130" s="124"/>
      <c r="FO130" s="124"/>
      <c r="FP130" s="124"/>
      <c r="FQ130" s="124"/>
      <c r="FR130" s="124"/>
      <c r="FS130" s="124"/>
      <c r="FT130" s="124"/>
    </row>
    <row r="131" spans="1:176" x14ac:dyDescent="0.25">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c r="CD131" s="124"/>
      <c r="CE131" s="124"/>
      <c r="CF131" s="124"/>
      <c r="CG131" s="124"/>
      <c r="CH131" s="124"/>
      <c r="CI131" s="124"/>
      <c r="CJ131" s="124"/>
      <c r="CK131" s="124"/>
      <c r="CL131" s="124"/>
      <c r="CM131" s="124"/>
      <c r="CN131" s="124"/>
      <c r="CO131" s="124"/>
      <c r="CP131" s="124"/>
      <c r="CQ131" s="124"/>
      <c r="CR131" s="124"/>
      <c r="CS131" s="124"/>
      <c r="CT131" s="124"/>
      <c r="CU131" s="124"/>
      <c r="CV131" s="124"/>
      <c r="CW131" s="124"/>
      <c r="CX131" s="124"/>
      <c r="CY131" s="124"/>
      <c r="CZ131" s="124"/>
      <c r="DA131" s="124"/>
      <c r="DB131" s="124"/>
      <c r="DC131" s="124"/>
      <c r="DD131" s="124"/>
      <c r="DE131" s="124"/>
      <c r="DF131" s="124"/>
      <c r="DG131" s="124"/>
      <c r="DH131" s="124"/>
      <c r="DI131" s="124"/>
      <c r="DJ131" s="124"/>
      <c r="DK131" s="124"/>
      <c r="DL131" s="124"/>
      <c r="DM131" s="124"/>
      <c r="DN131" s="124"/>
      <c r="DO131" s="124"/>
      <c r="DP131" s="124"/>
      <c r="DQ131" s="124"/>
      <c r="DR131" s="124"/>
      <c r="DS131" s="124"/>
      <c r="DT131" s="124"/>
      <c r="DU131" s="124"/>
      <c r="DV131" s="124"/>
      <c r="DW131" s="124"/>
      <c r="DX131" s="124"/>
      <c r="DY131" s="124"/>
      <c r="DZ131" s="124"/>
      <c r="EA131" s="124"/>
      <c r="EB131" s="124"/>
      <c r="EC131" s="124"/>
      <c r="ED131" s="124"/>
      <c r="EE131" s="124"/>
      <c r="EF131" s="124"/>
      <c r="EG131" s="124"/>
      <c r="EH131" s="124"/>
      <c r="EI131" s="124"/>
      <c r="EJ131" s="124"/>
      <c r="EK131" s="124"/>
      <c r="EL131" s="124"/>
      <c r="EM131" s="124"/>
      <c r="EN131" s="124"/>
      <c r="EO131" s="124"/>
      <c r="EP131" s="124"/>
      <c r="EQ131" s="124"/>
      <c r="ER131" s="124"/>
      <c r="ES131" s="124"/>
      <c r="ET131" s="124"/>
      <c r="EU131" s="124"/>
      <c r="EV131" s="124"/>
      <c r="EW131" s="124"/>
      <c r="EX131" s="124"/>
      <c r="EY131" s="124"/>
      <c r="EZ131" s="124"/>
      <c r="FA131" s="124"/>
      <c r="FB131" s="124"/>
      <c r="FC131" s="124"/>
      <c r="FD131" s="124"/>
      <c r="FE131" s="124"/>
      <c r="FF131" s="124"/>
      <c r="FG131" s="124"/>
      <c r="FH131" s="124"/>
      <c r="FI131" s="124"/>
      <c r="FJ131" s="124"/>
      <c r="FK131" s="124"/>
      <c r="FL131" s="124"/>
      <c r="FM131" s="124"/>
      <c r="FN131" s="124"/>
      <c r="FO131" s="124"/>
      <c r="FP131" s="124"/>
      <c r="FQ131" s="124"/>
      <c r="FR131" s="124"/>
      <c r="FS131" s="124"/>
      <c r="FT131" s="124"/>
    </row>
    <row r="132" spans="1:176" x14ac:dyDescent="0.25">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c r="CH132" s="124"/>
      <c r="CI132" s="124"/>
      <c r="CJ132" s="124"/>
      <c r="CK132" s="124"/>
      <c r="CL132" s="124"/>
      <c r="CM132" s="124"/>
      <c r="CN132" s="124"/>
      <c r="CO132" s="124"/>
      <c r="CP132" s="124"/>
      <c r="CQ132" s="124"/>
      <c r="CR132" s="124"/>
      <c r="CS132" s="124"/>
      <c r="CT132" s="124"/>
      <c r="CU132" s="124"/>
      <c r="CV132" s="124"/>
      <c r="CW132" s="124"/>
      <c r="CX132" s="124"/>
      <c r="CY132" s="124"/>
      <c r="CZ132" s="124"/>
      <c r="DA132" s="124"/>
      <c r="DB132" s="124"/>
      <c r="DC132" s="124"/>
      <c r="DD132" s="124"/>
      <c r="DE132" s="124"/>
      <c r="DF132" s="124"/>
      <c r="DG132" s="124"/>
      <c r="DH132" s="124"/>
      <c r="DI132" s="124"/>
      <c r="DJ132" s="124"/>
      <c r="DK132" s="124"/>
      <c r="DL132" s="124"/>
      <c r="DM132" s="124"/>
      <c r="DN132" s="124"/>
      <c r="DO132" s="124"/>
      <c r="DP132" s="124"/>
      <c r="DQ132" s="124"/>
      <c r="DR132" s="124"/>
      <c r="DS132" s="124"/>
      <c r="DT132" s="124"/>
      <c r="DU132" s="124"/>
      <c r="DV132" s="124"/>
      <c r="DW132" s="124"/>
      <c r="DX132" s="124"/>
      <c r="DY132" s="124"/>
      <c r="DZ132" s="124"/>
      <c r="EA132" s="124"/>
      <c r="EB132" s="124"/>
      <c r="EC132" s="124"/>
      <c r="ED132" s="124"/>
      <c r="EE132" s="124"/>
      <c r="EF132" s="124"/>
      <c r="EG132" s="124"/>
      <c r="EH132" s="124"/>
      <c r="EI132" s="124"/>
      <c r="EJ132" s="124"/>
      <c r="EK132" s="124"/>
      <c r="EL132" s="124"/>
      <c r="EM132" s="124"/>
      <c r="EN132" s="124"/>
      <c r="EO132" s="124"/>
      <c r="EP132" s="124"/>
      <c r="EQ132" s="124"/>
      <c r="ER132" s="124"/>
      <c r="ES132" s="124"/>
      <c r="ET132" s="124"/>
      <c r="EU132" s="124"/>
      <c r="EV132" s="124"/>
      <c r="EW132" s="124"/>
      <c r="EX132" s="124"/>
      <c r="EY132" s="124"/>
      <c r="EZ132" s="124"/>
      <c r="FA132" s="124"/>
      <c r="FB132" s="124"/>
      <c r="FC132" s="124"/>
      <c r="FD132" s="124"/>
      <c r="FE132" s="124"/>
      <c r="FF132" s="124"/>
      <c r="FG132" s="124"/>
      <c r="FH132" s="124"/>
      <c r="FI132" s="124"/>
      <c r="FJ132" s="124"/>
      <c r="FK132" s="124"/>
      <c r="FL132" s="124"/>
      <c r="FM132" s="124"/>
      <c r="FN132" s="124"/>
      <c r="FO132" s="124"/>
      <c r="FP132" s="124"/>
      <c r="FQ132" s="124"/>
      <c r="FR132" s="124"/>
      <c r="FS132" s="124"/>
      <c r="FT132" s="124"/>
    </row>
    <row r="133" spans="1:176" x14ac:dyDescent="0.25">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c r="BH133" s="124"/>
      <c r="BI133" s="124"/>
      <c r="BJ133" s="124"/>
      <c r="BK133" s="124"/>
      <c r="BL133" s="124"/>
      <c r="BM133" s="124"/>
      <c r="BN133" s="124"/>
      <c r="BO133" s="124"/>
      <c r="BP133" s="124"/>
      <c r="BQ133" s="124"/>
      <c r="BR133" s="124"/>
      <c r="BS133" s="124"/>
      <c r="BT133" s="124"/>
      <c r="BU133" s="124"/>
      <c r="BV133" s="124"/>
      <c r="BW133" s="124"/>
      <c r="BX133" s="124"/>
      <c r="BY133" s="124"/>
      <c r="BZ133" s="124"/>
      <c r="CA133" s="124"/>
      <c r="CB133" s="124"/>
      <c r="CC133" s="124"/>
      <c r="CD133" s="124"/>
      <c r="CE133" s="124"/>
      <c r="CF133" s="124"/>
      <c r="CG133" s="124"/>
      <c r="CH133" s="124"/>
      <c r="CI133" s="124"/>
      <c r="CJ133" s="124"/>
      <c r="CK133" s="124"/>
      <c r="CL133" s="124"/>
      <c r="CM133" s="124"/>
      <c r="CN133" s="124"/>
      <c r="CO133" s="124"/>
      <c r="CP133" s="124"/>
      <c r="CQ133" s="124"/>
      <c r="CR133" s="124"/>
      <c r="CS133" s="124"/>
      <c r="CT133" s="124"/>
      <c r="CU133" s="124"/>
      <c r="CV133" s="124"/>
      <c r="CW133" s="124"/>
      <c r="CX133" s="124"/>
      <c r="CY133" s="124"/>
      <c r="CZ133" s="124"/>
      <c r="DA133" s="124"/>
      <c r="DB133" s="124"/>
      <c r="DC133" s="124"/>
      <c r="DD133" s="124"/>
      <c r="DE133" s="124"/>
      <c r="DF133" s="124"/>
      <c r="DG133" s="124"/>
      <c r="DH133" s="124"/>
      <c r="DI133" s="124"/>
      <c r="DJ133" s="124"/>
      <c r="DK133" s="124"/>
      <c r="DL133" s="124"/>
      <c r="DM133" s="124"/>
      <c r="DN133" s="124"/>
      <c r="DO133" s="124"/>
      <c r="DP133" s="124"/>
      <c r="DQ133" s="124"/>
      <c r="DR133" s="124"/>
      <c r="DS133" s="124"/>
      <c r="DT133" s="124"/>
      <c r="DU133" s="124"/>
      <c r="DV133" s="124"/>
      <c r="DW133" s="124"/>
      <c r="DX133" s="124"/>
      <c r="DY133" s="124"/>
      <c r="DZ133" s="124"/>
      <c r="EA133" s="124"/>
      <c r="EB133" s="124"/>
      <c r="EC133" s="124"/>
      <c r="ED133" s="124"/>
      <c r="EE133" s="124"/>
      <c r="EF133" s="124"/>
      <c r="EG133" s="124"/>
      <c r="EH133" s="124"/>
      <c r="EI133" s="124"/>
      <c r="EJ133" s="124"/>
      <c r="EK133" s="124"/>
      <c r="EL133" s="124"/>
      <c r="EM133" s="124"/>
      <c r="EN133" s="124"/>
      <c r="EO133" s="124"/>
      <c r="EP133" s="124"/>
      <c r="EQ133" s="124"/>
      <c r="ER133" s="124"/>
      <c r="ES133" s="124"/>
      <c r="ET133" s="124"/>
      <c r="EU133" s="124"/>
      <c r="EV133" s="124"/>
      <c r="EW133" s="124"/>
      <c r="EX133" s="124"/>
      <c r="EY133" s="124"/>
      <c r="EZ133" s="124"/>
      <c r="FA133" s="124"/>
      <c r="FB133" s="124"/>
      <c r="FC133" s="124"/>
      <c r="FD133" s="124"/>
      <c r="FE133" s="124"/>
      <c r="FF133" s="124"/>
      <c r="FG133" s="124"/>
      <c r="FH133" s="124"/>
      <c r="FI133" s="124"/>
      <c r="FJ133" s="124"/>
      <c r="FK133" s="124"/>
      <c r="FL133" s="124"/>
      <c r="FM133" s="124"/>
      <c r="FN133" s="124"/>
      <c r="FO133" s="124"/>
      <c r="FP133" s="124"/>
      <c r="FQ133" s="124"/>
      <c r="FR133" s="124"/>
      <c r="FS133" s="124"/>
      <c r="FT133" s="124"/>
    </row>
    <row r="134" spans="1:176" x14ac:dyDescent="0.25">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4"/>
      <c r="CC134" s="124"/>
      <c r="CD134" s="124"/>
      <c r="CE134" s="124"/>
      <c r="CF134" s="124"/>
      <c r="CG134" s="124"/>
      <c r="CH134" s="124"/>
      <c r="CI134" s="124"/>
      <c r="CJ134" s="124"/>
      <c r="CK134" s="124"/>
      <c r="CL134" s="124"/>
      <c r="CM134" s="124"/>
      <c r="CN134" s="124"/>
      <c r="CO134" s="124"/>
      <c r="CP134" s="124"/>
      <c r="CQ134" s="124"/>
      <c r="CR134" s="124"/>
      <c r="CS134" s="124"/>
      <c r="CT134" s="124"/>
      <c r="CU134" s="124"/>
      <c r="CV134" s="124"/>
      <c r="CW134" s="124"/>
      <c r="CX134" s="124"/>
      <c r="CY134" s="124"/>
      <c r="CZ134" s="124"/>
      <c r="DA134" s="124"/>
      <c r="DB134" s="124"/>
      <c r="DC134" s="124"/>
      <c r="DD134" s="124"/>
      <c r="DE134" s="124"/>
      <c r="DF134" s="124"/>
      <c r="DG134" s="124"/>
      <c r="DH134" s="124"/>
      <c r="DI134" s="124"/>
      <c r="DJ134" s="124"/>
      <c r="DK134" s="124"/>
      <c r="DL134" s="124"/>
      <c r="DM134" s="124"/>
      <c r="DN134" s="124"/>
      <c r="DO134" s="124"/>
      <c r="DP134" s="124"/>
      <c r="DQ134" s="124"/>
      <c r="DR134" s="124"/>
      <c r="DS134" s="124"/>
      <c r="DT134" s="124"/>
      <c r="DU134" s="124"/>
      <c r="DV134" s="124"/>
      <c r="DW134" s="124"/>
      <c r="DX134" s="124"/>
      <c r="DY134" s="124"/>
      <c r="DZ134" s="124"/>
      <c r="EA134" s="124"/>
      <c r="EB134" s="124"/>
      <c r="EC134" s="124"/>
      <c r="ED134" s="124"/>
      <c r="EE134" s="124"/>
      <c r="EF134" s="124"/>
      <c r="EG134" s="124"/>
      <c r="EH134" s="124"/>
      <c r="EI134" s="124"/>
      <c r="EJ134" s="124"/>
      <c r="EK134" s="124"/>
      <c r="EL134" s="124"/>
      <c r="EM134" s="124"/>
      <c r="EN134" s="124"/>
      <c r="EO134" s="124"/>
      <c r="EP134" s="124"/>
      <c r="EQ134" s="124"/>
      <c r="ER134" s="124"/>
      <c r="ES134" s="124"/>
      <c r="ET134" s="124"/>
      <c r="EU134" s="124"/>
      <c r="EV134" s="124"/>
      <c r="EW134" s="124"/>
      <c r="EX134" s="124"/>
      <c r="EY134" s="124"/>
      <c r="EZ134" s="124"/>
      <c r="FA134" s="124"/>
      <c r="FB134" s="124"/>
      <c r="FC134" s="124"/>
      <c r="FD134" s="124"/>
      <c r="FE134" s="124"/>
      <c r="FF134" s="124"/>
      <c r="FG134" s="124"/>
      <c r="FH134" s="124"/>
      <c r="FI134" s="124"/>
      <c r="FJ134" s="124"/>
      <c r="FK134" s="124"/>
      <c r="FL134" s="124"/>
      <c r="FM134" s="124"/>
      <c r="FN134" s="124"/>
      <c r="FO134" s="124"/>
      <c r="FP134" s="124"/>
      <c r="FQ134" s="124"/>
      <c r="FR134" s="124"/>
      <c r="FS134" s="124"/>
      <c r="FT134" s="124"/>
    </row>
    <row r="135" spans="1:176" x14ac:dyDescent="0.25">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c r="CD135" s="124"/>
      <c r="CE135" s="124"/>
      <c r="CF135" s="124"/>
      <c r="CG135" s="124"/>
      <c r="CH135" s="124"/>
      <c r="CI135" s="124"/>
      <c r="CJ135" s="124"/>
      <c r="CK135" s="124"/>
      <c r="CL135" s="124"/>
      <c r="CM135" s="124"/>
      <c r="CN135" s="124"/>
      <c r="CO135" s="124"/>
      <c r="CP135" s="124"/>
      <c r="CQ135" s="124"/>
      <c r="CR135" s="124"/>
      <c r="CS135" s="124"/>
      <c r="CT135" s="124"/>
      <c r="CU135" s="124"/>
      <c r="CV135" s="124"/>
      <c r="CW135" s="124"/>
      <c r="CX135" s="124"/>
      <c r="CY135" s="124"/>
      <c r="CZ135" s="124"/>
      <c r="DA135" s="124"/>
      <c r="DB135" s="124"/>
      <c r="DC135" s="124"/>
      <c r="DD135" s="124"/>
      <c r="DE135" s="124"/>
      <c r="DF135" s="124"/>
      <c r="DG135" s="124"/>
      <c r="DH135" s="124"/>
      <c r="DI135" s="124"/>
      <c r="DJ135" s="124"/>
      <c r="DK135" s="124"/>
      <c r="DL135" s="124"/>
      <c r="DM135" s="124"/>
      <c r="DN135" s="124"/>
      <c r="DO135" s="124"/>
      <c r="DP135" s="124"/>
      <c r="DQ135" s="124"/>
      <c r="DR135" s="124"/>
      <c r="DS135" s="124"/>
      <c r="DT135" s="124"/>
      <c r="DU135" s="124"/>
      <c r="DV135" s="124"/>
      <c r="DW135" s="124"/>
      <c r="DX135" s="124"/>
      <c r="DY135" s="124"/>
      <c r="DZ135" s="124"/>
      <c r="EA135" s="124"/>
      <c r="EB135" s="124"/>
      <c r="EC135" s="124"/>
      <c r="ED135" s="124"/>
      <c r="EE135" s="124"/>
      <c r="EF135" s="124"/>
      <c r="EG135" s="124"/>
      <c r="EH135" s="124"/>
      <c r="EI135" s="124"/>
      <c r="EJ135" s="124"/>
      <c r="EK135" s="124"/>
      <c r="EL135" s="124"/>
      <c r="EM135" s="124"/>
      <c r="EN135" s="124"/>
      <c r="EO135" s="124"/>
      <c r="EP135" s="124"/>
      <c r="EQ135" s="124"/>
      <c r="ER135" s="124"/>
      <c r="ES135" s="124"/>
      <c r="ET135" s="124"/>
      <c r="EU135" s="124"/>
      <c r="EV135" s="124"/>
      <c r="EW135" s="124"/>
      <c r="EX135" s="124"/>
      <c r="EY135" s="124"/>
      <c r="EZ135" s="124"/>
      <c r="FA135" s="124"/>
      <c r="FB135" s="124"/>
      <c r="FC135" s="124"/>
      <c r="FD135" s="124"/>
      <c r="FE135" s="124"/>
      <c r="FF135" s="124"/>
      <c r="FG135" s="124"/>
      <c r="FH135" s="124"/>
      <c r="FI135" s="124"/>
      <c r="FJ135" s="124"/>
      <c r="FK135" s="124"/>
      <c r="FL135" s="124"/>
      <c r="FM135" s="124"/>
      <c r="FN135" s="124"/>
      <c r="FO135" s="124"/>
      <c r="FP135" s="124"/>
      <c r="FQ135" s="124"/>
      <c r="FR135" s="124"/>
      <c r="FS135" s="124"/>
      <c r="FT135" s="124"/>
    </row>
    <row r="136" spans="1:176" x14ac:dyDescent="0.25">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c r="BJ136" s="124"/>
      <c r="BK136" s="124"/>
      <c r="BL136" s="124"/>
      <c r="BM136" s="124"/>
      <c r="BN136" s="124"/>
      <c r="BO136" s="124"/>
      <c r="BP136" s="124"/>
      <c r="BQ136" s="124"/>
      <c r="BR136" s="124"/>
      <c r="BS136" s="124"/>
      <c r="BT136" s="124"/>
      <c r="BU136" s="124"/>
      <c r="BV136" s="124"/>
      <c r="BW136" s="124"/>
      <c r="BX136" s="124"/>
      <c r="BY136" s="124"/>
      <c r="BZ136" s="124"/>
      <c r="CA136" s="124"/>
      <c r="CB136" s="124"/>
      <c r="CC136" s="124"/>
      <c r="CD136" s="124"/>
      <c r="CE136" s="124"/>
      <c r="CF136" s="124"/>
      <c r="CG136" s="124"/>
      <c r="CH136" s="124"/>
      <c r="CI136" s="124"/>
      <c r="CJ136" s="124"/>
      <c r="CK136" s="124"/>
      <c r="CL136" s="124"/>
      <c r="CM136" s="124"/>
      <c r="CN136" s="124"/>
      <c r="CO136" s="124"/>
      <c r="CP136" s="124"/>
      <c r="CQ136" s="124"/>
      <c r="CR136" s="124"/>
      <c r="CS136" s="124"/>
      <c r="CT136" s="124"/>
      <c r="CU136" s="124"/>
      <c r="CV136" s="124"/>
      <c r="CW136" s="124"/>
      <c r="CX136" s="124"/>
      <c r="CY136" s="124"/>
      <c r="CZ136" s="124"/>
      <c r="DA136" s="124"/>
      <c r="DB136" s="124"/>
      <c r="DC136" s="124"/>
      <c r="DD136" s="124"/>
      <c r="DE136" s="124"/>
      <c r="DF136" s="124"/>
      <c r="DG136" s="124"/>
      <c r="DH136" s="124"/>
      <c r="DI136" s="124"/>
      <c r="DJ136" s="124"/>
      <c r="DK136" s="124"/>
      <c r="DL136" s="124"/>
      <c r="DM136" s="124"/>
      <c r="DN136" s="124"/>
      <c r="DO136" s="124"/>
      <c r="DP136" s="124"/>
      <c r="DQ136" s="124"/>
      <c r="DR136" s="124"/>
      <c r="DS136" s="124"/>
      <c r="DT136" s="124"/>
      <c r="DU136" s="124"/>
      <c r="DV136" s="124"/>
      <c r="DW136" s="124"/>
      <c r="DX136" s="124"/>
      <c r="DY136" s="124"/>
      <c r="DZ136" s="124"/>
      <c r="EA136" s="124"/>
      <c r="EB136" s="124"/>
      <c r="EC136" s="124"/>
      <c r="ED136" s="124"/>
      <c r="EE136" s="124"/>
      <c r="EF136" s="124"/>
      <c r="EG136" s="124"/>
      <c r="EH136" s="124"/>
      <c r="EI136" s="124"/>
      <c r="EJ136" s="124"/>
      <c r="EK136" s="124"/>
      <c r="EL136" s="124"/>
      <c r="EM136" s="124"/>
      <c r="EN136" s="124"/>
      <c r="EO136" s="124"/>
      <c r="EP136" s="124"/>
      <c r="EQ136" s="124"/>
      <c r="ER136" s="124"/>
      <c r="ES136" s="124"/>
      <c r="ET136" s="124"/>
      <c r="EU136" s="124"/>
      <c r="EV136" s="124"/>
      <c r="EW136" s="124"/>
      <c r="EX136" s="124"/>
      <c r="EY136" s="124"/>
      <c r="EZ136" s="124"/>
      <c r="FA136" s="124"/>
      <c r="FB136" s="124"/>
      <c r="FC136" s="124"/>
      <c r="FD136" s="124"/>
      <c r="FE136" s="124"/>
      <c r="FF136" s="124"/>
      <c r="FG136" s="124"/>
      <c r="FH136" s="124"/>
      <c r="FI136" s="124"/>
      <c r="FJ136" s="124"/>
      <c r="FK136" s="124"/>
      <c r="FL136" s="124"/>
      <c r="FM136" s="124"/>
      <c r="FN136" s="124"/>
      <c r="FO136" s="124"/>
      <c r="FP136" s="124"/>
      <c r="FQ136" s="124"/>
      <c r="FR136" s="124"/>
      <c r="FS136" s="124"/>
      <c r="FT136" s="124"/>
    </row>
    <row r="137" spans="1:176" x14ac:dyDescent="0.25">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c r="BH137" s="124"/>
      <c r="BI137" s="124"/>
      <c r="BJ137" s="124"/>
      <c r="BK137" s="124"/>
      <c r="BL137" s="124"/>
      <c r="BM137" s="124"/>
      <c r="BN137" s="124"/>
      <c r="BO137" s="124"/>
      <c r="BP137" s="124"/>
      <c r="BQ137" s="124"/>
      <c r="BR137" s="124"/>
      <c r="BS137" s="124"/>
      <c r="BT137" s="124"/>
      <c r="BU137" s="124"/>
      <c r="BV137" s="124"/>
      <c r="BW137" s="124"/>
      <c r="BX137" s="124"/>
      <c r="BY137" s="124"/>
      <c r="BZ137" s="124"/>
      <c r="CA137" s="124"/>
      <c r="CB137" s="124"/>
      <c r="CC137" s="124"/>
      <c r="CD137" s="124"/>
      <c r="CE137" s="124"/>
      <c r="CF137" s="124"/>
      <c r="CG137" s="124"/>
      <c r="CH137" s="124"/>
      <c r="CI137" s="124"/>
      <c r="CJ137" s="124"/>
      <c r="CK137" s="124"/>
      <c r="CL137" s="124"/>
      <c r="CM137" s="124"/>
      <c r="CN137" s="124"/>
      <c r="CO137" s="124"/>
      <c r="CP137" s="124"/>
      <c r="CQ137" s="124"/>
      <c r="CR137" s="124"/>
      <c r="CS137" s="124"/>
      <c r="CT137" s="124"/>
      <c r="CU137" s="124"/>
      <c r="CV137" s="124"/>
      <c r="CW137" s="124"/>
      <c r="CX137" s="124"/>
      <c r="CY137" s="124"/>
      <c r="CZ137" s="124"/>
      <c r="DA137" s="124"/>
      <c r="DB137" s="124"/>
      <c r="DC137" s="124"/>
      <c r="DD137" s="124"/>
      <c r="DE137" s="124"/>
      <c r="DF137" s="124"/>
      <c r="DG137" s="124"/>
      <c r="DH137" s="124"/>
      <c r="DI137" s="124"/>
      <c r="DJ137" s="124"/>
      <c r="DK137" s="124"/>
      <c r="DL137" s="124"/>
      <c r="DM137" s="124"/>
      <c r="DN137" s="124"/>
      <c r="DO137" s="124"/>
      <c r="DP137" s="124"/>
      <c r="DQ137" s="124"/>
      <c r="DR137" s="124"/>
      <c r="DS137" s="124"/>
      <c r="DT137" s="124"/>
      <c r="DU137" s="124"/>
      <c r="DV137" s="124"/>
      <c r="DW137" s="124"/>
      <c r="DX137" s="124"/>
      <c r="DY137" s="124"/>
      <c r="DZ137" s="124"/>
      <c r="EA137" s="124"/>
      <c r="EB137" s="124"/>
      <c r="EC137" s="124"/>
      <c r="ED137" s="124"/>
      <c r="EE137" s="124"/>
      <c r="EF137" s="124"/>
      <c r="EG137" s="124"/>
      <c r="EH137" s="124"/>
      <c r="EI137" s="124"/>
      <c r="EJ137" s="124"/>
      <c r="EK137" s="124"/>
      <c r="EL137" s="124"/>
      <c r="EM137" s="124"/>
      <c r="EN137" s="124"/>
      <c r="EO137" s="124"/>
      <c r="EP137" s="124"/>
      <c r="EQ137" s="124"/>
      <c r="ER137" s="124"/>
      <c r="ES137" s="124"/>
      <c r="ET137" s="124"/>
      <c r="EU137" s="124"/>
      <c r="EV137" s="124"/>
      <c r="EW137" s="124"/>
      <c r="EX137" s="124"/>
      <c r="EY137" s="124"/>
      <c r="EZ137" s="124"/>
      <c r="FA137" s="124"/>
      <c r="FB137" s="124"/>
      <c r="FC137" s="124"/>
      <c r="FD137" s="124"/>
      <c r="FE137" s="124"/>
      <c r="FF137" s="124"/>
      <c r="FG137" s="124"/>
      <c r="FH137" s="124"/>
      <c r="FI137" s="124"/>
      <c r="FJ137" s="124"/>
      <c r="FK137" s="124"/>
      <c r="FL137" s="124"/>
      <c r="FM137" s="124"/>
      <c r="FN137" s="124"/>
      <c r="FO137" s="124"/>
      <c r="FP137" s="124"/>
      <c r="FQ137" s="124"/>
      <c r="FR137" s="124"/>
      <c r="FS137" s="124"/>
      <c r="FT137" s="124"/>
    </row>
    <row r="138" spans="1:176" x14ac:dyDescent="0.25">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c r="BJ138" s="124"/>
      <c r="BK138" s="124"/>
      <c r="BL138" s="124"/>
      <c r="BM138" s="124"/>
      <c r="BN138" s="124"/>
      <c r="BO138" s="124"/>
      <c r="BP138" s="124"/>
      <c r="BQ138" s="124"/>
      <c r="BR138" s="124"/>
      <c r="BS138" s="124"/>
      <c r="BT138" s="124"/>
      <c r="BU138" s="124"/>
      <c r="BV138" s="124"/>
      <c r="BW138" s="124"/>
      <c r="BX138" s="124"/>
      <c r="BY138" s="124"/>
      <c r="BZ138" s="124"/>
      <c r="CA138" s="124"/>
      <c r="CB138" s="124"/>
      <c r="CC138" s="124"/>
      <c r="CD138" s="124"/>
      <c r="CE138" s="124"/>
      <c r="CF138" s="124"/>
      <c r="CG138" s="124"/>
      <c r="CH138" s="124"/>
      <c r="CI138" s="124"/>
      <c r="CJ138" s="124"/>
      <c r="CK138" s="124"/>
      <c r="CL138" s="124"/>
      <c r="CM138" s="124"/>
      <c r="CN138" s="124"/>
      <c r="CO138" s="124"/>
      <c r="CP138" s="124"/>
      <c r="CQ138" s="124"/>
      <c r="CR138" s="124"/>
      <c r="CS138" s="124"/>
      <c r="CT138" s="124"/>
      <c r="CU138" s="124"/>
      <c r="CV138" s="124"/>
      <c r="CW138" s="124"/>
      <c r="CX138" s="124"/>
      <c r="CY138" s="124"/>
      <c r="CZ138" s="124"/>
      <c r="DA138" s="124"/>
      <c r="DB138" s="124"/>
      <c r="DC138" s="124"/>
      <c r="DD138" s="124"/>
      <c r="DE138" s="124"/>
      <c r="DF138" s="124"/>
      <c r="DG138" s="124"/>
      <c r="DH138" s="124"/>
      <c r="DI138" s="124"/>
      <c r="DJ138" s="124"/>
      <c r="DK138" s="124"/>
      <c r="DL138" s="124"/>
      <c r="DM138" s="124"/>
      <c r="DN138" s="124"/>
      <c r="DO138" s="124"/>
      <c r="DP138" s="124"/>
      <c r="DQ138" s="124"/>
      <c r="DR138" s="124"/>
      <c r="DS138" s="124"/>
      <c r="DT138" s="124"/>
      <c r="DU138" s="124"/>
      <c r="DV138" s="124"/>
      <c r="DW138" s="124"/>
      <c r="DX138" s="124"/>
      <c r="DY138" s="124"/>
      <c r="DZ138" s="124"/>
      <c r="EA138" s="124"/>
      <c r="EB138" s="124"/>
      <c r="EC138" s="124"/>
      <c r="ED138" s="124"/>
      <c r="EE138" s="124"/>
      <c r="EF138" s="124"/>
      <c r="EG138" s="124"/>
      <c r="EH138" s="124"/>
      <c r="EI138" s="124"/>
      <c r="EJ138" s="124"/>
      <c r="EK138" s="124"/>
      <c r="EL138" s="124"/>
      <c r="EM138" s="124"/>
      <c r="EN138" s="124"/>
      <c r="EO138" s="124"/>
      <c r="EP138" s="124"/>
      <c r="EQ138" s="124"/>
      <c r="ER138" s="124"/>
      <c r="ES138" s="124"/>
      <c r="ET138" s="124"/>
      <c r="EU138" s="124"/>
      <c r="EV138" s="124"/>
      <c r="EW138" s="124"/>
      <c r="EX138" s="124"/>
      <c r="EY138" s="124"/>
      <c r="EZ138" s="124"/>
      <c r="FA138" s="124"/>
      <c r="FB138" s="124"/>
      <c r="FC138" s="124"/>
      <c r="FD138" s="124"/>
      <c r="FE138" s="124"/>
      <c r="FF138" s="124"/>
      <c r="FG138" s="124"/>
      <c r="FH138" s="124"/>
      <c r="FI138" s="124"/>
      <c r="FJ138" s="124"/>
      <c r="FK138" s="124"/>
      <c r="FL138" s="124"/>
      <c r="FM138" s="124"/>
      <c r="FN138" s="124"/>
      <c r="FO138" s="124"/>
      <c r="FP138" s="124"/>
      <c r="FQ138" s="124"/>
      <c r="FR138" s="124"/>
      <c r="FS138" s="124"/>
      <c r="FT138" s="124"/>
    </row>
    <row r="139" spans="1:176" x14ac:dyDescent="0.25">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c r="BJ139" s="124"/>
      <c r="BK139" s="124"/>
      <c r="BL139" s="124"/>
      <c r="BM139" s="124"/>
      <c r="BN139" s="124"/>
      <c r="BO139" s="124"/>
      <c r="BP139" s="124"/>
      <c r="BQ139" s="124"/>
      <c r="BR139" s="124"/>
      <c r="BS139" s="124"/>
      <c r="BT139" s="124"/>
      <c r="BU139" s="124"/>
      <c r="BV139" s="124"/>
      <c r="BW139" s="124"/>
      <c r="BX139" s="124"/>
      <c r="BY139" s="124"/>
      <c r="BZ139" s="124"/>
      <c r="CA139" s="124"/>
      <c r="CB139" s="124"/>
      <c r="CC139" s="124"/>
      <c r="CD139" s="124"/>
      <c r="CE139" s="124"/>
      <c r="CF139" s="124"/>
      <c r="CG139" s="124"/>
      <c r="CH139" s="124"/>
      <c r="CI139" s="124"/>
      <c r="CJ139" s="124"/>
      <c r="CK139" s="124"/>
      <c r="CL139" s="124"/>
      <c r="CM139" s="124"/>
      <c r="CN139" s="124"/>
      <c r="CO139" s="124"/>
      <c r="CP139" s="124"/>
      <c r="CQ139" s="124"/>
      <c r="CR139" s="124"/>
      <c r="CS139" s="124"/>
      <c r="CT139" s="124"/>
      <c r="CU139" s="124"/>
      <c r="CV139" s="124"/>
      <c r="CW139" s="124"/>
      <c r="CX139" s="124"/>
      <c r="CY139" s="124"/>
      <c r="CZ139" s="124"/>
      <c r="DA139" s="124"/>
      <c r="DB139" s="124"/>
      <c r="DC139" s="124"/>
      <c r="DD139" s="124"/>
      <c r="DE139" s="124"/>
      <c r="DF139" s="124"/>
      <c r="DG139" s="124"/>
      <c r="DH139" s="124"/>
      <c r="DI139" s="124"/>
      <c r="DJ139" s="124"/>
      <c r="DK139" s="124"/>
      <c r="DL139" s="124"/>
      <c r="DM139" s="124"/>
      <c r="DN139" s="124"/>
      <c r="DO139" s="124"/>
      <c r="DP139" s="124"/>
      <c r="DQ139" s="124"/>
      <c r="DR139" s="124"/>
      <c r="DS139" s="124"/>
      <c r="DT139" s="124"/>
      <c r="DU139" s="124"/>
      <c r="DV139" s="124"/>
      <c r="DW139" s="124"/>
      <c r="DX139" s="124"/>
      <c r="DY139" s="124"/>
      <c r="DZ139" s="124"/>
      <c r="EA139" s="124"/>
      <c r="EB139" s="124"/>
      <c r="EC139" s="124"/>
      <c r="ED139" s="124"/>
      <c r="EE139" s="124"/>
      <c r="EF139" s="124"/>
      <c r="EG139" s="124"/>
      <c r="EH139" s="124"/>
      <c r="EI139" s="124"/>
      <c r="EJ139" s="124"/>
      <c r="EK139" s="124"/>
      <c r="EL139" s="124"/>
      <c r="EM139" s="124"/>
      <c r="EN139" s="124"/>
      <c r="EO139" s="124"/>
      <c r="EP139" s="124"/>
      <c r="EQ139" s="124"/>
      <c r="ER139" s="124"/>
      <c r="ES139" s="124"/>
      <c r="ET139" s="124"/>
      <c r="EU139" s="124"/>
      <c r="EV139" s="124"/>
      <c r="EW139" s="124"/>
      <c r="EX139" s="124"/>
      <c r="EY139" s="124"/>
      <c r="EZ139" s="124"/>
      <c r="FA139" s="124"/>
      <c r="FB139" s="124"/>
      <c r="FC139" s="124"/>
      <c r="FD139" s="124"/>
      <c r="FE139" s="124"/>
      <c r="FF139" s="124"/>
      <c r="FG139" s="124"/>
      <c r="FH139" s="124"/>
      <c r="FI139" s="124"/>
      <c r="FJ139" s="124"/>
      <c r="FK139" s="124"/>
      <c r="FL139" s="124"/>
      <c r="FM139" s="124"/>
      <c r="FN139" s="124"/>
      <c r="FO139" s="124"/>
      <c r="FP139" s="124"/>
      <c r="FQ139" s="124"/>
      <c r="FR139" s="124"/>
      <c r="FS139" s="124"/>
      <c r="FT139" s="124"/>
    </row>
    <row r="140" spans="1:176" x14ac:dyDescent="0.25">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c r="BJ140" s="124"/>
      <c r="BK140" s="124"/>
      <c r="BL140" s="124"/>
      <c r="BM140" s="124"/>
      <c r="BN140" s="124"/>
      <c r="BO140" s="124"/>
      <c r="BP140" s="124"/>
      <c r="BQ140" s="124"/>
      <c r="BR140" s="124"/>
      <c r="BS140" s="124"/>
      <c r="BT140" s="124"/>
      <c r="BU140" s="124"/>
      <c r="BV140" s="124"/>
      <c r="BW140" s="124"/>
      <c r="BX140" s="124"/>
      <c r="BY140" s="124"/>
      <c r="BZ140" s="124"/>
      <c r="CA140" s="124"/>
      <c r="CB140" s="124"/>
      <c r="CC140" s="124"/>
      <c r="CD140" s="124"/>
      <c r="CE140" s="124"/>
      <c r="CF140" s="124"/>
      <c r="CG140" s="124"/>
      <c r="CH140" s="124"/>
      <c r="CI140" s="124"/>
      <c r="CJ140" s="124"/>
      <c r="CK140" s="124"/>
      <c r="CL140" s="124"/>
      <c r="CM140" s="124"/>
      <c r="CN140" s="124"/>
      <c r="CO140" s="124"/>
      <c r="CP140" s="124"/>
      <c r="CQ140" s="124"/>
      <c r="CR140" s="124"/>
      <c r="CS140" s="124"/>
      <c r="CT140" s="124"/>
      <c r="CU140" s="124"/>
      <c r="CV140" s="124"/>
      <c r="CW140" s="124"/>
      <c r="CX140" s="124"/>
      <c r="CY140" s="124"/>
      <c r="CZ140" s="124"/>
      <c r="DA140" s="124"/>
      <c r="DB140" s="124"/>
      <c r="DC140" s="124"/>
      <c r="DD140" s="124"/>
      <c r="DE140" s="124"/>
      <c r="DF140" s="124"/>
      <c r="DG140" s="124"/>
      <c r="DH140" s="124"/>
      <c r="DI140" s="124"/>
      <c r="DJ140" s="124"/>
      <c r="DK140" s="124"/>
      <c r="DL140" s="124"/>
      <c r="DM140" s="124"/>
      <c r="DN140" s="124"/>
      <c r="DO140" s="124"/>
      <c r="DP140" s="124"/>
      <c r="DQ140" s="124"/>
      <c r="DR140" s="124"/>
      <c r="DS140" s="124"/>
      <c r="DT140" s="124"/>
      <c r="DU140" s="124"/>
      <c r="DV140" s="124"/>
      <c r="DW140" s="124"/>
      <c r="DX140" s="124"/>
      <c r="DY140" s="124"/>
      <c r="DZ140" s="124"/>
      <c r="EA140" s="124"/>
      <c r="EB140" s="124"/>
      <c r="EC140" s="124"/>
      <c r="ED140" s="124"/>
      <c r="EE140" s="124"/>
      <c r="EF140" s="124"/>
      <c r="EG140" s="124"/>
      <c r="EH140" s="124"/>
      <c r="EI140" s="124"/>
      <c r="EJ140" s="124"/>
      <c r="EK140" s="124"/>
      <c r="EL140" s="124"/>
      <c r="EM140" s="124"/>
      <c r="EN140" s="124"/>
      <c r="EO140" s="124"/>
      <c r="EP140" s="124"/>
      <c r="EQ140" s="124"/>
      <c r="ER140" s="124"/>
      <c r="ES140" s="124"/>
      <c r="ET140" s="124"/>
      <c r="EU140" s="124"/>
      <c r="EV140" s="124"/>
      <c r="EW140" s="124"/>
      <c r="EX140" s="124"/>
      <c r="EY140" s="124"/>
      <c r="EZ140" s="124"/>
      <c r="FA140" s="124"/>
      <c r="FB140" s="124"/>
      <c r="FC140" s="124"/>
      <c r="FD140" s="124"/>
      <c r="FE140" s="124"/>
      <c r="FF140" s="124"/>
      <c r="FG140" s="124"/>
      <c r="FH140" s="124"/>
      <c r="FI140" s="124"/>
      <c r="FJ140" s="124"/>
      <c r="FK140" s="124"/>
      <c r="FL140" s="124"/>
      <c r="FM140" s="124"/>
      <c r="FN140" s="124"/>
      <c r="FO140" s="124"/>
      <c r="FP140" s="124"/>
      <c r="FQ140" s="124"/>
      <c r="FR140" s="124"/>
      <c r="FS140" s="124"/>
      <c r="FT140" s="124"/>
    </row>
    <row r="141" spans="1:176" x14ac:dyDescent="0.25">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c r="BR141" s="124"/>
      <c r="BS141" s="124"/>
      <c r="BT141" s="124"/>
      <c r="BU141" s="124"/>
      <c r="BV141" s="124"/>
      <c r="BW141" s="124"/>
      <c r="BX141" s="124"/>
      <c r="BY141" s="124"/>
      <c r="BZ141" s="124"/>
      <c r="CA141" s="124"/>
      <c r="CB141" s="124"/>
      <c r="CC141" s="124"/>
      <c r="CD141" s="124"/>
      <c r="CE141" s="124"/>
      <c r="CF141" s="124"/>
      <c r="CG141" s="124"/>
      <c r="CH141" s="124"/>
      <c r="CI141" s="124"/>
      <c r="CJ141" s="124"/>
      <c r="CK141" s="124"/>
      <c r="CL141" s="124"/>
      <c r="CM141" s="124"/>
      <c r="CN141" s="124"/>
      <c r="CO141" s="124"/>
      <c r="CP141" s="124"/>
      <c r="CQ141" s="124"/>
      <c r="CR141" s="124"/>
      <c r="CS141" s="124"/>
      <c r="CT141" s="124"/>
      <c r="CU141" s="124"/>
      <c r="CV141" s="124"/>
      <c r="CW141" s="124"/>
      <c r="CX141" s="124"/>
      <c r="CY141" s="124"/>
      <c r="CZ141" s="124"/>
      <c r="DA141" s="124"/>
      <c r="DB141" s="124"/>
      <c r="DC141" s="124"/>
      <c r="DD141" s="124"/>
      <c r="DE141" s="124"/>
      <c r="DF141" s="124"/>
      <c r="DG141" s="124"/>
      <c r="DH141" s="124"/>
      <c r="DI141" s="124"/>
      <c r="DJ141" s="124"/>
      <c r="DK141" s="124"/>
      <c r="DL141" s="124"/>
      <c r="DM141" s="124"/>
      <c r="DN141" s="124"/>
      <c r="DO141" s="124"/>
      <c r="DP141" s="124"/>
      <c r="DQ141" s="124"/>
      <c r="DR141" s="124"/>
      <c r="DS141" s="124"/>
      <c r="DT141" s="124"/>
      <c r="DU141" s="124"/>
      <c r="DV141" s="124"/>
      <c r="DW141" s="124"/>
      <c r="DX141" s="124"/>
      <c r="DY141" s="124"/>
      <c r="DZ141" s="124"/>
      <c r="EA141" s="124"/>
      <c r="EB141" s="124"/>
      <c r="EC141" s="124"/>
      <c r="ED141" s="124"/>
      <c r="EE141" s="124"/>
      <c r="EF141" s="124"/>
      <c r="EG141" s="124"/>
      <c r="EH141" s="124"/>
      <c r="EI141" s="124"/>
      <c r="EJ141" s="124"/>
      <c r="EK141" s="124"/>
      <c r="EL141" s="124"/>
      <c r="EM141" s="124"/>
      <c r="EN141" s="124"/>
      <c r="EO141" s="124"/>
      <c r="EP141" s="124"/>
      <c r="EQ141" s="124"/>
      <c r="ER141" s="124"/>
      <c r="ES141" s="124"/>
      <c r="ET141" s="124"/>
      <c r="EU141" s="124"/>
      <c r="EV141" s="124"/>
      <c r="EW141" s="124"/>
      <c r="EX141" s="124"/>
      <c r="EY141" s="124"/>
      <c r="EZ141" s="124"/>
      <c r="FA141" s="124"/>
      <c r="FB141" s="124"/>
      <c r="FC141" s="124"/>
      <c r="FD141" s="124"/>
      <c r="FE141" s="124"/>
      <c r="FF141" s="124"/>
      <c r="FG141" s="124"/>
      <c r="FH141" s="124"/>
      <c r="FI141" s="124"/>
      <c r="FJ141" s="124"/>
      <c r="FK141" s="124"/>
      <c r="FL141" s="124"/>
      <c r="FM141" s="124"/>
      <c r="FN141" s="124"/>
      <c r="FO141" s="124"/>
      <c r="FP141" s="124"/>
      <c r="FQ141" s="124"/>
      <c r="FR141" s="124"/>
      <c r="FS141" s="124"/>
      <c r="FT141" s="124"/>
    </row>
    <row r="142" spans="1:176" x14ac:dyDescent="0.25">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c r="BH142" s="124"/>
      <c r="BI142" s="124"/>
      <c r="BJ142" s="124"/>
      <c r="BK142" s="124"/>
      <c r="BL142" s="124"/>
      <c r="BM142" s="124"/>
      <c r="BN142" s="124"/>
      <c r="BO142" s="124"/>
      <c r="BP142" s="124"/>
      <c r="BQ142" s="124"/>
      <c r="BR142" s="124"/>
      <c r="BS142" s="124"/>
      <c r="BT142" s="124"/>
      <c r="BU142" s="124"/>
      <c r="BV142" s="124"/>
      <c r="BW142" s="124"/>
      <c r="BX142" s="124"/>
      <c r="BY142" s="124"/>
      <c r="BZ142" s="124"/>
      <c r="CA142" s="124"/>
      <c r="CB142" s="124"/>
      <c r="CC142" s="124"/>
      <c r="CD142" s="124"/>
      <c r="CE142" s="124"/>
      <c r="CF142" s="124"/>
      <c r="CG142" s="124"/>
      <c r="CH142" s="124"/>
      <c r="CI142" s="124"/>
      <c r="CJ142" s="124"/>
      <c r="CK142" s="124"/>
      <c r="CL142" s="124"/>
      <c r="CM142" s="124"/>
      <c r="CN142" s="124"/>
      <c r="CO142" s="124"/>
      <c r="CP142" s="124"/>
      <c r="CQ142" s="124"/>
      <c r="CR142" s="124"/>
      <c r="CS142" s="124"/>
      <c r="CT142" s="124"/>
      <c r="CU142" s="124"/>
      <c r="CV142" s="124"/>
      <c r="CW142" s="124"/>
      <c r="CX142" s="124"/>
      <c r="CY142" s="124"/>
      <c r="CZ142" s="124"/>
      <c r="DA142" s="124"/>
      <c r="DB142" s="124"/>
      <c r="DC142" s="124"/>
      <c r="DD142" s="124"/>
      <c r="DE142" s="124"/>
      <c r="DF142" s="124"/>
      <c r="DG142" s="124"/>
      <c r="DH142" s="124"/>
      <c r="DI142" s="124"/>
      <c r="DJ142" s="124"/>
      <c r="DK142" s="124"/>
      <c r="DL142" s="124"/>
      <c r="DM142" s="124"/>
      <c r="DN142" s="124"/>
      <c r="DO142" s="124"/>
      <c r="DP142" s="124"/>
      <c r="DQ142" s="124"/>
      <c r="DR142" s="124"/>
      <c r="DS142" s="124"/>
      <c r="DT142" s="124"/>
      <c r="DU142" s="124"/>
      <c r="DV142" s="124"/>
      <c r="DW142" s="124"/>
      <c r="DX142" s="124"/>
      <c r="DY142" s="124"/>
      <c r="DZ142" s="124"/>
      <c r="EA142" s="124"/>
      <c r="EB142" s="124"/>
      <c r="EC142" s="124"/>
      <c r="ED142" s="124"/>
      <c r="EE142" s="124"/>
      <c r="EF142" s="124"/>
      <c r="EG142" s="124"/>
      <c r="EH142" s="124"/>
      <c r="EI142" s="124"/>
      <c r="EJ142" s="124"/>
      <c r="EK142" s="124"/>
      <c r="EL142" s="124"/>
      <c r="EM142" s="124"/>
      <c r="EN142" s="124"/>
      <c r="EO142" s="124"/>
      <c r="EP142" s="124"/>
      <c r="EQ142" s="124"/>
      <c r="ER142" s="124"/>
      <c r="ES142" s="124"/>
      <c r="ET142" s="124"/>
      <c r="EU142" s="124"/>
      <c r="EV142" s="124"/>
      <c r="EW142" s="124"/>
      <c r="EX142" s="124"/>
      <c r="EY142" s="124"/>
      <c r="EZ142" s="124"/>
      <c r="FA142" s="124"/>
      <c r="FB142" s="124"/>
      <c r="FC142" s="124"/>
      <c r="FD142" s="124"/>
      <c r="FE142" s="124"/>
      <c r="FF142" s="124"/>
      <c r="FG142" s="124"/>
      <c r="FH142" s="124"/>
      <c r="FI142" s="124"/>
      <c r="FJ142" s="124"/>
      <c r="FK142" s="124"/>
      <c r="FL142" s="124"/>
      <c r="FM142" s="124"/>
      <c r="FN142" s="124"/>
      <c r="FO142" s="124"/>
      <c r="FP142" s="124"/>
      <c r="FQ142" s="124"/>
      <c r="FR142" s="124"/>
      <c r="FS142" s="124"/>
      <c r="FT142" s="124"/>
    </row>
    <row r="143" spans="1:176" x14ac:dyDescent="0.25">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c r="BJ143" s="124"/>
      <c r="BK143" s="124"/>
      <c r="BL143" s="124"/>
      <c r="BM143" s="124"/>
      <c r="BN143" s="124"/>
      <c r="BO143" s="124"/>
      <c r="BP143" s="124"/>
      <c r="BQ143" s="124"/>
      <c r="BR143" s="124"/>
      <c r="BS143" s="124"/>
      <c r="BT143" s="124"/>
      <c r="BU143" s="124"/>
      <c r="BV143" s="124"/>
      <c r="BW143" s="124"/>
      <c r="BX143" s="124"/>
      <c r="BY143" s="124"/>
      <c r="BZ143" s="124"/>
      <c r="CA143" s="124"/>
      <c r="CB143" s="124"/>
      <c r="CC143" s="124"/>
      <c r="CD143" s="124"/>
      <c r="CE143" s="124"/>
      <c r="CF143" s="124"/>
      <c r="CG143" s="124"/>
      <c r="CH143" s="124"/>
      <c r="CI143" s="124"/>
      <c r="CJ143" s="124"/>
      <c r="CK143" s="124"/>
      <c r="CL143" s="124"/>
      <c r="CM143" s="124"/>
      <c r="CN143" s="124"/>
      <c r="CO143" s="124"/>
      <c r="CP143" s="124"/>
      <c r="CQ143" s="124"/>
      <c r="CR143" s="124"/>
      <c r="CS143" s="124"/>
      <c r="CT143" s="124"/>
      <c r="CU143" s="124"/>
      <c r="CV143" s="124"/>
      <c r="CW143" s="124"/>
      <c r="CX143" s="124"/>
      <c r="CY143" s="124"/>
      <c r="CZ143" s="124"/>
      <c r="DA143" s="124"/>
      <c r="DB143" s="124"/>
      <c r="DC143" s="124"/>
      <c r="DD143" s="124"/>
      <c r="DE143" s="124"/>
      <c r="DF143" s="124"/>
      <c r="DG143" s="124"/>
      <c r="DH143" s="124"/>
      <c r="DI143" s="124"/>
      <c r="DJ143" s="124"/>
      <c r="DK143" s="124"/>
      <c r="DL143" s="124"/>
      <c r="DM143" s="124"/>
      <c r="DN143" s="124"/>
      <c r="DO143" s="124"/>
      <c r="DP143" s="124"/>
      <c r="DQ143" s="124"/>
      <c r="DR143" s="124"/>
      <c r="DS143" s="124"/>
      <c r="DT143" s="124"/>
      <c r="DU143" s="124"/>
      <c r="DV143" s="124"/>
      <c r="DW143" s="124"/>
      <c r="DX143" s="124"/>
      <c r="DY143" s="124"/>
      <c r="DZ143" s="124"/>
      <c r="EA143" s="124"/>
      <c r="EB143" s="124"/>
      <c r="EC143" s="124"/>
      <c r="ED143" s="124"/>
      <c r="EE143" s="124"/>
      <c r="EF143" s="124"/>
      <c r="EG143" s="124"/>
      <c r="EH143" s="124"/>
      <c r="EI143" s="124"/>
      <c r="EJ143" s="124"/>
      <c r="EK143" s="124"/>
      <c r="EL143" s="124"/>
      <c r="EM143" s="124"/>
      <c r="EN143" s="124"/>
      <c r="EO143" s="124"/>
      <c r="EP143" s="124"/>
      <c r="EQ143" s="124"/>
      <c r="ER143" s="124"/>
      <c r="ES143" s="124"/>
      <c r="ET143" s="124"/>
      <c r="EU143" s="124"/>
      <c r="EV143" s="124"/>
      <c r="EW143" s="124"/>
      <c r="EX143" s="124"/>
      <c r="EY143" s="124"/>
      <c r="EZ143" s="124"/>
      <c r="FA143" s="124"/>
      <c r="FB143" s="124"/>
      <c r="FC143" s="124"/>
      <c r="FD143" s="124"/>
      <c r="FE143" s="124"/>
      <c r="FF143" s="124"/>
      <c r="FG143" s="124"/>
      <c r="FH143" s="124"/>
      <c r="FI143" s="124"/>
      <c r="FJ143" s="124"/>
      <c r="FK143" s="124"/>
      <c r="FL143" s="124"/>
      <c r="FM143" s="124"/>
      <c r="FN143" s="124"/>
      <c r="FO143" s="124"/>
      <c r="FP143" s="124"/>
      <c r="FQ143" s="124"/>
      <c r="FR143" s="124"/>
      <c r="FS143" s="124"/>
      <c r="FT143" s="124"/>
    </row>
    <row r="144" spans="1:176" x14ac:dyDescent="0.25">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c r="AV144" s="124"/>
      <c r="AW144" s="124"/>
      <c r="AX144" s="124"/>
      <c r="AY144" s="124"/>
      <c r="AZ144" s="124"/>
      <c r="BA144" s="124"/>
      <c r="BB144" s="124"/>
      <c r="BC144" s="124"/>
      <c r="BD144" s="124"/>
      <c r="BE144" s="124"/>
      <c r="BF144" s="124"/>
      <c r="BG144" s="124"/>
      <c r="BH144" s="124"/>
      <c r="BI144" s="124"/>
      <c r="BJ144" s="124"/>
      <c r="BK144" s="124"/>
      <c r="BL144" s="124"/>
      <c r="BM144" s="124"/>
      <c r="BN144" s="124"/>
      <c r="BO144" s="124"/>
      <c r="BP144" s="124"/>
      <c r="BQ144" s="124"/>
      <c r="BR144" s="124"/>
      <c r="BS144" s="124"/>
      <c r="BT144" s="124"/>
      <c r="BU144" s="124"/>
      <c r="BV144" s="124"/>
      <c r="BW144" s="124"/>
      <c r="BX144" s="124"/>
      <c r="BY144" s="124"/>
      <c r="BZ144" s="124"/>
      <c r="CA144" s="124"/>
      <c r="CB144" s="124"/>
      <c r="CC144" s="124"/>
      <c r="CD144" s="124"/>
      <c r="CE144" s="124"/>
      <c r="CF144" s="124"/>
      <c r="CG144" s="124"/>
      <c r="CH144" s="124"/>
      <c r="CI144" s="124"/>
      <c r="CJ144" s="124"/>
      <c r="CK144" s="124"/>
      <c r="CL144" s="124"/>
      <c r="CM144" s="124"/>
      <c r="CN144" s="124"/>
      <c r="CO144" s="124"/>
      <c r="CP144" s="124"/>
      <c r="CQ144" s="124"/>
      <c r="CR144" s="124"/>
      <c r="CS144" s="124"/>
      <c r="CT144" s="124"/>
      <c r="CU144" s="124"/>
      <c r="CV144" s="124"/>
      <c r="CW144" s="124"/>
      <c r="CX144" s="124"/>
      <c r="CY144" s="124"/>
      <c r="CZ144" s="124"/>
      <c r="DA144" s="124"/>
      <c r="DB144" s="124"/>
      <c r="DC144" s="124"/>
      <c r="DD144" s="124"/>
      <c r="DE144" s="124"/>
      <c r="DF144" s="124"/>
      <c r="DG144" s="124"/>
      <c r="DH144" s="124"/>
      <c r="DI144" s="124"/>
      <c r="DJ144" s="124"/>
      <c r="DK144" s="124"/>
      <c r="DL144" s="124"/>
      <c r="DM144" s="124"/>
      <c r="DN144" s="124"/>
      <c r="DO144" s="124"/>
      <c r="DP144" s="124"/>
      <c r="DQ144" s="124"/>
      <c r="DR144" s="124"/>
      <c r="DS144" s="124"/>
      <c r="DT144" s="124"/>
      <c r="DU144" s="124"/>
      <c r="DV144" s="124"/>
      <c r="DW144" s="124"/>
      <c r="DX144" s="124"/>
      <c r="DY144" s="124"/>
      <c r="DZ144" s="124"/>
      <c r="EA144" s="124"/>
      <c r="EB144" s="124"/>
      <c r="EC144" s="124"/>
      <c r="ED144" s="124"/>
      <c r="EE144" s="124"/>
      <c r="EF144" s="124"/>
      <c r="EG144" s="124"/>
      <c r="EH144" s="124"/>
      <c r="EI144" s="124"/>
      <c r="EJ144" s="124"/>
      <c r="EK144" s="124"/>
      <c r="EL144" s="124"/>
      <c r="EM144" s="124"/>
      <c r="EN144" s="124"/>
      <c r="EO144" s="124"/>
      <c r="EP144" s="124"/>
      <c r="EQ144" s="124"/>
      <c r="ER144" s="124"/>
      <c r="ES144" s="124"/>
      <c r="ET144" s="124"/>
      <c r="EU144" s="124"/>
      <c r="EV144" s="124"/>
      <c r="EW144" s="124"/>
      <c r="EX144" s="124"/>
      <c r="EY144" s="124"/>
      <c r="EZ144" s="124"/>
      <c r="FA144" s="124"/>
      <c r="FB144" s="124"/>
      <c r="FC144" s="124"/>
      <c r="FD144" s="124"/>
      <c r="FE144" s="124"/>
      <c r="FF144" s="124"/>
      <c r="FG144" s="124"/>
      <c r="FH144" s="124"/>
      <c r="FI144" s="124"/>
      <c r="FJ144" s="124"/>
      <c r="FK144" s="124"/>
      <c r="FL144" s="124"/>
      <c r="FM144" s="124"/>
      <c r="FN144" s="124"/>
      <c r="FO144" s="124"/>
      <c r="FP144" s="124"/>
      <c r="FQ144" s="124"/>
      <c r="FR144" s="124"/>
      <c r="FS144" s="124"/>
      <c r="FT144" s="124"/>
    </row>
    <row r="145" spans="1:176" x14ac:dyDescent="0.25">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c r="BJ145" s="124"/>
      <c r="BK145" s="124"/>
      <c r="BL145" s="124"/>
      <c r="BM145" s="124"/>
      <c r="BN145" s="124"/>
      <c r="BO145" s="124"/>
      <c r="BP145" s="124"/>
      <c r="BQ145" s="124"/>
      <c r="BR145" s="124"/>
      <c r="BS145" s="124"/>
      <c r="BT145" s="124"/>
      <c r="BU145" s="124"/>
      <c r="BV145" s="124"/>
      <c r="BW145" s="124"/>
      <c r="BX145" s="124"/>
      <c r="BY145" s="124"/>
      <c r="BZ145" s="124"/>
      <c r="CA145" s="124"/>
      <c r="CB145" s="124"/>
      <c r="CC145" s="124"/>
      <c r="CD145" s="124"/>
      <c r="CE145" s="124"/>
      <c r="CF145" s="124"/>
      <c r="CG145" s="124"/>
      <c r="CH145" s="124"/>
      <c r="CI145" s="124"/>
      <c r="CJ145" s="124"/>
      <c r="CK145" s="124"/>
      <c r="CL145" s="124"/>
      <c r="CM145" s="124"/>
      <c r="CN145" s="124"/>
      <c r="CO145" s="124"/>
      <c r="CP145" s="124"/>
      <c r="CQ145" s="124"/>
      <c r="CR145" s="124"/>
      <c r="CS145" s="124"/>
      <c r="CT145" s="124"/>
      <c r="CU145" s="124"/>
      <c r="CV145" s="124"/>
      <c r="CW145" s="124"/>
      <c r="CX145" s="124"/>
      <c r="CY145" s="124"/>
      <c r="CZ145" s="124"/>
      <c r="DA145" s="124"/>
      <c r="DB145" s="124"/>
      <c r="DC145" s="124"/>
      <c r="DD145" s="124"/>
      <c r="DE145" s="124"/>
      <c r="DF145" s="124"/>
      <c r="DG145" s="124"/>
      <c r="DH145" s="124"/>
      <c r="DI145" s="124"/>
      <c r="DJ145" s="124"/>
      <c r="DK145" s="124"/>
      <c r="DL145" s="124"/>
      <c r="DM145" s="124"/>
      <c r="DN145" s="124"/>
      <c r="DO145" s="124"/>
      <c r="DP145" s="124"/>
      <c r="DQ145" s="124"/>
      <c r="DR145" s="124"/>
      <c r="DS145" s="124"/>
      <c r="DT145" s="124"/>
      <c r="DU145" s="124"/>
      <c r="DV145" s="124"/>
      <c r="DW145" s="124"/>
      <c r="DX145" s="124"/>
      <c r="DY145" s="124"/>
      <c r="DZ145" s="124"/>
      <c r="EA145" s="124"/>
      <c r="EB145" s="124"/>
      <c r="EC145" s="124"/>
      <c r="ED145" s="124"/>
      <c r="EE145" s="124"/>
      <c r="EF145" s="124"/>
      <c r="EG145" s="124"/>
      <c r="EH145" s="124"/>
      <c r="EI145" s="124"/>
      <c r="EJ145" s="124"/>
      <c r="EK145" s="124"/>
      <c r="EL145" s="124"/>
      <c r="EM145" s="124"/>
      <c r="EN145" s="124"/>
      <c r="EO145" s="124"/>
      <c r="EP145" s="124"/>
      <c r="EQ145" s="124"/>
      <c r="ER145" s="124"/>
      <c r="ES145" s="124"/>
      <c r="ET145" s="124"/>
      <c r="EU145" s="124"/>
      <c r="EV145" s="124"/>
      <c r="EW145" s="124"/>
      <c r="EX145" s="124"/>
      <c r="EY145" s="124"/>
      <c r="EZ145" s="124"/>
      <c r="FA145" s="124"/>
      <c r="FB145" s="124"/>
      <c r="FC145" s="124"/>
      <c r="FD145" s="124"/>
      <c r="FE145" s="124"/>
      <c r="FF145" s="124"/>
      <c r="FG145" s="124"/>
      <c r="FH145" s="124"/>
      <c r="FI145" s="124"/>
      <c r="FJ145" s="124"/>
      <c r="FK145" s="124"/>
      <c r="FL145" s="124"/>
      <c r="FM145" s="124"/>
      <c r="FN145" s="124"/>
      <c r="FO145" s="124"/>
      <c r="FP145" s="124"/>
      <c r="FQ145" s="124"/>
      <c r="FR145" s="124"/>
      <c r="FS145" s="124"/>
      <c r="FT145" s="124"/>
    </row>
    <row r="146" spans="1:176" x14ac:dyDescent="0.25">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c r="AV146" s="124"/>
      <c r="AW146" s="124"/>
      <c r="AX146" s="124"/>
      <c r="AY146" s="124"/>
      <c r="AZ146" s="124"/>
      <c r="BA146" s="124"/>
      <c r="BB146" s="124"/>
      <c r="BC146" s="124"/>
      <c r="BD146" s="124"/>
      <c r="BE146" s="124"/>
      <c r="BF146" s="124"/>
      <c r="BG146" s="124"/>
      <c r="BH146" s="124"/>
      <c r="BI146" s="124"/>
      <c r="BJ146" s="124"/>
      <c r="BK146" s="124"/>
      <c r="BL146" s="124"/>
      <c r="BM146" s="124"/>
      <c r="BN146" s="124"/>
      <c r="BO146" s="124"/>
      <c r="BP146" s="124"/>
      <c r="BQ146" s="124"/>
      <c r="BR146" s="124"/>
      <c r="BS146" s="124"/>
      <c r="BT146" s="124"/>
      <c r="BU146" s="124"/>
      <c r="BV146" s="124"/>
      <c r="BW146" s="124"/>
      <c r="BX146" s="124"/>
      <c r="BY146" s="124"/>
      <c r="BZ146" s="124"/>
      <c r="CA146" s="124"/>
      <c r="CB146" s="124"/>
      <c r="CC146" s="124"/>
      <c r="CD146" s="124"/>
      <c r="CE146" s="124"/>
      <c r="CF146" s="124"/>
      <c r="CG146" s="124"/>
      <c r="CH146" s="124"/>
      <c r="CI146" s="124"/>
      <c r="CJ146" s="124"/>
      <c r="CK146" s="124"/>
      <c r="CL146" s="124"/>
      <c r="CM146" s="124"/>
      <c r="CN146" s="124"/>
      <c r="CO146" s="124"/>
      <c r="CP146" s="124"/>
      <c r="CQ146" s="124"/>
      <c r="CR146" s="124"/>
      <c r="CS146" s="124"/>
      <c r="CT146" s="124"/>
      <c r="CU146" s="124"/>
      <c r="CV146" s="124"/>
      <c r="CW146" s="124"/>
      <c r="CX146" s="124"/>
      <c r="CY146" s="124"/>
      <c r="CZ146" s="124"/>
      <c r="DA146" s="124"/>
      <c r="DB146" s="124"/>
      <c r="DC146" s="124"/>
      <c r="DD146" s="124"/>
      <c r="DE146" s="124"/>
      <c r="DF146" s="124"/>
      <c r="DG146" s="124"/>
      <c r="DH146" s="124"/>
      <c r="DI146" s="124"/>
      <c r="DJ146" s="124"/>
      <c r="DK146" s="124"/>
      <c r="DL146" s="124"/>
      <c r="DM146" s="124"/>
      <c r="DN146" s="124"/>
      <c r="DO146" s="124"/>
      <c r="DP146" s="124"/>
      <c r="DQ146" s="124"/>
      <c r="DR146" s="124"/>
      <c r="DS146" s="124"/>
      <c r="DT146" s="124"/>
      <c r="DU146" s="124"/>
      <c r="DV146" s="124"/>
      <c r="DW146" s="124"/>
      <c r="DX146" s="124"/>
      <c r="DY146" s="124"/>
      <c r="DZ146" s="124"/>
      <c r="EA146" s="124"/>
      <c r="EB146" s="124"/>
      <c r="EC146" s="124"/>
      <c r="ED146" s="124"/>
      <c r="EE146" s="124"/>
      <c r="EF146" s="124"/>
      <c r="EG146" s="124"/>
      <c r="EH146" s="124"/>
      <c r="EI146" s="124"/>
      <c r="EJ146" s="124"/>
      <c r="EK146" s="124"/>
      <c r="EL146" s="124"/>
      <c r="EM146" s="124"/>
      <c r="EN146" s="124"/>
      <c r="EO146" s="124"/>
      <c r="EP146" s="124"/>
      <c r="EQ146" s="124"/>
      <c r="ER146" s="124"/>
      <c r="ES146" s="124"/>
      <c r="ET146" s="124"/>
      <c r="EU146" s="124"/>
      <c r="EV146" s="124"/>
      <c r="EW146" s="124"/>
      <c r="EX146" s="124"/>
      <c r="EY146" s="124"/>
      <c r="EZ146" s="124"/>
      <c r="FA146" s="124"/>
      <c r="FB146" s="124"/>
      <c r="FC146" s="124"/>
      <c r="FD146" s="124"/>
      <c r="FE146" s="124"/>
      <c r="FF146" s="124"/>
      <c r="FG146" s="124"/>
      <c r="FH146" s="124"/>
      <c r="FI146" s="124"/>
      <c r="FJ146" s="124"/>
      <c r="FK146" s="124"/>
      <c r="FL146" s="124"/>
      <c r="FM146" s="124"/>
      <c r="FN146" s="124"/>
      <c r="FO146" s="124"/>
      <c r="FP146" s="124"/>
      <c r="FQ146" s="124"/>
      <c r="FR146" s="124"/>
      <c r="FS146" s="124"/>
      <c r="FT146" s="124"/>
    </row>
    <row r="147" spans="1:176" x14ac:dyDescent="0.25">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c r="BF147" s="124"/>
      <c r="BG147" s="124"/>
      <c r="BH147" s="124"/>
      <c r="BI147" s="124"/>
      <c r="BJ147" s="124"/>
      <c r="BK147" s="124"/>
      <c r="BL147" s="124"/>
      <c r="BM147" s="124"/>
      <c r="BN147" s="124"/>
      <c r="BO147" s="124"/>
      <c r="BP147" s="124"/>
      <c r="BQ147" s="124"/>
      <c r="BR147" s="124"/>
      <c r="BS147" s="124"/>
      <c r="BT147" s="124"/>
      <c r="BU147" s="124"/>
      <c r="BV147" s="124"/>
      <c r="BW147" s="124"/>
      <c r="BX147" s="124"/>
      <c r="BY147" s="124"/>
      <c r="BZ147" s="124"/>
      <c r="CA147" s="124"/>
      <c r="CB147" s="124"/>
      <c r="CC147" s="124"/>
      <c r="CD147" s="124"/>
      <c r="CE147" s="124"/>
      <c r="CF147" s="124"/>
      <c r="CG147" s="124"/>
      <c r="CH147" s="124"/>
      <c r="CI147" s="124"/>
      <c r="CJ147" s="124"/>
      <c r="CK147" s="124"/>
      <c r="CL147" s="124"/>
      <c r="CM147" s="124"/>
      <c r="CN147" s="124"/>
      <c r="CO147" s="124"/>
      <c r="CP147" s="124"/>
      <c r="CQ147" s="124"/>
      <c r="CR147" s="124"/>
      <c r="CS147" s="124"/>
      <c r="CT147" s="124"/>
      <c r="CU147" s="124"/>
      <c r="CV147" s="124"/>
      <c r="CW147" s="124"/>
      <c r="CX147" s="124"/>
      <c r="CY147" s="124"/>
      <c r="CZ147" s="124"/>
      <c r="DA147" s="124"/>
      <c r="DB147" s="124"/>
      <c r="DC147" s="124"/>
      <c r="DD147" s="124"/>
      <c r="DE147" s="124"/>
      <c r="DF147" s="124"/>
      <c r="DG147" s="124"/>
      <c r="DH147" s="124"/>
      <c r="DI147" s="124"/>
      <c r="DJ147" s="124"/>
      <c r="DK147" s="124"/>
      <c r="DL147" s="124"/>
      <c r="DM147" s="124"/>
      <c r="DN147" s="124"/>
      <c r="DO147" s="124"/>
      <c r="DP147" s="124"/>
      <c r="DQ147" s="124"/>
      <c r="DR147" s="124"/>
      <c r="DS147" s="124"/>
      <c r="DT147" s="124"/>
      <c r="DU147" s="124"/>
      <c r="DV147" s="124"/>
      <c r="DW147" s="124"/>
      <c r="DX147" s="124"/>
      <c r="DY147" s="124"/>
      <c r="DZ147" s="124"/>
      <c r="EA147" s="124"/>
      <c r="EB147" s="124"/>
      <c r="EC147" s="124"/>
      <c r="ED147" s="124"/>
      <c r="EE147" s="124"/>
      <c r="EF147" s="124"/>
      <c r="EG147" s="124"/>
      <c r="EH147" s="124"/>
      <c r="EI147" s="124"/>
      <c r="EJ147" s="124"/>
      <c r="EK147" s="124"/>
      <c r="EL147" s="124"/>
      <c r="EM147" s="124"/>
      <c r="EN147" s="124"/>
      <c r="EO147" s="124"/>
      <c r="EP147" s="124"/>
      <c r="EQ147" s="124"/>
      <c r="ER147" s="124"/>
      <c r="ES147" s="124"/>
      <c r="ET147" s="124"/>
      <c r="EU147" s="124"/>
      <c r="EV147" s="124"/>
      <c r="EW147" s="124"/>
      <c r="EX147" s="124"/>
      <c r="EY147" s="124"/>
      <c r="EZ147" s="124"/>
      <c r="FA147" s="124"/>
      <c r="FB147" s="124"/>
      <c r="FC147" s="124"/>
      <c r="FD147" s="124"/>
      <c r="FE147" s="124"/>
      <c r="FF147" s="124"/>
      <c r="FG147" s="124"/>
      <c r="FH147" s="124"/>
      <c r="FI147" s="124"/>
      <c r="FJ147" s="124"/>
      <c r="FK147" s="124"/>
      <c r="FL147" s="124"/>
      <c r="FM147" s="124"/>
      <c r="FN147" s="124"/>
      <c r="FO147" s="124"/>
      <c r="FP147" s="124"/>
      <c r="FQ147" s="124"/>
      <c r="FR147" s="124"/>
      <c r="FS147" s="124"/>
      <c r="FT147" s="124"/>
    </row>
    <row r="148" spans="1:176" x14ac:dyDescent="0.25">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c r="BF148" s="124"/>
      <c r="BG148" s="124"/>
      <c r="BH148" s="124"/>
      <c r="BI148" s="124"/>
      <c r="BJ148" s="124"/>
      <c r="BK148" s="124"/>
      <c r="BL148" s="124"/>
      <c r="BM148" s="124"/>
      <c r="BN148" s="124"/>
      <c r="BO148" s="124"/>
      <c r="BP148" s="124"/>
      <c r="BQ148" s="124"/>
      <c r="BR148" s="124"/>
      <c r="BS148" s="124"/>
      <c r="BT148" s="124"/>
      <c r="BU148" s="124"/>
      <c r="BV148" s="124"/>
      <c r="BW148" s="124"/>
      <c r="BX148" s="124"/>
      <c r="BY148" s="124"/>
      <c r="BZ148" s="124"/>
      <c r="CA148" s="124"/>
      <c r="CB148" s="124"/>
      <c r="CC148" s="124"/>
      <c r="CD148" s="124"/>
      <c r="CE148" s="124"/>
      <c r="CF148" s="124"/>
      <c r="CG148" s="124"/>
      <c r="CH148" s="124"/>
      <c r="CI148" s="124"/>
      <c r="CJ148" s="124"/>
      <c r="CK148" s="124"/>
      <c r="CL148" s="124"/>
      <c r="CM148" s="124"/>
      <c r="CN148" s="124"/>
      <c r="CO148" s="124"/>
      <c r="CP148" s="124"/>
      <c r="CQ148" s="124"/>
      <c r="CR148" s="124"/>
      <c r="CS148" s="124"/>
      <c r="CT148" s="124"/>
      <c r="CU148" s="124"/>
      <c r="CV148" s="124"/>
      <c r="CW148" s="124"/>
      <c r="CX148" s="124"/>
      <c r="CY148" s="124"/>
      <c r="CZ148" s="124"/>
      <c r="DA148" s="124"/>
      <c r="DB148" s="124"/>
      <c r="DC148" s="124"/>
      <c r="DD148" s="124"/>
      <c r="DE148" s="124"/>
      <c r="DF148" s="124"/>
      <c r="DG148" s="124"/>
      <c r="DH148" s="124"/>
      <c r="DI148" s="124"/>
      <c r="DJ148" s="124"/>
      <c r="DK148" s="124"/>
      <c r="DL148" s="124"/>
      <c r="DM148" s="124"/>
      <c r="DN148" s="124"/>
      <c r="DO148" s="124"/>
      <c r="DP148" s="124"/>
      <c r="DQ148" s="124"/>
      <c r="DR148" s="124"/>
      <c r="DS148" s="124"/>
      <c r="DT148" s="124"/>
      <c r="DU148" s="124"/>
      <c r="DV148" s="124"/>
      <c r="DW148" s="124"/>
      <c r="DX148" s="124"/>
      <c r="DY148" s="124"/>
      <c r="DZ148" s="124"/>
      <c r="EA148" s="124"/>
      <c r="EB148" s="124"/>
      <c r="EC148" s="124"/>
      <c r="ED148" s="124"/>
      <c r="EE148" s="124"/>
      <c r="EF148" s="124"/>
      <c r="EG148" s="124"/>
      <c r="EH148" s="124"/>
      <c r="EI148" s="124"/>
      <c r="EJ148" s="124"/>
      <c r="EK148" s="124"/>
      <c r="EL148" s="124"/>
      <c r="EM148" s="124"/>
      <c r="EN148" s="124"/>
      <c r="EO148" s="124"/>
      <c r="EP148" s="124"/>
      <c r="EQ148" s="124"/>
      <c r="ER148" s="124"/>
      <c r="ES148" s="124"/>
      <c r="ET148" s="124"/>
      <c r="EU148" s="124"/>
      <c r="EV148" s="124"/>
      <c r="EW148" s="124"/>
      <c r="EX148" s="124"/>
      <c r="EY148" s="124"/>
      <c r="EZ148" s="124"/>
      <c r="FA148" s="124"/>
      <c r="FB148" s="124"/>
      <c r="FC148" s="124"/>
      <c r="FD148" s="124"/>
      <c r="FE148" s="124"/>
      <c r="FF148" s="124"/>
      <c r="FG148" s="124"/>
      <c r="FH148" s="124"/>
      <c r="FI148" s="124"/>
      <c r="FJ148" s="124"/>
      <c r="FK148" s="124"/>
      <c r="FL148" s="124"/>
      <c r="FM148" s="124"/>
      <c r="FN148" s="124"/>
      <c r="FO148" s="124"/>
      <c r="FP148" s="124"/>
      <c r="FQ148" s="124"/>
      <c r="FR148" s="124"/>
      <c r="FS148" s="124"/>
      <c r="FT148" s="124"/>
    </row>
    <row r="149" spans="1:176" x14ac:dyDescent="0.25">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c r="BE149" s="124"/>
      <c r="BF149" s="124"/>
      <c r="BG149" s="124"/>
      <c r="BH149" s="124"/>
      <c r="BI149" s="124"/>
      <c r="BJ149" s="124"/>
      <c r="BK149" s="124"/>
      <c r="BL149" s="124"/>
      <c r="BM149" s="124"/>
      <c r="BN149" s="124"/>
      <c r="BO149" s="124"/>
      <c r="BP149" s="124"/>
      <c r="BQ149" s="124"/>
      <c r="BR149" s="124"/>
      <c r="BS149" s="124"/>
      <c r="BT149" s="124"/>
      <c r="BU149" s="124"/>
      <c r="BV149" s="124"/>
      <c r="BW149" s="124"/>
      <c r="BX149" s="124"/>
      <c r="BY149" s="124"/>
      <c r="BZ149" s="124"/>
      <c r="CA149" s="124"/>
      <c r="CB149" s="124"/>
      <c r="CC149" s="124"/>
      <c r="CD149" s="124"/>
      <c r="CE149" s="124"/>
      <c r="CF149" s="124"/>
      <c r="CG149" s="124"/>
      <c r="CH149" s="124"/>
      <c r="CI149" s="124"/>
      <c r="CJ149" s="124"/>
      <c r="CK149" s="124"/>
      <c r="CL149" s="124"/>
      <c r="CM149" s="124"/>
      <c r="CN149" s="124"/>
      <c r="CO149" s="124"/>
      <c r="CP149" s="124"/>
      <c r="CQ149" s="124"/>
      <c r="CR149" s="124"/>
      <c r="CS149" s="124"/>
      <c r="CT149" s="124"/>
      <c r="CU149" s="124"/>
      <c r="CV149" s="124"/>
      <c r="CW149" s="124"/>
      <c r="CX149" s="124"/>
      <c r="CY149" s="124"/>
      <c r="CZ149" s="124"/>
      <c r="DA149" s="124"/>
      <c r="DB149" s="124"/>
      <c r="DC149" s="124"/>
      <c r="DD149" s="124"/>
      <c r="DE149" s="124"/>
      <c r="DF149" s="124"/>
      <c r="DG149" s="124"/>
      <c r="DH149" s="124"/>
      <c r="DI149" s="124"/>
      <c r="DJ149" s="124"/>
      <c r="DK149" s="124"/>
      <c r="DL149" s="124"/>
      <c r="DM149" s="124"/>
      <c r="DN149" s="124"/>
      <c r="DO149" s="124"/>
      <c r="DP149" s="124"/>
      <c r="DQ149" s="124"/>
      <c r="DR149" s="124"/>
      <c r="DS149" s="124"/>
      <c r="DT149" s="124"/>
      <c r="DU149" s="124"/>
      <c r="DV149" s="124"/>
      <c r="DW149" s="124"/>
      <c r="DX149" s="124"/>
      <c r="DY149" s="124"/>
      <c r="DZ149" s="124"/>
      <c r="EA149" s="124"/>
      <c r="EB149" s="124"/>
      <c r="EC149" s="124"/>
      <c r="ED149" s="124"/>
      <c r="EE149" s="124"/>
      <c r="EF149" s="124"/>
      <c r="EG149" s="124"/>
      <c r="EH149" s="124"/>
      <c r="EI149" s="124"/>
      <c r="EJ149" s="124"/>
      <c r="EK149" s="124"/>
      <c r="EL149" s="124"/>
      <c r="EM149" s="124"/>
      <c r="EN149" s="124"/>
      <c r="EO149" s="124"/>
      <c r="EP149" s="124"/>
      <c r="EQ149" s="124"/>
      <c r="ER149" s="124"/>
      <c r="ES149" s="124"/>
      <c r="ET149" s="124"/>
      <c r="EU149" s="124"/>
      <c r="EV149" s="124"/>
      <c r="EW149" s="124"/>
      <c r="EX149" s="124"/>
      <c r="EY149" s="124"/>
      <c r="EZ149" s="124"/>
      <c r="FA149" s="124"/>
      <c r="FB149" s="124"/>
      <c r="FC149" s="124"/>
      <c r="FD149" s="124"/>
      <c r="FE149" s="124"/>
      <c r="FF149" s="124"/>
      <c r="FG149" s="124"/>
      <c r="FH149" s="124"/>
      <c r="FI149" s="124"/>
      <c r="FJ149" s="124"/>
      <c r="FK149" s="124"/>
      <c r="FL149" s="124"/>
      <c r="FM149" s="124"/>
      <c r="FN149" s="124"/>
      <c r="FO149" s="124"/>
      <c r="FP149" s="124"/>
      <c r="FQ149" s="124"/>
      <c r="FR149" s="124"/>
      <c r="FS149" s="124"/>
      <c r="FT149" s="124"/>
    </row>
    <row r="150" spans="1:176" x14ac:dyDescent="0.25">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c r="BB150" s="124"/>
      <c r="BC150" s="124"/>
      <c r="BD150" s="124"/>
      <c r="BE150" s="124"/>
      <c r="BF150" s="124"/>
      <c r="BG150" s="124"/>
      <c r="BH150" s="124"/>
      <c r="BI150" s="124"/>
      <c r="BJ150" s="124"/>
      <c r="BK150" s="124"/>
      <c r="BL150" s="124"/>
      <c r="BM150" s="124"/>
      <c r="BN150" s="124"/>
      <c r="BO150" s="124"/>
      <c r="BP150" s="124"/>
      <c r="BQ150" s="124"/>
      <c r="BR150" s="124"/>
      <c r="BS150" s="124"/>
      <c r="BT150" s="124"/>
      <c r="BU150" s="124"/>
      <c r="BV150" s="124"/>
      <c r="BW150" s="124"/>
      <c r="BX150" s="124"/>
      <c r="BY150" s="124"/>
      <c r="BZ150" s="124"/>
      <c r="CA150" s="124"/>
      <c r="CB150" s="124"/>
      <c r="CC150" s="124"/>
      <c r="CD150" s="124"/>
      <c r="CE150" s="124"/>
      <c r="CF150" s="124"/>
      <c r="CG150" s="124"/>
      <c r="CH150" s="124"/>
      <c r="CI150" s="124"/>
      <c r="CJ150" s="124"/>
      <c r="CK150" s="124"/>
      <c r="CL150" s="124"/>
      <c r="CM150" s="124"/>
      <c r="CN150" s="124"/>
      <c r="CO150" s="124"/>
      <c r="CP150" s="124"/>
      <c r="CQ150" s="124"/>
      <c r="CR150" s="124"/>
      <c r="CS150" s="124"/>
      <c r="CT150" s="124"/>
      <c r="CU150" s="124"/>
      <c r="CV150" s="124"/>
      <c r="CW150" s="124"/>
      <c r="CX150" s="124"/>
      <c r="CY150" s="124"/>
      <c r="CZ150" s="124"/>
      <c r="DA150" s="124"/>
      <c r="DB150" s="124"/>
      <c r="DC150" s="124"/>
      <c r="DD150" s="124"/>
      <c r="DE150" s="124"/>
      <c r="DF150" s="124"/>
      <c r="DG150" s="124"/>
      <c r="DH150" s="124"/>
      <c r="DI150" s="124"/>
      <c r="DJ150" s="124"/>
      <c r="DK150" s="124"/>
      <c r="DL150" s="124"/>
      <c r="DM150" s="124"/>
      <c r="DN150" s="124"/>
      <c r="DO150" s="124"/>
      <c r="DP150" s="124"/>
      <c r="DQ150" s="124"/>
      <c r="DR150" s="124"/>
      <c r="DS150" s="124"/>
      <c r="DT150" s="124"/>
      <c r="DU150" s="124"/>
      <c r="DV150" s="124"/>
      <c r="DW150" s="124"/>
      <c r="DX150" s="124"/>
      <c r="DY150" s="124"/>
      <c r="DZ150" s="124"/>
      <c r="EA150" s="124"/>
      <c r="EB150" s="124"/>
      <c r="EC150" s="124"/>
      <c r="ED150" s="124"/>
      <c r="EE150" s="124"/>
      <c r="EF150" s="124"/>
      <c r="EG150" s="124"/>
      <c r="EH150" s="124"/>
      <c r="EI150" s="124"/>
      <c r="EJ150" s="124"/>
      <c r="EK150" s="124"/>
      <c r="EL150" s="124"/>
      <c r="EM150" s="124"/>
      <c r="EN150" s="124"/>
      <c r="EO150" s="124"/>
      <c r="EP150" s="124"/>
      <c r="EQ150" s="124"/>
      <c r="ER150" s="124"/>
      <c r="ES150" s="124"/>
      <c r="ET150" s="124"/>
      <c r="EU150" s="124"/>
      <c r="EV150" s="124"/>
      <c r="EW150" s="124"/>
      <c r="EX150" s="124"/>
      <c r="EY150" s="124"/>
      <c r="EZ150" s="124"/>
      <c r="FA150" s="124"/>
      <c r="FB150" s="124"/>
      <c r="FC150" s="124"/>
      <c r="FD150" s="124"/>
      <c r="FE150" s="124"/>
      <c r="FF150" s="124"/>
      <c r="FG150" s="124"/>
      <c r="FH150" s="124"/>
      <c r="FI150" s="124"/>
      <c r="FJ150" s="124"/>
      <c r="FK150" s="124"/>
      <c r="FL150" s="124"/>
      <c r="FM150" s="124"/>
      <c r="FN150" s="124"/>
      <c r="FO150" s="124"/>
      <c r="FP150" s="124"/>
      <c r="FQ150" s="124"/>
      <c r="FR150" s="124"/>
      <c r="FS150" s="124"/>
      <c r="FT150" s="124"/>
    </row>
    <row r="151" spans="1:176" x14ac:dyDescent="0.25">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c r="BJ151" s="124"/>
      <c r="BK151" s="124"/>
      <c r="BL151" s="124"/>
      <c r="BM151" s="124"/>
      <c r="BN151" s="124"/>
      <c r="BO151" s="124"/>
      <c r="BP151" s="124"/>
      <c r="BQ151" s="124"/>
      <c r="BR151" s="124"/>
      <c r="BS151" s="124"/>
      <c r="BT151" s="124"/>
      <c r="BU151" s="124"/>
      <c r="BV151" s="124"/>
      <c r="BW151" s="124"/>
      <c r="BX151" s="124"/>
      <c r="BY151" s="124"/>
      <c r="BZ151" s="124"/>
      <c r="CA151" s="124"/>
      <c r="CB151" s="124"/>
      <c r="CC151" s="124"/>
      <c r="CD151" s="124"/>
      <c r="CE151" s="124"/>
      <c r="CF151" s="124"/>
      <c r="CG151" s="124"/>
      <c r="CH151" s="124"/>
      <c r="CI151" s="124"/>
      <c r="CJ151" s="124"/>
      <c r="CK151" s="124"/>
      <c r="CL151" s="124"/>
      <c r="CM151" s="124"/>
      <c r="CN151" s="124"/>
      <c r="CO151" s="124"/>
      <c r="CP151" s="124"/>
      <c r="CQ151" s="124"/>
      <c r="CR151" s="124"/>
      <c r="CS151" s="124"/>
      <c r="CT151" s="124"/>
      <c r="CU151" s="124"/>
      <c r="CV151" s="124"/>
      <c r="CW151" s="124"/>
      <c r="CX151" s="124"/>
      <c r="CY151" s="124"/>
      <c r="CZ151" s="124"/>
      <c r="DA151" s="124"/>
      <c r="DB151" s="124"/>
      <c r="DC151" s="124"/>
      <c r="DD151" s="124"/>
      <c r="DE151" s="124"/>
      <c r="DF151" s="124"/>
      <c r="DG151" s="124"/>
      <c r="DH151" s="124"/>
      <c r="DI151" s="124"/>
      <c r="DJ151" s="124"/>
      <c r="DK151" s="124"/>
      <c r="DL151" s="124"/>
      <c r="DM151" s="124"/>
      <c r="DN151" s="124"/>
      <c r="DO151" s="124"/>
      <c r="DP151" s="124"/>
      <c r="DQ151" s="124"/>
      <c r="DR151" s="124"/>
      <c r="DS151" s="124"/>
      <c r="DT151" s="124"/>
      <c r="DU151" s="124"/>
      <c r="DV151" s="124"/>
      <c r="DW151" s="124"/>
      <c r="DX151" s="124"/>
      <c r="DY151" s="124"/>
      <c r="DZ151" s="124"/>
      <c r="EA151" s="124"/>
      <c r="EB151" s="124"/>
      <c r="EC151" s="124"/>
      <c r="ED151" s="124"/>
      <c r="EE151" s="124"/>
      <c r="EF151" s="124"/>
      <c r="EG151" s="124"/>
      <c r="EH151" s="124"/>
      <c r="EI151" s="124"/>
      <c r="EJ151" s="124"/>
      <c r="EK151" s="124"/>
      <c r="EL151" s="124"/>
      <c r="EM151" s="124"/>
      <c r="EN151" s="124"/>
      <c r="EO151" s="124"/>
      <c r="EP151" s="124"/>
      <c r="EQ151" s="124"/>
      <c r="ER151" s="124"/>
      <c r="ES151" s="124"/>
      <c r="ET151" s="124"/>
      <c r="EU151" s="124"/>
      <c r="EV151" s="124"/>
      <c r="EW151" s="124"/>
      <c r="EX151" s="124"/>
      <c r="EY151" s="124"/>
      <c r="EZ151" s="124"/>
      <c r="FA151" s="124"/>
      <c r="FB151" s="124"/>
      <c r="FC151" s="124"/>
      <c r="FD151" s="124"/>
      <c r="FE151" s="124"/>
      <c r="FF151" s="124"/>
      <c r="FG151" s="124"/>
      <c r="FH151" s="124"/>
      <c r="FI151" s="124"/>
      <c r="FJ151" s="124"/>
      <c r="FK151" s="124"/>
      <c r="FL151" s="124"/>
      <c r="FM151" s="124"/>
      <c r="FN151" s="124"/>
      <c r="FO151" s="124"/>
      <c r="FP151" s="124"/>
      <c r="FQ151" s="124"/>
      <c r="FR151" s="124"/>
      <c r="FS151" s="124"/>
      <c r="FT151" s="124"/>
    </row>
    <row r="152" spans="1:176" x14ac:dyDescent="0.25">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4"/>
      <c r="AW152" s="124"/>
      <c r="AX152" s="124"/>
      <c r="AY152" s="124"/>
      <c r="AZ152" s="124"/>
      <c r="BA152" s="124"/>
      <c r="BB152" s="124"/>
      <c r="BC152" s="124"/>
      <c r="BD152" s="124"/>
      <c r="BE152" s="124"/>
      <c r="BF152" s="124"/>
      <c r="BG152" s="124"/>
      <c r="BH152" s="124"/>
      <c r="BI152" s="124"/>
      <c r="BJ152" s="124"/>
      <c r="BK152" s="124"/>
      <c r="BL152" s="124"/>
      <c r="BM152" s="124"/>
      <c r="BN152" s="124"/>
      <c r="BO152" s="124"/>
      <c r="BP152" s="124"/>
      <c r="BQ152" s="124"/>
      <c r="BR152" s="124"/>
      <c r="BS152" s="124"/>
      <c r="BT152" s="124"/>
      <c r="BU152" s="124"/>
      <c r="BV152" s="124"/>
      <c r="BW152" s="124"/>
      <c r="BX152" s="124"/>
      <c r="BY152" s="124"/>
      <c r="BZ152" s="124"/>
      <c r="CA152" s="124"/>
      <c r="CB152" s="124"/>
      <c r="CC152" s="124"/>
      <c r="CD152" s="124"/>
      <c r="CE152" s="124"/>
      <c r="CF152" s="124"/>
      <c r="CG152" s="124"/>
      <c r="CH152" s="124"/>
      <c r="CI152" s="124"/>
      <c r="CJ152" s="124"/>
      <c r="CK152" s="124"/>
      <c r="CL152" s="124"/>
      <c r="CM152" s="124"/>
      <c r="CN152" s="124"/>
      <c r="CO152" s="124"/>
      <c r="CP152" s="124"/>
      <c r="CQ152" s="124"/>
      <c r="CR152" s="124"/>
      <c r="CS152" s="124"/>
      <c r="CT152" s="124"/>
      <c r="CU152" s="124"/>
      <c r="CV152" s="124"/>
      <c r="CW152" s="124"/>
      <c r="CX152" s="124"/>
      <c r="CY152" s="124"/>
      <c r="CZ152" s="124"/>
      <c r="DA152" s="124"/>
      <c r="DB152" s="124"/>
      <c r="DC152" s="124"/>
      <c r="DD152" s="124"/>
      <c r="DE152" s="124"/>
      <c r="DF152" s="124"/>
      <c r="DG152" s="124"/>
      <c r="DH152" s="124"/>
      <c r="DI152" s="124"/>
      <c r="DJ152" s="124"/>
      <c r="DK152" s="124"/>
      <c r="DL152" s="124"/>
      <c r="DM152" s="124"/>
      <c r="DN152" s="124"/>
      <c r="DO152" s="124"/>
      <c r="DP152" s="124"/>
      <c r="DQ152" s="124"/>
      <c r="DR152" s="124"/>
      <c r="DS152" s="124"/>
      <c r="DT152" s="124"/>
      <c r="DU152" s="124"/>
      <c r="DV152" s="124"/>
      <c r="DW152" s="124"/>
      <c r="DX152" s="124"/>
      <c r="DY152" s="124"/>
      <c r="DZ152" s="124"/>
      <c r="EA152" s="124"/>
      <c r="EB152" s="124"/>
      <c r="EC152" s="124"/>
      <c r="ED152" s="124"/>
      <c r="EE152" s="124"/>
      <c r="EF152" s="124"/>
      <c r="EG152" s="124"/>
      <c r="EH152" s="124"/>
      <c r="EI152" s="124"/>
      <c r="EJ152" s="124"/>
      <c r="EK152" s="124"/>
      <c r="EL152" s="124"/>
      <c r="EM152" s="124"/>
      <c r="EN152" s="124"/>
      <c r="EO152" s="124"/>
      <c r="EP152" s="124"/>
      <c r="EQ152" s="124"/>
      <c r="ER152" s="124"/>
      <c r="ES152" s="124"/>
      <c r="ET152" s="124"/>
      <c r="EU152" s="124"/>
      <c r="EV152" s="124"/>
      <c r="EW152" s="124"/>
      <c r="EX152" s="124"/>
      <c r="EY152" s="124"/>
      <c r="EZ152" s="124"/>
      <c r="FA152" s="124"/>
      <c r="FB152" s="124"/>
      <c r="FC152" s="124"/>
      <c r="FD152" s="124"/>
      <c r="FE152" s="124"/>
      <c r="FF152" s="124"/>
      <c r="FG152" s="124"/>
      <c r="FH152" s="124"/>
      <c r="FI152" s="124"/>
      <c r="FJ152" s="124"/>
      <c r="FK152" s="124"/>
      <c r="FL152" s="124"/>
      <c r="FM152" s="124"/>
      <c r="FN152" s="124"/>
      <c r="FO152" s="124"/>
      <c r="FP152" s="124"/>
      <c r="FQ152" s="124"/>
      <c r="FR152" s="124"/>
      <c r="FS152" s="124"/>
      <c r="FT152" s="124"/>
    </row>
    <row r="153" spans="1:176" x14ac:dyDescent="0.25">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c r="BJ153" s="124"/>
      <c r="BK153" s="124"/>
      <c r="BL153" s="124"/>
      <c r="BM153" s="124"/>
      <c r="BN153" s="124"/>
      <c r="BO153" s="124"/>
      <c r="BP153" s="124"/>
      <c r="BQ153" s="124"/>
      <c r="BR153" s="124"/>
      <c r="BS153" s="124"/>
      <c r="BT153" s="124"/>
      <c r="BU153" s="124"/>
      <c r="BV153" s="124"/>
      <c r="BW153" s="124"/>
      <c r="BX153" s="124"/>
      <c r="BY153" s="124"/>
      <c r="BZ153" s="124"/>
      <c r="CA153" s="124"/>
      <c r="CB153" s="124"/>
      <c r="CC153" s="124"/>
      <c r="CD153" s="124"/>
      <c r="CE153" s="124"/>
      <c r="CF153" s="124"/>
      <c r="CG153" s="124"/>
      <c r="CH153" s="124"/>
      <c r="CI153" s="124"/>
      <c r="CJ153" s="124"/>
      <c r="CK153" s="124"/>
      <c r="CL153" s="124"/>
      <c r="CM153" s="124"/>
      <c r="CN153" s="124"/>
      <c r="CO153" s="124"/>
      <c r="CP153" s="124"/>
      <c r="CQ153" s="124"/>
      <c r="CR153" s="124"/>
      <c r="CS153" s="124"/>
      <c r="CT153" s="124"/>
      <c r="CU153" s="124"/>
      <c r="CV153" s="124"/>
      <c r="CW153" s="124"/>
      <c r="CX153" s="124"/>
      <c r="CY153" s="124"/>
      <c r="CZ153" s="124"/>
      <c r="DA153" s="124"/>
      <c r="DB153" s="124"/>
      <c r="DC153" s="124"/>
      <c r="DD153" s="124"/>
      <c r="DE153" s="124"/>
      <c r="DF153" s="124"/>
      <c r="DG153" s="124"/>
      <c r="DH153" s="124"/>
      <c r="DI153" s="124"/>
      <c r="DJ153" s="124"/>
      <c r="DK153" s="124"/>
      <c r="DL153" s="124"/>
      <c r="DM153" s="124"/>
      <c r="DN153" s="124"/>
      <c r="DO153" s="124"/>
      <c r="DP153" s="124"/>
      <c r="DQ153" s="124"/>
      <c r="DR153" s="124"/>
      <c r="DS153" s="124"/>
      <c r="DT153" s="124"/>
      <c r="DU153" s="124"/>
      <c r="DV153" s="124"/>
      <c r="DW153" s="124"/>
      <c r="DX153" s="124"/>
      <c r="DY153" s="124"/>
      <c r="DZ153" s="124"/>
      <c r="EA153" s="124"/>
      <c r="EB153" s="124"/>
      <c r="EC153" s="124"/>
      <c r="ED153" s="124"/>
      <c r="EE153" s="124"/>
      <c r="EF153" s="124"/>
      <c r="EG153" s="124"/>
      <c r="EH153" s="124"/>
      <c r="EI153" s="124"/>
      <c r="EJ153" s="124"/>
      <c r="EK153" s="124"/>
      <c r="EL153" s="124"/>
      <c r="EM153" s="124"/>
      <c r="EN153" s="124"/>
      <c r="EO153" s="124"/>
      <c r="EP153" s="124"/>
      <c r="EQ153" s="124"/>
      <c r="ER153" s="124"/>
      <c r="ES153" s="124"/>
      <c r="ET153" s="124"/>
      <c r="EU153" s="124"/>
      <c r="EV153" s="124"/>
      <c r="EW153" s="124"/>
      <c r="EX153" s="124"/>
      <c r="EY153" s="124"/>
      <c r="EZ153" s="124"/>
      <c r="FA153" s="124"/>
      <c r="FB153" s="124"/>
      <c r="FC153" s="124"/>
      <c r="FD153" s="124"/>
      <c r="FE153" s="124"/>
      <c r="FF153" s="124"/>
      <c r="FG153" s="124"/>
      <c r="FH153" s="124"/>
      <c r="FI153" s="124"/>
      <c r="FJ153" s="124"/>
      <c r="FK153" s="124"/>
      <c r="FL153" s="124"/>
      <c r="FM153" s="124"/>
      <c r="FN153" s="124"/>
      <c r="FO153" s="124"/>
      <c r="FP153" s="124"/>
      <c r="FQ153" s="124"/>
      <c r="FR153" s="124"/>
      <c r="FS153" s="124"/>
      <c r="FT153" s="124"/>
    </row>
    <row r="154" spans="1:176" x14ac:dyDescent="0.25">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c r="AV154" s="124"/>
      <c r="AW154" s="124"/>
      <c r="AX154" s="124"/>
      <c r="AY154" s="124"/>
      <c r="AZ154" s="124"/>
      <c r="BA154" s="124"/>
      <c r="BB154" s="124"/>
      <c r="BC154" s="124"/>
      <c r="BD154" s="124"/>
      <c r="BE154" s="124"/>
      <c r="BF154" s="124"/>
      <c r="BG154" s="124"/>
      <c r="BH154" s="124"/>
      <c r="BI154" s="124"/>
      <c r="BJ154" s="124"/>
      <c r="BK154" s="124"/>
      <c r="BL154" s="124"/>
      <c r="BM154" s="124"/>
      <c r="BN154" s="124"/>
      <c r="BO154" s="124"/>
      <c r="BP154" s="124"/>
      <c r="BQ154" s="124"/>
      <c r="BR154" s="124"/>
      <c r="BS154" s="124"/>
      <c r="BT154" s="124"/>
      <c r="BU154" s="124"/>
      <c r="BV154" s="124"/>
      <c r="BW154" s="124"/>
      <c r="BX154" s="124"/>
      <c r="BY154" s="124"/>
      <c r="BZ154" s="124"/>
      <c r="CA154" s="124"/>
      <c r="CB154" s="124"/>
      <c r="CC154" s="124"/>
      <c r="CD154" s="124"/>
      <c r="CE154" s="124"/>
      <c r="CF154" s="124"/>
      <c r="CG154" s="124"/>
      <c r="CH154" s="124"/>
      <c r="CI154" s="124"/>
      <c r="CJ154" s="124"/>
      <c r="CK154" s="124"/>
      <c r="CL154" s="124"/>
      <c r="CM154" s="124"/>
      <c r="CN154" s="124"/>
      <c r="CO154" s="124"/>
      <c r="CP154" s="124"/>
      <c r="CQ154" s="124"/>
      <c r="CR154" s="124"/>
      <c r="CS154" s="124"/>
      <c r="CT154" s="124"/>
      <c r="CU154" s="124"/>
      <c r="CV154" s="124"/>
      <c r="CW154" s="124"/>
      <c r="CX154" s="124"/>
      <c r="CY154" s="124"/>
      <c r="CZ154" s="124"/>
      <c r="DA154" s="124"/>
      <c r="DB154" s="124"/>
      <c r="DC154" s="124"/>
      <c r="DD154" s="124"/>
      <c r="DE154" s="124"/>
      <c r="DF154" s="124"/>
      <c r="DG154" s="124"/>
      <c r="DH154" s="124"/>
      <c r="DI154" s="124"/>
      <c r="DJ154" s="124"/>
      <c r="DK154" s="124"/>
      <c r="DL154" s="124"/>
      <c r="DM154" s="124"/>
      <c r="DN154" s="124"/>
      <c r="DO154" s="124"/>
      <c r="DP154" s="124"/>
      <c r="DQ154" s="124"/>
      <c r="DR154" s="124"/>
      <c r="DS154" s="124"/>
      <c r="DT154" s="124"/>
      <c r="DU154" s="124"/>
      <c r="DV154" s="124"/>
      <c r="DW154" s="124"/>
      <c r="DX154" s="124"/>
      <c r="DY154" s="124"/>
      <c r="DZ154" s="124"/>
      <c r="EA154" s="124"/>
      <c r="EB154" s="124"/>
      <c r="EC154" s="124"/>
      <c r="ED154" s="124"/>
      <c r="EE154" s="124"/>
      <c r="EF154" s="124"/>
      <c r="EG154" s="124"/>
      <c r="EH154" s="124"/>
      <c r="EI154" s="124"/>
      <c r="EJ154" s="124"/>
      <c r="EK154" s="124"/>
      <c r="EL154" s="124"/>
      <c r="EM154" s="124"/>
      <c r="EN154" s="124"/>
      <c r="EO154" s="124"/>
      <c r="EP154" s="124"/>
      <c r="EQ154" s="124"/>
      <c r="ER154" s="124"/>
      <c r="ES154" s="124"/>
      <c r="ET154" s="124"/>
      <c r="EU154" s="124"/>
      <c r="EV154" s="124"/>
      <c r="EW154" s="124"/>
      <c r="EX154" s="124"/>
      <c r="EY154" s="124"/>
      <c r="EZ154" s="124"/>
      <c r="FA154" s="124"/>
      <c r="FB154" s="124"/>
      <c r="FC154" s="124"/>
      <c r="FD154" s="124"/>
      <c r="FE154" s="124"/>
      <c r="FF154" s="124"/>
      <c r="FG154" s="124"/>
      <c r="FH154" s="124"/>
      <c r="FI154" s="124"/>
      <c r="FJ154" s="124"/>
      <c r="FK154" s="124"/>
      <c r="FL154" s="124"/>
      <c r="FM154" s="124"/>
      <c r="FN154" s="124"/>
      <c r="FO154" s="124"/>
      <c r="FP154" s="124"/>
      <c r="FQ154" s="124"/>
      <c r="FR154" s="124"/>
      <c r="FS154" s="124"/>
      <c r="FT154" s="124"/>
    </row>
    <row r="155" spans="1:176" x14ac:dyDescent="0.25">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c r="BR155" s="124"/>
      <c r="BS155" s="124"/>
      <c r="BT155" s="124"/>
      <c r="BU155" s="124"/>
      <c r="BV155" s="124"/>
      <c r="BW155" s="124"/>
      <c r="BX155" s="124"/>
      <c r="BY155" s="124"/>
      <c r="BZ155" s="124"/>
      <c r="CA155" s="124"/>
      <c r="CB155" s="124"/>
      <c r="CC155" s="124"/>
      <c r="CD155" s="124"/>
      <c r="CE155" s="124"/>
      <c r="CF155" s="124"/>
      <c r="CG155" s="124"/>
      <c r="CH155" s="124"/>
      <c r="CI155" s="124"/>
      <c r="CJ155" s="124"/>
      <c r="CK155" s="124"/>
      <c r="CL155" s="124"/>
      <c r="CM155" s="124"/>
      <c r="CN155" s="124"/>
      <c r="CO155" s="124"/>
      <c r="CP155" s="124"/>
      <c r="CQ155" s="124"/>
      <c r="CR155" s="124"/>
      <c r="CS155" s="124"/>
      <c r="CT155" s="124"/>
      <c r="CU155" s="124"/>
      <c r="CV155" s="124"/>
      <c r="CW155" s="124"/>
      <c r="CX155" s="124"/>
      <c r="CY155" s="124"/>
      <c r="CZ155" s="124"/>
      <c r="DA155" s="124"/>
      <c r="DB155" s="124"/>
      <c r="DC155" s="124"/>
      <c r="DD155" s="124"/>
      <c r="DE155" s="124"/>
      <c r="DF155" s="124"/>
      <c r="DG155" s="124"/>
      <c r="DH155" s="124"/>
      <c r="DI155" s="124"/>
      <c r="DJ155" s="124"/>
      <c r="DK155" s="124"/>
      <c r="DL155" s="124"/>
      <c r="DM155" s="124"/>
      <c r="DN155" s="124"/>
      <c r="DO155" s="124"/>
      <c r="DP155" s="124"/>
      <c r="DQ155" s="124"/>
      <c r="DR155" s="124"/>
      <c r="DS155" s="124"/>
      <c r="DT155" s="124"/>
      <c r="DU155" s="124"/>
      <c r="DV155" s="124"/>
      <c r="DW155" s="124"/>
      <c r="DX155" s="124"/>
      <c r="DY155" s="124"/>
      <c r="DZ155" s="124"/>
      <c r="EA155" s="124"/>
      <c r="EB155" s="124"/>
      <c r="EC155" s="124"/>
      <c r="ED155" s="124"/>
      <c r="EE155" s="124"/>
      <c r="EF155" s="124"/>
      <c r="EG155" s="124"/>
      <c r="EH155" s="124"/>
      <c r="EI155" s="124"/>
      <c r="EJ155" s="124"/>
      <c r="EK155" s="124"/>
      <c r="EL155" s="124"/>
      <c r="EM155" s="124"/>
      <c r="EN155" s="124"/>
      <c r="EO155" s="124"/>
      <c r="EP155" s="124"/>
      <c r="EQ155" s="124"/>
      <c r="ER155" s="124"/>
      <c r="ES155" s="124"/>
      <c r="ET155" s="124"/>
      <c r="EU155" s="124"/>
      <c r="EV155" s="124"/>
      <c r="EW155" s="124"/>
      <c r="EX155" s="124"/>
      <c r="EY155" s="124"/>
      <c r="EZ155" s="124"/>
      <c r="FA155" s="124"/>
      <c r="FB155" s="124"/>
      <c r="FC155" s="124"/>
      <c r="FD155" s="124"/>
      <c r="FE155" s="124"/>
      <c r="FF155" s="124"/>
      <c r="FG155" s="124"/>
      <c r="FH155" s="124"/>
      <c r="FI155" s="124"/>
      <c r="FJ155" s="124"/>
      <c r="FK155" s="124"/>
      <c r="FL155" s="124"/>
      <c r="FM155" s="124"/>
      <c r="FN155" s="124"/>
      <c r="FO155" s="124"/>
      <c r="FP155" s="124"/>
      <c r="FQ155" s="124"/>
      <c r="FR155" s="124"/>
      <c r="FS155" s="124"/>
      <c r="FT155" s="124"/>
    </row>
    <row r="156" spans="1:176" x14ac:dyDescent="0.25">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c r="BB156" s="124"/>
      <c r="BC156" s="124"/>
      <c r="BD156" s="124"/>
      <c r="BE156" s="124"/>
      <c r="BF156" s="124"/>
      <c r="BG156" s="124"/>
      <c r="BH156" s="124"/>
      <c r="BI156" s="124"/>
      <c r="BJ156" s="124"/>
      <c r="BK156" s="124"/>
      <c r="BL156" s="124"/>
      <c r="BM156" s="124"/>
      <c r="BN156" s="124"/>
      <c r="BO156" s="124"/>
      <c r="BP156" s="124"/>
      <c r="BQ156" s="124"/>
      <c r="BR156" s="124"/>
      <c r="BS156" s="124"/>
      <c r="BT156" s="124"/>
      <c r="BU156" s="124"/>
      <c r="BV156" s="124"/>
      <c r="BW156" s="124"/>
      <c r="BX156" s="124"/>
      <c r="BY156" s="124"/>
      <c r="BZ156" s="124"/>
      <c r="CA156" s="124"/>
      <c r="CB156" s="124"/>
      <c r="CC156" s="124"/>
      <c r="CD156" s="124"/>
      <c r="CE156" s="124"/>
      <c r="CF156" s="124"/>
      <c r="CG156" s="124"/>
      <c r="CH156" s="124"/>
      <c r="CI156" s="124"/>
      <c r="CJ156" s="124"/>
      <c r="CK156" s="124"/>
      <c r="CL156" s="124"/>
      <c r="CM156" s="124"/>
      <c r="CN156" s="124"/>
      <c r="CO156" s="124"/>
      <c r="CP156" s="124"/>
      <c r="CQ156" s="124"/>
      <c r="CR156" s="124"/>
      <c r="CS156" s="124"/>
      <c r="CT156" s="124"/>
      <c r="CU156" s="124"/>
      <c r="CV156" s="124"/>
      <c r="CW156" s="124"/>
      <c r="CX156" s="124"/>
      <c r="CY156" s="124"/>
      <c r="CZ156" s="124"/>
      <c r="DA156" s="124"/>
      <c r="DB156" s="124"/>
      <c r="DC156" s="124"/>
      <c r="DD156" s="124"/>
      <c r="DE156" s="124"/>
      <c r="DF156" s="124"/>
      <c r="DG156" s="124"/>
      <c r="DH156" s="124"/>
      <c r="DI156" s="124"/>
      <c r="DJ156" s="124"/>
      <c r="DK156" s="124"/>
      <c r="DL156" s="124"/>
      <c r="DM156" s="124"/>
      <c r="DN156" s="124"/>
      <c r="DO156" s="124"/>
      <c r="DP156" s="124"/>
      <c r="DQ156" s="124"/>
      <c r="DR156" s="124"/>
      <c r="DS156" s="124"/>
      <c r="DT156" s="124"/>
      <c r="DU156" s="124"/>
      <c r="DV156" s="124"/>
      <c r="DW156" s="124"/>
      <c r="DX156" s="124"/>
      <c r="DY156" s="124"/>
      <c r="DZ156" s="124"/>
      <c r="EA156" s="124"/>
      <c r="EB156" s="124"/>
      <c r="EC156" s="124"/>
      <c r="ED156" s="124"/>
      <c r="EE156" s="124"/>
      <c r="EF156" s="124"/>
      <c r="EG156" s="124"/>
      <c r="EH156" s="124"/>
      <c r="EI156" s="124"/>
      <c r="EJ156" s="124"/>
      <c r="EK156" s="124"/>
      <c r="EL156" s="124"/>
      <c r="EM156" s="124"/>
      <c r="EN156" s="124"/>
      <c r="EO156" s="124"/>
      <c r="EP156" s="124"/>
      <c r="EQ156" s="124"/>
      <c r="ER156" s="124"/>
      <c r="ES156" s="124"/>
      <c r="ET156" s="124"/>
      <c r="EU156" s="124"/>
      <c r="EV156" s="124"/>
      <c r="EW156" s="124"/>
      <c r="EX156" s="124"/>
      <c r="EY156" s="124"/>
      <c r="EZ156" s="124"/>
      <c r="FA156" s="124"/>
      <c r="FB156" s="124"/>
      <c r="FC156" s="124"/>
      <c r="FD156" s="124"/>
      <c r="FE156" s="124"/>
      <c r="FF156" s="124"/>
      <c r="FG156" s="124"/>
      <c r="FH156" s="124"/>
      <c r="FI156" s="124"/>
      <c r="FJ156" s="124"/>
      <c r="FK156" s="124"/>
      <c r="FL156" s="124"/>
      <c r="FM156" s="124"/>
      <c r="FN156" s="124"/>
      <c r="FO156" s="124"/>
      <c r="FP156" s="124"/>
      <c r="FQ156" s="124"/>
      <c r="FR156" s="124"/>
      <c r="FS156" s="124"/>
      <c r="FT156" s="124"/>
    </row>
    <row r="157" spans="1:176" x14ac:dyDescent="0.25">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c r="AX157" s="124"/>
      <c r="AY157" s="124"/>
      <c r="AZ157" s="124"/>
      <c r="BA157" s="124"/>
      <c r="BB157" s="124"/>
      <c r="BC157" s="124"/>
      <c r="BD157" s="124"/>
      <c r="BE157" s="124"/>
      <c r="BF157" s="124"/>
      <c r="BG157" s="124"/>
      <c r="BH157" s="124"/>
      <c r="BI157" s="124"/>
      <c r="BJ157" s="124"/>
      <c r="BK157" s="124"/>
      <c r="BL157" s="124"/>
      <c r="BM157" s="124"/>
      <c r="BN157" s="124"/>
      <c r="BO157" s="124"/>
      <c r="BP157" s="124"/>
      <c r="BQ157" s="124"/>
      <c r="BR157" s="124"/>
      <c r="BS157" s="124"/>
      <c r="BT157" s="124"/>
      <c r="BU157" s="124"/>
      <c r="BV157" s="124"/>
      <c r="BW157" s="124"/>
      <c r="BX157" s="124"/>
      <c r="BY157" s="124"/>
      <c r="BZ157" s="124"/>
      <c r="CA157" s="124"/>
      <c r="CB157" s="124"/>
      <c r="CC157" s="124"/>
      <c r="CD157" s="124"/>
      <c r="CE157" s="124"/>
      <c r="CF157" s="124"/>
      <c r="CG157" s="124"/>
      <c r="CH157" s="124"/>
      <c r="CI157" s="124"/>
      <c r="CJ157" s="124"/>
      <c r="CK157" s="124"/>
      <c r="CL157" s="124"/>
      <c r="CM157" s="124"/>
      <c r="CN157" s="124"/>
      <c r="CO157" s="124"/>
      <c r="CP157" s="124"/>
      <c r="CQ157" s="124"/>
      <c r="CR157" s="124"/>
      <c r="CS157" s="124"/>
      <c r="CT157" s="124"/>
      <c r="CU157" s="124"/>
      <c r="CV157" s="124"/>
      <c r="CW157" s="124"/>
      <c r="CX157" s="124"/>
      <c r="CY157" s="124"/>
      <c r="CZ157" s="124"/>
      <c r="DA157" s="124"/>
      <c r="DB157" s="124"/>
      <c r="DC157" s="124"/>
      <c r="DD157" s="124"/>
      <c r="DE157" s="124"/>
      <c r="DF157" s="124"/>
      <c r="DG157" s="124"/>
      <c r="DH157" s="124"/>
      <c r="DI157" s="124"/>
      <c r="DJ157" s="124"/>
      <c r="DK157" s="124"/>
      <c r="DL157" s="124"/>
      <c r="DM157" s="124"/>
      <c r="DN157" s="124"/>
      <c r="DO157" s="124"/>
      <c r="DP157" s="124"/>
      <c r="DQ157" s="124"/>
      <c r="DR157" s="124"/>
      <c r="DS157" s="124"/>
      <c r="DT157" s="124"/>
      <c r="DU157" s="124"/>
      <c r="DV157" s="124"/>
      <c r="DW157" s="124"/>
      <c r="DX157" s="124"/>
      <c r="DY157" s="124"/>
      <c r="DZ157" s="124"/>
      <c r="EA157" s="124"/>
      <c r="EB157" s="124"/>
      <c r="EC157" s="124"/>
      <c r="ED157" s="124"/>
      <c r="EE157" s="124"/>
      <c r="EF157" s="124"/>
      <c r="EG157" s="124"/>
      <c r="EH157" s="124"/>
      <c r="EI157" s="124"/>
      <c r="EJ157" s="124"/>
      <c r="EK157" s="124"/>
      <c r="EL157" s="124"/>
      <c r="EM157" s="124"/>
      <c r="EN157" s="124"/>
      <c r="EO157" s="124"/>
      <c r="EP157" s="124"/>
      <c r="EQ157" s="124"/>
      <c r="ER157" s="124"/>
      <c r="ES157" s="124"/>
      <c r="ET157" s="124"/>
      <c r="EU157" s="124"/>
      <c r="EV157" s="124"/>
      <c r="EW157" s="124"/>
      <c r="EX157" s="124"/>
      <c r="EY157" s="124"/>
      <c r="EZ157" s="124"/>
      <c r="FA157" s="124"/>
      <c r="FB157" s="124"/>
      <c r="FC157" s="124"/>
      <c r="FD157" s="124"/>
      <c r="FE157" s="124"/>
      <c r="FF157" s="124"/>
      <c r="FG157" s="124"/>
      <c r="FH157" s="124"/>
      <c r="FI157" s="124"/>
      <c r="FJ157" s="124"/>
      <c r="FK157" s="124"/>
      <c r="FL157" s="124"/>
      <c r="FM157" s="124"/>
      <c r="FN157" s="124"/>
      <c r="FO157" s="124"/>
      <c r="FP157" s="124"/>
      <c r="FQ157" s="124"/>
      <c r="FR157" s="124"/>
      <c r="FS157" s="124"/>
      <c r="FT157" s="124"/>
    </row>
    <row r="158" spans="1:176" x14ac:dyDescent="0.25">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c r="BH158" s="124"/>
      <c r="BI158" s="124"/>
      <c r="BJ158" s="124"/>
      <c r="BK158" s="124"/>
      <c r="BL158" s="124"/>
      <c r="BM158" s="124"/>
      <c r="BN158" s="124"/>
      <c r="BO158" s="124"/>
      <c r="BP158" s="124"/>
      <c r="BQ158" s="124"/>
      <c r="BR158" s="124"/>
      <c r="BS158" s="124"/>
      <c r="BT158" s="124"/>
      <c r="BU158" s="124"/>
      <c r="BV158" s="124"/>
      <c r="BW158" s="124"/>
      <c r="BX158" s="124"/>
      <c r="BY158" s="124"/>
      <c r="BZ158" s="124"/>
      <c r="CA158" s="124"/>
      <c r="CB158" s="124"/>
      <c r="CC158" s="124"/>
      <c r="CD158" s="124"/>
      <c r="CE158" s="124"/>
      <c r="CF158" s="124"/>
      <c r="CG158" s="124"/>
      <c r="CH158" s="124"/>
      <c r="CI158" s="124"/>
      <c r="CJ158" s="124"/>
      <c r="CK158" s="124"/>
      <c r="CL158" s="124"/>
      <c r="CM158" s="124"/>
      <c r="CN158" s="124"/>
      <c r="CO158" s="124"/>
      <c r="CP158" s="124"/>
      <c r="CQ158" s="124"/>
      <c r="CR158" s="124"/>
      <c r="CS158" s="124"/>
      <c r="CT158" s="124"/>
      <c r="CU158" s="124"/>
      <c r="CV158" s="124"/>
      <c r="CW158" s="124"/>
      <c r="CX158" s="124"/>
      <c r="CY158" s="124"/>
      <c r="CZ158" s="124"/>
      <c r="DA158" s="124"/>
      <c r="DB158" s="124"/>
      <c r="DC158" s="124"/>
      <c r="DD158" s="124"/>
      <c r="DE158" s="124"/>
      <c r="DF158" s="124"/>
      <c r="DG158" s="124"/>
      <c r="DH158" s="124"/>
      <c r="DI158" s="124"/>
      <c r="DJ158" s="124"/>
      <c r="DK158" s="124"/>
      <c r="DL158" s="124"/>
      <c r="DM158" s="124"/>
      <c r="DN158" s="124"/>
      <c r="DO158" s="124"/>
      <c r="DP158" s="124"/>
      <c r="DQ158" s="124"/>
      <c r="DR158" s="124"/>
      <c r="DS158" s="124"/>
      <c r="DT158" s="124"/>
      <c r="DU158" s="124"/>
      <c r="DV158" s="124"/>
      <c r="DW158" s="124"/>
      <c r="DX158" s="124"/>
      <c r="DY158" s="124"/>
      <c r="DZ158" s="124"/>
      <c r="EA158" s="124"/>
      <c r="EB158" s="124"/>
      <c r="EC158" s="124"/>
      <c r="ED158" s="124"/>
      <c r="EE158" s="124"/>
      <c r="EF158" s="124"/>
      <c r="EG158" s="124"/>
      <c r="EH158" s="124"/>
      <c r="EI158" s="124"/>
      <c r="EJ158" s="124"/>
      <c r="EK158" s="124"/>
      <c r="EL158" s="124"/>
      <c r="EM158" s="124"/>
      <c r="EN158" s="124"/>
      <c r="EO158" s="124"/>
      <c r="EP158" s="124"/>
      <c r="EQ158" s="124"/>
      <c r="ER158" s="124"/>
      <c r="ES158" s="124"/>
      <c r="ET158" s="124"/>
      <c r="EU158" s="124"/>
      <c r="EV158" s="124"/>
      <c r="EW158" s="124"/>
      <c r="EX158" s="124"/>
      <c r="EY158" s="124"/>
      <c r="EZ158" s="124"/>
      <c r="FA158" s="124"/>
      <c r="FB158" s="124"/>
      <c r="FC158" s="124"/>
      <c r="FD158" s="124"/>
      <c r="FE158" s="124"/>
      <c r="FF158" s="124"/>
      <c r="FG158" s="124"/>
      <c r="FH158" s="124"/>
      <c r="FI158" s="124"/>
      <c r="FJ158" s="124"/>
      <c r="FK158" s="124"/>
      <c r="FL158" s="124"/>
      <c r="FM158" s="124"/>
      <c r="FN158" s="124"/>
      <c r="FO158" s="124"/>
      <c r="FP158" s="124"/>
      <c r="FQ158" s="124"/>
      <c r="FR158" s="124"/>
      <c r="FS158" s="124"/>
      <c r="FT158" s="124"/>
    </row>
    <row r="159" spans="1:176" x14ac:dyDescent="0.25">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c r="AX159" s="124"/>
      <c r="AY159" s="124"/>
      <c r="AZ159" s="124"/>
      <c r="BA159" s="124"/>
      <c r="BB159" s="124"/>
      <c r="BC159" s="124"/>
      <c r="BD159" s="124"/>
      <c r="BE159" s="124"/>
      <c r="BF159" s="124"/>
      <c r="BG159" s="124"/>
      <c r="BH159" s="124"/>
      <c r="BI159" s="124"/>
      <c r="BJ159" s="124"/>
      <c r="BK159" s="124"/>
      <c r="BL159" s="124"/>
      <c r="BM159" s="124"/>
      <c r="BN159" s="124"/>
      <c r="BO159" s="124"/>
      <c r="BP159" s="124"/>
      <c r="BQ159" s="124"/>
      <c r="BR159" s="124"/>
      <c r="BS159" s="124"/>
      <c r="BT159" s="124"/>
      <c r="BU159" s="124"/>
      <c r="BV159" s="124"/>
      <c r="BW159" s="124"/>
      <c r="BX159" s="124"/>
      <c r="BY159" s="124"/>
      <c r="BZ159" s="124"/>
      <c r="CA159" s="124"/>
      <c r="CB159" s="124"/>
      <c r="CC159" s="124"/>
      <c r="CD159" s="124"/>
      <c r="CE159" s="124"/>
      <c r="CF159" s="124"/>
      <c r="CG159" s="124"/>
      <c r="CH159" s="124"/>
      <c r="CI159" s="124"/>
      <c r="CJ159" s="124"/>
      <c r="CK159" s="124"/>
      <c r="CL159" s="124"/>
      <c r="CM159" s="124"/>
      <c r="CN159" s="124"/>
      <c r="CO159" s="124"/>
      <c r="CP159" s="124"/>
      <c r="CQ159" s="124"/>
      <c r="CR159" s="124"/>
      <c r="CS159" s="124"/>
      <c r="CT159" s="124"/>
      <c r="CU159" s="124"/>
      <c r="CV159" s="124"/>
      <c r="CW159" s="124"/>
      <c r="CX159" s="124"/>
      <c r="CY159" s="124"/>
      <c r="CZ159" s="124"/>
      <c r="DA159" s="124"/>
      <c r="DB159" s="124"/>
      <c r="DC159" s="124"/>
      <c r="DD159" s="124"/>
      <c r="DE159" s="124"/>
      <c r="DF159" s="124"/>
      <c r="DG159" s="124"/>
      <c r="DH159" s="124"/>
      <c r="DI159" s="124"/>
      <c r="DJ159" s="124"/>
      <c r="DK159" s="124"/>
      <c r="DL159" s="124"/>
      <c r="DM159" s="124"/>
      <c r="DN159" s="124"/>
      <c r="DO159" s="124"/>
      <c r="DP159" s="124"/>
      <c r="DQ159" s="124"/>
      <c r="DR159" s="124"/>
      <c r="DS159" s="124"/>
      <c r="DT159" s="124"/>
      <c r="DU159" s="124"/>
      <c r="DV159" s="124"/>
      <c r="DW159" s="124"/>
      <c r="DX159" s="124"/>
      <c r="DY159" s="124"/>
      <c r="DZ159" s="124"/>
      <c r="EA159" s="124"/>
      <c r="EB159" s="124"/>
      <c r="EC159" s="124"/>
      <c r="ED159" s="124"/>
      <c r="EE159" s="124"/>
      <c r="EF159" s="124"/>
      <c r="EG159" s="124"/>
      <c r="EH159" s="124"/>
      <c r="EI159" s="124"/>
      <c r="EJ159" s="124"/>
      <c r="EK159" s="124"/>
      <c r="EL159" s="124"/>
      <c r="EM159" s="124"/>
      <c r="EN159" s="124"/>
      <c r="EO159" s="124"/>
      <c r="EP159" s="124"/>
      <c r="EQ159" s="124"/>
      <c r="ER159" s="124"/>
      <c r="ES159" s="124"/>
      <c r="ET159" s="124"/>
      <c r="EU159" s="124"/>
      <c r="EV159" s="124"/>
      <c r="EW159" s="124"/>
      <c r="EX159" s="124"/>
      <c r="EY159" s="124"/>
      <c r="EZ159" s="124"/>
      <c r="FA159" s="124"/>
      <c r="FB159" s="124"/>
      <c r="FC159" s="124"/>
      <c r="FD159" s="124"/>
      <c r="FE159" s="124"/>
      <c r="FF159" s="124"/>
      <c r="FG159" s="124"/>
      <c r="FH159" s="124"/>
      <c r="FI159" s="124"/>
      <c r="FJ159" s="124"/>
      <c r="FK159" s="124"/>
      <c r="FL159" s="124"/>
      <c r="FM159" s="124"/>
      <c r="FN159" s="124"/>
      <c r="FO159" s="124"/>
      <c r="FP159" s="124"/>
      <c r="FQ159" s="124"/>
      <c r="FR159" s="124"/>
      <c r="FS159" s="124"/>
      <c r="FT159" s="124"/>
    </row>
    <row r="160" spans="1:176" x14ac:dyDescent="0.25">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c r="AV160" s="124"/>
      <c r="AW160" s="124"/>
      <c r="AX160" s="124"/>
      <c r="AY160" s="124"/>
      <c r="AZ160" s="124"/>
      <c r="BA160" s="124"/>
      <c r="BB160" s="124"/>
      <c r="BC160" s="124"/>
      <c r="BD160" s="124"/>
      <c r="BE160" s="124"/>
      <c r="BF160" s="124"/>
      <c r="BG160" s="124"/>
      <c r="BH160" s="124"/>
      <c r="BI160" s="124"/>
      <c r="BJ160" s="124"/>
      <c r="BK160" s="124"/>
      <c r="BL160" s="124"/>
      <c r="BM160" s="124"/>
      <c r="BN160" s="124"/>
      <c r="BO160" s="124"/>
      <c r="BP160" s="124"/>
      <c r="BQ160" s="124"/>
      <c r="BR160" s="124"/>
      <c r="BS160" s="124"/>
      <c r="BT160" s="124"/>
      <c r="BU160" s="124"/>
      <c r="BV160" s="124"/>
      <c r="BW160" s="124"/>
      <c r="BX160" s="124"/>
      <c r="BY160" s="124"/>
      <c r="BZ160" s="124"/>
      <c r="CA160" s="124"/>
      <c r="CB160" s="124"/>
      <c r="CC160" s="124"/>
      <c r="CD160" s="124"/>
      <c r="CE160" s="124"/>
      <c r="CF160" s="124"/>
      <c r="CG160" s="124"/>
      <c r="CH160" s="124"/>
      <c r="CI160" s="124"/>
      <c r="CJ160" s="124"/>
      <c r="CK160" s="124"/>
      <c r="CL160" s="124"/>
      <c r="CM160" s="124"/>
      <c r="CN160" s="124"/>
      <c r="CO160" s="124"/>
      <c r="CP160" s="124"/>
      <c r="CQ160" s="124"/>
      <c r="CR160" s="124"/>
      <c r="CS160" s="124"/>
      <c r="CT160" s="124"/>
      <c r="CU160" s="124"/>
      <c r="CV160" s="124"/>
      <c r="CW160" s="124"/>
      <c r="CX160" s="124"/>
      <c r="CY160" s="124"/>
      <c r="CZ160" s="124"/>
      <c r="DA160" s="124"/>
      <c r="DB160" s="124"/>
      <c r="DC160" s="124"/>
      <c r="DD160" s="124"/>
      <c r="DE160" s="124"/>
      <c r="DF160" s="124"/>
      <c r="DG160" s="124"/>
      <c r="DH160" s="124"/>
      <c r="DI160" s="124"/>
      <c r="DJ160" s="124"/>
      <c r="DK160" s="124"/>
      <c r="DL160" s="124"/>
      <c r="DM160" s="124"/>
      <c r="DN160" s="124"/>
      <c r="DO160" s="124"/>
      <c r="DP160" s="124"/>
      <c r="DQ160" s="124"/>
      <c r="DR160" s="124"/>
      <c r="DS160" s="124"/>
      <c r="DT160" s="124"/>
      <c r="DU160" s="124"/>
      <c r="DV160" s="124"/>
      <c r="DW160" s="124"/>
      <c r="DX160" s="124"/>
      <c r="DY160" s="124"/>
      <c r="DZ160" s="124"/>
      <c r="EA160" s="124"/>
      <c r="EB160" s="124"/>
      <c r="EC160" s="124"/>
      <c r="ED160" s="124"/>
      <c r="EE160" s="124"/>
      <c r="EF160" s="124"/>
      <c r="EG160" s="124"/>
      <c r="EH160" s="124"/>
      <c r="EI160" s="124"/>
      <c r="EJ160" s="124"/>
      <c r="EK160" s="124"/>
      <c r="EL160" s="124"/>
      <c r="EM160" s="124"/>
      <c r="EN160" s="124"/>
      <c r="EO160" s="124"/>
      <c r="EP160" s="124"/>
      <c r="EQ160" s="124"/>
      <c r="ER160" s="124"/>
      <c r="ES160" s="124"/>
      <c r="ET160" s="124"/>
      <c r="EU160" s="124"/>
      <c r="EV160" s="124"/>
      <c r="EW160" s="124"/>
      <c r="EX160" s="124"/>
      <c r="EY160" s="124"/>
      <c r="EZ160" s="124"/>
      <c r="FA160" s="124"/>
      <c r="FB160" s="124"/>
      <c r="FC160" s="124"/>
      <c r="FD160" s="124"/>
      <c r="FE160" s="124"/>
      <c r="FF160" s="124"/>
      <c r="FG160" s="124"/>
      <c r="FH160" s="124"/>
      <c r="FI160" s="124"/>
      <c r="FJ160" s="124"/>
      <c r="FK160" s="124"/>
      <c r="FL160" s="124"/>
      <c r="FM160" s="124"/>
      <c r="FN160" s="124"/>
      <c r="FO160" s="124"/>
      <c r="FP160" s="124"/>
      <c r="FQ160" s="124"/>
      <c r="FR160" s="124"/>
      <c r="FS160" s="124"/>
      <c r="FT160" s="124"/>
    </row>
    <row r="161" spans="1:176" x14ac:dyDescent="0.25">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c r="BH161" s="124"/>
      <c r="BI161" s="124"/>
      <c r="BJ161" s="124"/>
      <c r="BK161" s="124"/>
      <c r="BL161" s="124"/>
      <c r="BM161" s="124"/>
      <c r="BN161" s="124"/>
      <c r="BO161" s="124"/>
      <c r="BP161" s="124"/>
      <c r="BQ161" s="124"/>
      <c r="BR161" s="124"/>
      <c r="BS161" s="124"/>
      <c r="BT161" s="124"/>
      <c r="BU161" s="124"/>
      <c r="BV161" s="124"/>
      <c r="BW161" s="124"/>
      <c r="BX161" s="124"/>
      <c r="BY161" s="124"/>
      <c r="BZ161" s="124"/>
      <c r="CA161" s="124"/>
      <c r="CB161" s="124"/>
      <c r="CC161" s="124"/>
      <c r="CD161" s="124"/>
      <c r="CE161" s="124"/>
      <c r="CF161" s="124"/>
      <c r="CG161" s="124"/>
      <c r="CH161" s="124"/>
      <c r="CI161" s="124"/>
      <c r="CJ161" s="124"/>
      <c r="CK161" s="124"/>
      <c r="CL161" s="124"/>
      <c r="CM161" s="124"/>
      <c r="CN161" s="124"/>
      <c r="CO161" s="124"/>
      <c r="CP161" s="124"/>
      <c r="CQ161" s="124"/>
      <c r="CR161" s="124"/>
      <c r="CS161" s="124"/>
      <c r="CT161" s="124"/>
      <c r="CU161" s="124"/>
      <c r="CV161" s="124"/>
      <c r="CW161" s="124"/>
      <c r="CX161" s="124"/>
      <c r="CY161" s="124"/>
      <c r="CZ161" s="124"/>
      <c r="DA161" s="124"/>
      <c r="DB161" s="124"/>
      <c r="DC161" s="124"/>
      <c r="DD161" s="124"/>
      <c r="DE161" s="124"/>
      <c r="DF161" s="124"/>
      <c r="DG161" s="124"/>
      <c r="DH161" s="124"/>
      <c r="DI161" s="124"/>
      <c r="DJ161" s="124"/>
      <c r="DK161" s="124"/>
      <c r="DL161" s="124"/>
      <c r="DM161" s="124"/>
      <c r="DN161" s="124"/>
      <c r="DO161" s="124"/>
      <c r="DP161" s="124"/>
      <c r="DQ161" s="124"/>
      <c r="DR161" s="124"/>
      <c r="DS161" s="124"/>
      <c r="DT161" s="124"/>
      <c r="DU161" s="124"/>
      <c r="DV161" s="124"/>
      <c r="DW161" s="124"/>
      <c r="DX161" s="124"/>
      <c r="DY161" s="124"/>
      <c r="DZ161" s="124"/>
      <c r="EA161" s="124"/>
      <c r="EB161" s="124"/>
      <c r="EC161" s="124"/>
      <c r="ED161" s="124"/>
      <c r="EE161" s="124"/>
      <c r="EF161" s="124"/>
      <c r="EG161" s="124"/>
      <c r="EH161" s="124"/>
      <c r="EI161" s="124"/>
      <c r="EJ161" s="124"/>
      <c r="EK161" s="124"/>
      <c r="EL161" s="124"/>
      <c r="EM161" s="124"/>
      <c r="EN161" s="124"/>
      <c r="EO161" s="124"/>
      <c r="EP161" s="124"/>
      <c r="EQ161" s="124"/>
      <c r="ER161" s="124"/>
      <c r="ES161" s="124"/>
      <c r="ET161" s="124"/>
      <c r="EU161" s="124"/>
      <c r="EV161" s="124"/>
      <c r="EW161" s="124"/>
      <c r="EX161" s="124"/>
      <c r="EY161" s="124"/>
      <c r="EZ161" s="124"/>
      <c r="FA161" s="124"/>
      <c r="FB161" s="124"/>
      <c r="FC161" s="124"/>
      <c r="FD161" s="124"/>
      <c r="FE161" s="124"/>
      <c r="FF161" s="124"/>
      <c r="FG161" s="124"/>
      <c r="FH161" s="124"/>
      <c r="FI161" s="124"/>
      <c r="FJ161" s="124"/>
      <c r="FK161" s="124"/>
      <c r="FL161" s="124"/>
      <c r="FM161" s="124"/>
      <c r="FN161" s="124"/>
      <c r="FO161" s="124"/>
      <c r="FP161" s="124"/>
      <c r="FQ161" s="124"/>
      <c r="FR161" s="124"/>
      <c r="FS161" s="124"/>
      <c r="FT161" s="124"/>
    </row>
    <row r="162" spans="1:176" x14ac:dyDescent="0.25">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c r="BH162" s="124"/>
      <c r="BI162" s="124"/>
      <c r="BJ162" s="124"/>
      <c r="BK162" s="124"/>
      <c r="BL162" s="124"/>
      <c r="BM162" s="124"/>
      <c r="BN162" s="124"/>
      <c r="BO162" s="124"/>
      <c r="BP162" s="124"/>
      <c r="BQ162" s="124"/>
      <c r="BR162" s="124"/>
      <c r="BS162" s="124"/>
      <c r="BT162" s="124"/>
      <c r="BU162" s="124"/>
      <c r="BV162" s="124"/>
      <c r="BW162" s="124"/>
      <c r="BX162" s="124"/>
      <c r="BY162" s="124"/>
      <c r="BZ162" s="124"/>
      <c r="CA162" s="124"/>
      <c r="CB162" s="124"/>
      <c r="CC162" s="124"/>
      <c r="CD162" s="124"/>
      <c r="CE162" s="124"/>
      <c r="CF162" s="124"/>
      <c r="CG162" s="124"/>
      <c r="CH162" s="124"/>
      <c r="CI162" s="124"/>
      <c r="CJ162" s="124"/>
      <c r="CK162" s="124"/>
      <c r="CL162" s="124"/>
      <c r="CM162" s="124"/>
      <c r="CN162" s="124"/>
      <c r="CO162" s="124"/>
      <c r="CP162" s="124"/>
      <c r="CQ162" s="124"/>
      <c r="CR162" s="124"/>
      <c r="CS162" s="124"/>
      <c r="CT162" s="124"/>
      <c r="CU162" s="124"/>
      <c r="CV162" s="124"/>
      <c r="CW162" s="124"/>
      <c r="CX162" s="124"/>
      <c r="CY162" s="124"/>
      <c r="CZ162" s="124"/>
      <c r="DA162" s="124"/>
      <c r="DB162" s="124"/>
      <c r="DC162" s="124"/>
      <c r="DD162" s="124"/>
      <c r="DE162" s="124"/>
      <c r="DF162" s="124"/>
      <c r="DG162" s="124"/>
      <c r="DH162" s="124"/>
      <c r="DI162" s="124"/>
      <c r="DJ162" s="124"/>
      <c r="DK162" s="124"/>
      <c r="DL162" s="124"/>
      <c r="DM162" s="124"/>
      <c r="DN162" s="124"/>
      <c r="DO162" s="124"/>
      <c r="DP162" s="124"/>
      <c r="DQ162" s="124"/>
      <c r="DR162" s="124"/>
      <c r="DS162" s="124"/>
      <c r="DT162" s="124"/>
      <c r="DU162" s="124"/>
      <c r="DV162" s="124"/>
      <c r="DW162" s="124"/>
      <c r="DX162" s="124"/>
      <c r="DY162" s="124"/>
      <c r="DZ162" s="124"/>
      <c r="EA162" s="124"/>
      <c r="EB162" s="124"/>
      <c r="EC162" s="124"/>
      <c r="ED162" s="124"/>
      <c r="EE162" s="124"/>
      <c r="EF162" s="124"/>
      <c r="EG162" s="124"/>
      <c r="EH162" s="124"/>
      <c r="EI162" s="124"/>
      <c r="EJ162" s="124"/>
      <c r="EK162" s="124"/>
      <c r="EL162" s="124"/>
      <c r="EM162" s="124"/>
      <c r="EN162" s="124"/>
      <c r="EO162" s="124"/>
      <c r="EP162" s="124"/>
      <c r="EQ162" s="124"/>
      <c r="ER162" s="124"/>
      <c r="ES162" s="124"/>
      <c r="ET162" s="124"/>
      <c r="EU162" s="124"/>
      <c r="EV162" s="124"/>
      <c r="EW162" s="124"/>
      <c r="EX162" s="124"/>
      <c r="EY162" s="124"/>
      <c r="EZ162" s="124"/>
      <c r="FA162" s="124"/>
      <c r="FB162" s="124"/>
      <c r="FC162" s="124"/>
      <c r="FD162" s="124"/>
      <c r="FE162" s="124"/>
      <c r="FF162" s="124"/>
      <c r="FG162" s="124"/>
      <c r="FH162" s="124"/>
      <c r="FI162" s="124"/>
      <c r="FJ162" s="124"/>
      <c r="FK162" s="124"/>
      <c r="FL162" s="124"/>
      <c r="FM162" s="124"/>
      <c r="FN162" s="124"/>
      <c r="FO162" s="124"/>
      <c r="FP162" s="124"/>
      <c r="FQ162" s="124"/>
      <c r="FR162" s="124"/>
      <c r="FS162" s="124"/>
      <c r="FT162" s="124"/>
    </row>
    <row r="163" spans="1:176" x14ac:dyDescent="0.25">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c r="BJ163" s="124"/>
      <c r="BK163" s="124"/>
      <c r="BL163" s="124"/>
      <c r="BM163" s="124"/>
      <c r="BN163" s="124"/>
      <c r="BO163" s="124"/>
      <c r="BP163" s="124"/>
      <c r="BQ163" s="124"/>
      <c r="BR163" s="124"/>
      <c r="BS163" s="124"/>
      <c r="BT163" s="124"/>
      <c r="BU163" s="124"/>
      <c r="BV163" s="124"/>
      <c r="BW163" s="124"/>
      <c r="BX163" s="124"/>
      <c r="BY163" s="124"/>
      <c r="BZ163" s="124"/>
      <c r="CA163" s="124"/>
      <c r="CB163" s="124"/>
      <c r="CC163" s="124"/>
      <c r="CD163" s="124"/>
      <c r="CE163" s="124"/>
      <c r="CF163" s="124"/>
      <c r="CG163" s="124"/>
      <c r="CH163" s="124"/>
      <c r="CI163" s="124"/>
      <c r="CJ163" s="124"/>
      <c r="CK163" s="124"/>
      <c r="CL163" s="124"/>
      <c r="CM163" s="124"/>
      <c r="CN163" s="124"/>
      <c r="CO163" s="124"/>
      <c r="CP163" s="124"/>
      <c r="CQ163" s="124"/>
      <c r="CR163" s="124"/>
      <c r="CS163" s="124"/>
      <c r="CT163" s="124"/>
      <c r="CU163" s="124"/>
      <c r="CV163" s="124"/>
      <c r="CW163" s="124"/>
      <c r="CX163" s="124"/>
      <c r="CY163" s="124"/>
      <c r="CZ163" s="124"/>
      <c r="DA163" s="124"/>
      <c r="DB163" s="124"/>
      <c r="DC163" s="124"/>
      <c r="DD163" s="124"/>
      <c r="DE163" s="124"/>
      <c r="DF163" s="124"/>
      <c r="DG163" s="124"/>
      <c r="DH163" s="124"/>
      <c r="DI163" s="124"/>
      <c r="DJ163" s="124"/>
      <c r="DK163" s="124"/>
      <c r="DL163" s="124"/>
      <c r="DM163" s="124"/>
      <c r="DN163" s="124"/>
      <c r="DO163" s="124"/>
      <c r="DP163" s="124"/>
      <c r="DQ163" s="124"/>
      <c r="DR163" s="124"/>
      <c r="DS163" s="124"/>
      <c r="DT163" s="124"/>
      <c r="DU163" s="124"/>
      <c r="DV163" s="124"/>
      <c r="DW163" s="124"/>
      <c r="DX163" s="124"/>
      <c r="DY163" s="124"/>
      <c r="DZ163" s="124"/>
      <c r="EA163" s="124"/>
      <c r="EB163" s="124"/>
      <c r="EC163" s="124"/>
      <c r="ED163" s="124"/>
      <c r="EE163" s="124"/>
      <c r="EF163" s="124"/>
      <c r="EG163" s="124"/>
      <c r="EH163" s="124"/>
      <c r="EI163" s="124"/>
      <c r="EJ163" s="124"/>
      <c r="EK163" s="124"/>
      <c r="EL163" s="124"/>
      <c r="EM163" s="124"/>
      <c r="EN163" s="124"/>
      <c r="EO163" s="124"/>
      <c r="EP163" s="124"/>
      <c r="EQ163" s="124"/>
      <c r="ER163" s="124"/>
      <c r="ES163" s="124"/>
      <c r="ET163" s="124"/>
      <c r="EU163" s="124"/>
      <c r="EV163" s="124"/>
      <c r="EW163" s="124"/>
      <c r="EX163" s="124"/>
      <c r="EY163" s="124"/>
      <c r="EZ163" s="124"/>
      <c r="FA163" s="124"/>
      <c r="FB163" s="124"/>
      <c r="FC163" s="124"/>
      <c r="FD163" s="124"/>
      <c r="FE163" s="124"/>
      <c r="FF163" s="124"/>
      <c r="FG163" s="124"/>
      <c r="FH163" s="124"/>
      <c r="FI163" s="124"/>
      <c r="FJ163" s="124"/>
      <c r="FK163" s="124"/>
      <c r="FL163" s="124"/>
      <c r="FM163" s="124"/>
      <c r="FN163" s="124"/>
      <c r="FO163" s="124"/>
      <c r="FP163" s="124"/>
      <c r="FQ163" s="124"/>
      <c r="FR163" s="124"/>
      <c r="FS163" s="124"/>
      <c r="FT163" s="124"/>
    </row>
    <row r="164" spans="1:176" x14ac:dyDescent="0.25">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c r="BH164" s="124"/>
      <c r="BI164" s="124"/>
      <c r="BJ164" s="124"/>
      <c r="BK164" s="124"/>
      <c r="BL164" s="124"/>
      <c r="BM164" s="124"/>
      <c r="BN164" s="124"/>
      <c r="BO164" s="124"/>
      <c r="BP164" s="124"/>
      <c r="BQ164" s="124"/>
      <c r="BR164" s="124"/>
      <c r="BS164" s="124"/>
      <c r="BT164" s="124"/>
      <c r="BU164" s="124"/>
      <c r="BV164" s="124"/>
      <c r="BW164" s="124"/>
      <c r="BX164" s="124"/>
      <c r="BY164" s="124"/>
      <c r="BZ164" s="124"/>
      <c r="CA164" s="124"/>
      <c r="CB164" s="124"/>
      <c r="CC164" s="124"/>
      <c r="CD164" s="124"/>
      <c r="CE164" s="124"/>
      <c r="CF164" s="124"/>
      <c r="CG164" s="124"/>
      <c r="CH164" s="124"/>
      <c r="CI164" s="124"/>
      <c r="CJ164" s="124"/>
      <c r="CK164" s="124"/>
      <c r="CL164" s="124"/>
      <c r="CM164" s="124"/>
      <c r="CN164" s="124"/>
      <c r="CO164" s="124"/>
      <c r="CP164" s="124"/>
      <c r="CQ164" s="124"/>
      <c r="CR164" s="124"/>
      <c r="CS164" s="124"/>
      <c r="CT164" s="124"/>
      <c r="CU164" s="124"/>
      <c r="CV164" s="124"/>
      <c r="CW164" s="124"/>
      <c r="CX164" s="124"/>
      <c r="CY164" s="124"/>
      <c r="CZ164" s="124"/>
      <c r="DA164" s="124"/>
      <c r="DB164" s="124"/>
      <c r="DC164" s="124"/>
      <c r="DD164" s="124"/>
      <c r="DE164" s="124"/>
      <c r="DF164" s="124"/>
      <c r="DG164" s="124"/>
      <c r="DH164" s="124"/>
      <c r="DI164" s="124"/>
      <c r="DJ164" s="124"/>
      <c r="DK164" s="124"/>
      <c r="DL164" s="124"/>
      <c r="DM164" s="124"/>
      <c r="DN164" s="124"/>
      <c r="DO164" s="124"/>
      <c r="DP164" s="124"/>
      <c r="DQ164" s="124"/>
      <c r="DR164" s="124"/>
      <c r="DS164" s="124"/>
      <c r="DT164" s="124"/>
      <c r="DU164" s="124"/>
      <c r="DV164" s="124"/>
      <c r="DW164" s="124"/>
      <c r="DX164" s="124"/>
      <c r="DY164" s="124"/>
      <c r="DZ164" s="124"/>
      <c r="EA164" s="124"/>
      <c r="EB164" s="124"/>
      <c r="EC164" s="124"/>
      <c r="ED164" s="124"/>
      <c r="EE164" s="124"/>
      <c r="EF164" s="124"/>
      <c r="EG164" s="124"/>
      <c r="EH164" s="124"/>
      <c r="EI164" s="124"/>
      <c r="EJ164" s="124"/>
      <c r="EK164" s="124"/>
      <c r="EL164" s="124"/>
      <c r="EM164" s="124"/>
      <c r="EN164" s="124"/>
      <c r="EO164" s="124"/>
      <c r="EP164" s="124"/>
      <c r="EQ164" s="124"/>
      <c r="ER164" s="124"/>
      <c r="ES164" s="124"/>
      <c r="ET164" s="124"/>
      <c r="EU164" s="124"/>
      <c r="EV164" s="124"/>
      <c r="EW164" s="124"/>
      <c r="EX164" s="124"/>
      <c r="EY164" s="124"/>
      <c r="EZ164" s="124"/>
      <c r="FA164" s="124"/>
      <c r="FB164" s="124"/>
      <c r="FC164" s="124"/>
      <c r="FD164" s="124"/>
      <c r="FE164" s="124"/>
      <c r="FF164" s="124"/>
      <c r="FG164" s="124"/>
      <c r="FH164" s="124"/>
      <c r="FI164" s="124"/>
      <c r="FJ164" s="124"/>
      <c r="FK164" s="124"/>
      <c r="FL164" s="124"/>
      <c r="FM164" s="124"/>
      <c r="FN164" s="124"/>
      <c r="FO164" s="124"/>
      <c r="FP164" s="124"/>
      <c r="FQ164" s="124"/>
      <c r="FR164" s="124"/>
      <c r="FS164" s="124"/>
      <c r="FT164" s="124"/>
    </row>
    <row r="165" spans="1:176" x14ac:dyDescent="0.25">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4"/>
      <c r="AW165" s="124"/>
      <c r="AX165" s="124"/>
      <c r="AY165" s="124"/>
      <c r="AZ165" s="124"/>
      <c r="BA165" s="124"/>
      <c r="BB165" s="124"/>
      <c r="BC165" s="124"/>
      <c r="BD165" s="124"/>
      <c r="BE165" s="124"/>
      <c r="BF165" s="124"/>
      <c r="BG165" s="124"/>
      <c r="BH165" s="124"/>
      <c r="BI165" s="124"/>
      <c r="BJ165" s="124"/>
      <c r="BK165" s="124"/>
      <c r="BL165" s="124"/>
      <c r="BM165" s="124"/>
      <c r="BN165" s="124"/>
      <c r="BO165" s="124"/>
      <c r="BP165" s="124"/>
      <c r="BQ165" s="124"/>
      <c r="BR165" s="124"/>
      <c r="BS165" s="124"/>
      <c r="BT165" s="124"/>
      <c r="BU165" s="124"/>
      <c r="BV165" s="124"/>
      <c r="BW165" s="124"/>
      <c r="BX165" s="124"/>
      <c r="BY165" s="124"/>
      <c r="BZ165" s="124"/>
      <c r="CA165" s="124"/>
      <c r="CB165" s="124"/>
      <c r="CC165" s="124"/>
      <c r="CD165" s="124"/>
      <c r="CE165" s="124"/>
      <c r="CF165" s="124"/>
      <c r="CG165" s="124"/>
      <c r="CH165" s="124"/>
      <c r="CI165" s="124"/>
      <c r="CJ165" s="124"/>
      <c r="CK165" s="124"/>
      <c r="CL165" s="124"/>
      <c r="CM165" s="124"/>
      <c r="CN165" s="124"/>
      <c r="CO165" s="124"/>
      <c r="CP165" s="124"/>
      <c r="CQ165" s="124"/>
      <c r="CR165" s="124"/>
      <c r="CS165" s="124"/>
      <c r="CT165" s="124"/>
      <c r="CU165" s="124"/>
      <c r="CV165" s="124"/>
      <c r="CW165" s="124"/>
      <c r="CX165" s="124"/>
      <c r="CY165" s="124"/>
      <c r="CZ165" s="124"/>
      <c r="DA165" s="124"/>
      <c r="DB165" s="124"/>
      <c r="DC165" s="124"/>
      <c r="DD165" s="124"/>
      <c r="DE165" s="124"/>
      <c r="DF165" s="124"/>
      <c r="DG165" s="124"/>
      <c r="DH165" s="124"/>
      <c r="DI165" s="124"/>
      <c r="DJ165" s="124"/>
      <c r="DK165" s="124"/>
      <c r="DL165" s="124"/>
      <c r="DM165" s="124"/>
      <c r="DN165" s="124"/>
      <c r="DO165" s="124"/>
      <c r="DP165" s="124"/>
      <c r="DQ165" s="124"/>
      <c r="DR165" s="124"/>
      <c r="DS165" s="124"/>
      <c r="DT165" s="124"/>
      <c r="DU165" s="124"/>
      <c r="DV165" s="124"/>
      <c r="DW165" s="124"/>
      <c r="DX165" s="124"/>
      <c r="DY165" s="124"/>
      <c r="DZ165" s="124"/>
      <c r="EA165" s="124"/>
      <c r="EB165" s="124"/>
      <c r="EC165" s="124"/>
      <c r="ED165" s="124"/>
      <c r="EE165" s="124"/>
      <c r="EF165" s="124"/>
      <c r="EG165" s="124"/>
      <c r="EH165" s="124"/>
      <c r="EI165" s="124"/>
      <c r="EJ165" s="124"/>
      <c r="EK165" s="124"/>
      <c r="EL165" s="124"/>
      <c r="EM165" s="124"/>
      <c r="EN165" s="124"/>
      <c r="EO165" s="124"/>
      <c r="EP165" s="124"/>
      <c r="EQ165" s="124"/>
      <c r="ER165" s="124"/>
      <c r="ES165" s="124"/>
      <c r="ET165" s="124"/>
      <c r="EU165" s="124"/>
      <c r="EV165" s="124"/>
      <c r="EW165" s="124"/>
      <c r="EX165" s="124"/>
      <c r="EY165" s="124"/>
      <c r="EZ165" s="124"/>
      <c r="FA165" s="124"/>
      <c r="FB165" s="124"/>
      <c r="FC165" s="124"/>
      <c r="FD165" s="124"/>
      <c r="FE165" s="124"/>
      <c r="FF165" s="124"/>
      <c r="FG165" s="124"/>
      <c r="FH165" s="124"/>
      <c r="FI165" s="124"/>
      <c r="FJ165" s="124"/>
      <c r="FK165" s="124"/>
      <c r="FL165" s="124"/>
      <c r="FM165" s="124"/>
      <c r="FN165" s="124"/>
      <c r="FO165" s="124"/>
      <c r="FP165" s="124"/>
      <c r="FQ165" s="124"/>
      <c r="FR165" s="124"/>
      <c r="FS165" s="124"/>
      <c r="FT165" s="124"/>
    </row>
    <row r="166" spans="1:176" x14ac:dyDescent="0.25">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4"/>
      <c r="AV166" s="124"/>
      <c r="AW166" s="124"/>
      <c r="AX166" s="124"/>
      <c r="AY166" s="124"/>
      <c r="AZ166" s="124"/>
      <c r="BA166" s="124"/>
      <c r="BB166" s="124"/>
      <c r="BC166" s="124"/>
      <c r="BD166" s="124"/>
      <c r="BE166" s="124"/>
      <c r="BF166" s="124"/>
      <c r="BG166" s="124"/>
      <c r="BH166" s="124"/>
      <c r="BI166" s="124"/>
      <c r="BJ166" s="124"/>
      <c r="BK166" s="124"/>
      <c r="BL166" s="124"/>
      <c r="BM166" s="124"/>
      <c r="BN166" s="124"/>
      <c r="BO166" s="124"/>
      <c r="BP166" s="124"/>
      <c r="BQ166" s="124"/>
      <c r="BR166" s="124"/>
      <c r="BS166" s="124"/>
      <c r="BT166" s="124"/>
      <c r="BU166" s="124"/>
      <c r="BV166" s="124"/>
      <c r="BW166" s="124"/>
      <c r="BX166" s="124"/>
      <c r="BY166" s="124"/>
      <c r="BZ166" s="124"/>
      <c r="CA166" s="124"/>
      <c r="CB166" s="124"/>
      <c r="CC166" s="124"/>
      <c r="CD166" s="124"/>
      <c r="CE166" s="124"/>
      <c r="CF166" s="124"/>
      <c r="CG166" s="124"/>
      <c r="CH166" s="124"/>
      <c r="CI166" s="124"/>
      <c r="CJ166" s="124"/>
      <c r="CK166" s="124"/>
      <c r="CL166" s="124"/>
      <c r="CM166" s="124"/>
      <c r="CN166" s="124"/>
      <c r="CO166" s="124"/>
      <c r="CP166" s="124"/>
      <c r="CQ166" s="124"/>
      <c r="CR166" s="124"/>
      <c r="CS166" s="124"/>
      <c r="CT166" s="124"/>
      <c r="CU166" s="124"/>
      <c r="CV166" s="124"/>
      <c r="CW166" s="124"/>
      <c r="CX166" s="124"/>
      <c r="CY166" s="124"/>
      <c r="CZ166" s="124"/>
      <c r="DA166" s="124"/>
      <c r="DB166" s="124"/>
      <c r="DC166" s="124"/>
      <c r="DD166" s="124"/>
      <c r="DE166" s="124"/>
      <c r="DF166" s="124"/>
      <c r="DG166" s="124"/>
      <c r="DH166" s="124"/>
      <c r="DI166" s="124"/>
      <c r="DJ166" s="124"/>
      <c r="DK166" s="124"/>
      <c r="DL166" s="124"/>
      <c r="DM166" s="124"/>
      <c r="DN166" s="124"/>
      <c r="DO166" s="124"/>
      <c r="DP166" s="124"/>
      <c r="DQ166" s="124"/>
      <c r="DR166" s="124"/>
      <c r="DS166" s="124"/>
      <c r="DT166" s="124"/>
      <c r="DU166" s="124"/>
      <c r="DV166" s="124"/>
      <c r="DW166" s="124"/>
      <c r="DX166" s="124"/>
      <c r="DY166" s="124"/>
      <c r="DZ166" s="124"/>
      <c r="EA166" s="124"/>
      <c r="EB166" s="124"/>
      <c r="EC166" s="124"/>
      <c r="ED166" s="124"/>
      <c r="EE166" s="124"/>
      <c r="EF166" s="124"/>
      <c r="EG166" s="124"/>
      <c r="EH166" s="124"/>
      <c r="EI166" s="124"/>
      <c r="EJ166" s="124"/>
      <c r="EK166" s="124"/>
      <c r="EL166" s="124"/>
      <c r="EM166" s="124"/>
      <c r="EN166" s="124"/>
      <c r="EO166" s="124"/>
      <c r="EP166" s="124"/>
      <c r="EQ166" s="124"/>
      <c r="ER166" s="124"/>
      <c r="ES166" s="124"/>
      <c r="ET166" s="124"/>
      <c r="EU166" s="124"/>
      <c r="EV166" s="124"/>
      <c r="EW166" s="124"/>
      <c r="EX166" s="124"/>
      <c r="EY166" s="124"/>
      <c r="EZ166" s="124"/>
      <c r="FA166" s="124"/>
      <c r="FB166" s="124"/>
      <c r="FC166" s="124"/>
      <c r="FD166" s="124"/>
      <c r="FE166" s="124"/>
      <c r="FF166" s="124"/>
      <c r="FG166" s="124"/>
      <c r="FH166" s="124"/>
      <c r="FI166" s="124"/>
      <c r="FJ166" s="124"/>
      <c r="FK166" s="124"/>
      <c r="FL166" s="124"/>
      <c r="FM166" s="124"/>
      <c r="FN166" s="124"/>
      <c r="FO166" s="124"/>
      <c r="FP166" s="124"/>
      <c r="FQ166" s="124"/>
      <c r="FR166" s="124"/>
      <c r="FS166" s="124"/>
      <c r="FT166" s="124"/>
    </row>
    <row r="167" spans="1:176" x14ac:dyDescent="0.25">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c r="AV167" s="124"/>
      <c r="AW167" s="124"/>
      <c r="AX167" s="124"/>
      <c r="AY167" s="124"/>
      <c r="AZ167" s="124"/>
      <c r="BA167" s="124"/>
      <c r="BB167" s="124"/>
      <c r="BC167" s="124"/>
      <c r="BD167" s="124"/>
      <c r="BE167" s="124"/>
      <c r="BF167" s="124"/>
      <c r="BG167" s="124"/>
      <c r="BH167" s="124"/>
      <c r="BI167" s="124"/>
      <c r="BJ167" s="124"/>
      <c r="BK167" s="124"/>
      <c r="BL167" s="124"/>
      <c r="BM167" s="124"/>
      <c r="BN167" s="124"/>
      <c r="BO167" s="124"/>
      <c r="BP167" s="124"/>
      <c r="BQ167" s="124"/>
      <c r="BR167" s="124"/>
      <c r="BS167" s="124"/>
      <c r="BT167" s="124"/>
      <c r="BU167" s="124"/>
      <c r="BV167" s="124"/>
      <c r="BW167" s="124"/>
      <c r="BX167" s="124"/>
      <c r="BY167" s="124"/>
      <c r="BZ167" s="124"/>
      <c r="CA167" s="124"/>
      <c r="CB167" s="124"/>
      <c r="CC167" s="124"/>
      <c r="CD167" s="124"/>
      <c r="CE167" s="124"/>
      <c r="CF167" s="124"/>
      <c r="CG167" s="124"/>
      <c r="CH167" s="124"/>
      <c r="CI167" s="124"/>
      <c r="CJ167" s="124"/>
      <c r="CK167" s="124"/>
      <c r="CL167" s="124"/>
      <c r="CM167" s="124"/>
      <c r="CN167" s="124"/>
      <c r="CO167" s="124"/>
      <c r="CP167" s="124"/>
      <c r="CQ167" s="124"/>
      <c r="CR167" s="124"/>
      <c r="CS167" s="124"/>
      <c r="CT167" s="124"/>
      <c r="CU167" s="124"/>
      <c r="CV167" s="124"/>
      <c r="CW167" s="124"/>
      <c r="CX167" s="124"/>
      <c r="CY167" s="124"/>
      <c r="CZ167" s="124"/>
      <c r="DA167" s="124"/>
      <c r="DB167" s="124"/>
      <c r="DC167" s="124"/>
      <c r="DD167" s="124"/>
      <c r="DE167" s="124"/>
      <c r="DF167" s="124"/>
      <c r="DG167" s="124"/>
      <c r="DH167" s="124"/>
      <c r="DI167" s="124"/>
      <c r="DJ167" s="124"/>
      <c r="DK167" s="124"/>
      <c r="DL167" s="124"/>
      <c r="DM167" s="124"/>
      <c r="DN167" s="124"/>
      <c r="DO167" s="124"/>
      <c r="DP167" s="124"/>
      <c r="DQ167" s="124"/>
      <c r="DR167" s="124"/>
      <c r="DS167" s="124"/>
      <c r="DT167" s="124"/>
      <c r="DU167" s="124"/>
      <c r="DV167" s="124"/>
      <c r="DW167" s="124"/>
      <c r="DX167" s="124"/>
      <c r="DY167" s="124"/>
      <c r="DZ167" s="124"/>
      <c r="EA167" s="124"/>
      <c r="EB167" s="124"/>
      <c r="EC167" s="124"/>
      <c r="ED167" s="124"/>
      <c r="EE167" s="124"/>
      <c r="EF167" s="124"/>
      <c r="EG167" s="124"/>
      <c r="EH167" s="124"/>
      <c r="EI167" s="124"/>
      <c r="EJ167" s="124"/>
      <c r="EK167" s="124"/>
      <c r="EL167" s="124"/>
      <c r="EM167" s="124"/>
      <c r="EN167" s="124"/>
      <c r="EO167" s="124"/>
      <c r="EP167" s="124"/>
      <c r="EQ167" s="124"/>
      <c r="ER167" s="124"/>
      <c r="ES167" s="124"/>
      <c r="ET167" s="124"/>
      <c r="EU167" s="124"/>
      <c r="EV167" s="124"/>
      <c r="EW167" s="124"/>
      <c r="EX167" s="124"/>
      <c r="EY167" s="124"/>
      <c r="EZ167" s="124"/>
      <c r="FA167" s="124"/>
      <c r="FB167" s="124"/>
      <c r="FC167" s="124"/>
      <c r="FD167" s="124"/>
      <c r="FE167" s="124"/>
      <c r="FF167" s="124"/>
      <c r="FG167" s="124"/>
      <c r="FH167" s="124"/>
      <c r="FI167" s="124"/>
      <c r="FJ167" s="124"/>
      <c r="FK167" s="124"/>
      <c r="FL167" s="124"/>
      <c r="FM167" s="124"/>
      <c r="FN167" s="124"/>
      <c r="FO167" s="124"/>
      <c r="FP167" s="124"/>
      <c r="FQ167" s="124"/>
      <c r="FR167" s="124"/>
      <c r="FS167" s="124"/>
      <c r="FT167" s="124"/>
    </row>
    <row r="168" spans="1:176" x14ac:dyDescent="0.25">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24"/>
      <c r="AX168" s="124"/>
      <c r="AY168" s="124"/>
      <c r="AZ168" s="124"/>
      <c r="BA168" s="124"/>
      <c r="BB168" s="124"/>
      <c r="BC168" s="124"/>
      <c r="BD168" s="124"/>
      <c r="BE168" s="124"/>
      <c r="BF168" s="124"/>
      <c r="BG168" s="124"/>
      <c r="BH168" s="124"/>
      <c r="BI168" s="124"/>
      <c r="BJ168" s="124"/>
      <c r="BK168" s="124"/>
      <c r="BL168" s="124"/>
      <c r="BM168" s="124"/>
      <c r="BN168" s="124"/>
      <c r="BO168" s="124"/>
      <c r="BP168" s="124"/>
      <c r="BQ168" s="124"/>
      <c r="BR168" s="124"/>
      <c r="BS168" s="124"/>
      <c r="BT168" s="124"/>
      <c r="BU168" s="124"/>
      <c r="BV168" s="124"/>
      <c r="BW168" s="124"/>
      <c r="BX168" s="124"/>
      <c r="BY168" s="124"/>
      <c r="BZ168" s="124"/>
      <c r="CA168" s="124"/>
      <c r="CB168" s="124"/>
      <c r="CC168" s="124"/>
      <c r="CD168" s="124"/>
      <c r="CE168" s="124"/>
      <c r="CF168" s="124"/>
      <c r="CG168" s="124"/>
      <c r="CH168" s="124"/>
      <c r="CI168" s="124"/>
      <c r="CJ168" s="124"/>
      <c r="CK168" s="124"/>
      <c r="CL168" s="124"/>
      <c r="CM168" s="124"/>
      <c r="CN168" s="124"/>
      <c r="CO168" s="124"/>
      <c r="CP168" s="124"/>
      <c r="CQ168" s="124"/>
      <c r="CR168" s="124"/>
      <c r="CS168" s="124"/>
      <c r="CT168" s="124"/>
      <c r="CU168" s="124"/>
      <c r="CV168" s="124"/>
      <c r="CW168" s="124"/>
      <c r="CX168" s="124"/>
      <c r="CY168" s="124"/>
      <c r="CZ168" s="124"/>
      <c r="DA168" s="124"/>
      <c r="DB168" s="124"/>
      <c r="DC168" s="124"/>
      <c r="DD168" s="124"/>
      <c r="DE168" s="124"/>
      <c r="DF168" s="124"/>
      <c r="DG168" s="124"/>
      <c r="DH168" s="124"/>
      <c r="DI168" s="124"/>
      <c r="DJ168" s="124"/>
      <c r="DK168" s="124"/>
      <c r="DL168" s="124"/>
      <c r="DM168" s="124"/>
      <c r="DN168" s="124"/>
      <c r="DO168" s="124"/>
      <c r="DP168" s="124"/>
      <c r="DQ168" s="124"/>
      <c r="DR168" s="124"/>
      <c r="DS168" s="124"/>
      <c r="DT168" s="124"/>
      <c r="DU168" s="124"/>
      <c r="DV168" s="124"/>
      <c r="DW168" s="124"/>
      <c r="DX168" s="124"/>
      <c r="DY168" s="124"/>
      <c r="DZ168" s="124"/>
      <c r="EA168" s="124"/>
      <c r="EB168" s="124"/>
      <c r="EC168" s="124"/>
      <c r="ED168" s="124"/>
      <c r="EE168" s="124"/>
      <c r="EF168" s="124"/>
      <c r="EG168" s="124"/>
      <c r="EH168" s="124"/>
      <c r="EI168" s="124"/>
      <c r="EJ168" s="124"/>
      <c r="EK168" s="124"/>
      <c r="EL168" s="124"/>
      <c r="EM168" s="124"/>
      <c r="EN168" s="124"/>
      <c r="EO168" s="124"/>
      <c r="EP168" s="124"/>
      <c r="EQ168" s="124"/>
      <c r="ER168" s="124"/>
      <c r="ES168" s="124"/>
      <c r="ET168" s="124"/>
      <c r="EU168" s="124"/>
      <c r="EV168" s="124"/>
      <c r="EW168" s="124"/>
      <c r="EX168" s="124"/>
      <c r="EY168" s="124"/>
      <c r="EZ168" s="124"/>
      <c r="FA168" s="124"/>
      <c r="FB168" s="124"/>
      <c r="FC168" s="124"/>
      <c r="FD168" s="124"/>
      <c r="FE168" s="124"/>
      <c r="FF168" s="124"/>
      <c r="FG168" s="124"/>
      <c r="FH168" s="124"/>
      <c r="FI168" s="124"/>
      <c r="FJ168" s="124"/>
      <c r="FK168" s="124"/>
      <c r="FL168" s="124"/>
      <c r="FM168" s="124"/>
      <c r="FN168" s="124"/>
      <c r="FO168" s="124"/>
      <c r="FP168" s="124"/>
      <c r="FQ168" s="124"/>
      <c r="FR168" s="124"/>
      <c r="FS168" s="124"/>
      <c r="FT168" s="124"/>
    </row>
    <row r="169" spans="1:176" x14ac:dyDescent="0.25">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4"/>
      <c r="AV169" s="124"/>
      <c r="AW169" s="124"/>
      <c r="AX169" s="124"/>
      <c r="AY169" s="124"/>
      <c r="AZ169" s="124"/>
      <c r="BA169" s="124"/>
      <c r="BB169" s="124"/>
      <c r="BC169" s="124"/>
      <c r="BD169" s="124"/>
      <c r="BE169" s="124"/>
      <c r="BF169" s="124"/>
      <c r="BG169" s="124"/>
      <c r="BH169" s="124"/>
      <c r="BI169" s="124"/>
      <c r="BJ169" s="124"/>
      <c r="BK169" s="124"/>
      <c r="BL169" s="124"/>
      <c r="BM169" s="124"/>
      <c r="BN169" s="124"/>
      <c r="BO169" s="124"/>
      <c r="BP169" s="124"/>
      <c r="BQ169" s="124"/>
      <c r="BR169" s="124"/>
      <c r="BS169" s="124"/>
      <c r="BT169" s="124"/>
      <c r="BU169" s="124"/>
      <c r="BV169" s="124"/>
      <c r="BW169" s="124"/>
      <c r="BX169" s="124"/>
      <c r="BY169" s="124"/>
      <c r="BZ169" s="124"/>
      <c r="CA169" s="124"/>
      <c r="CB169" s="124"/>
      <c r="CC169" s="124"/>
      <c r="CD169" s="124"/>
      <c r="CE169" s="124"/>
      <c r="CF169" s="124"/>
      <c r="CG169" s="124"/>
      <c r="CH169" s="124"/>
      <c r="CI169" s="124"/>
      <c r="CJ169" s="124"/>
      <c r="CK169" s="124"/>
      <c r="CL169" s="124"/>
      <c r="CM169" s="124"/>
      <c r="CN169" s="124"/>
      <c r="CO169" s="124"/>
      <c r="CP169" s="124"/>
      <c r="CQ169" s="124"/>
      <c r="CR169" s="124"/>
      <c r="CS169" s="124"/>
      <c r="CT169" s="124"/>
      <c r="CU169" s="124"/>
      <c r="CV169" s="124"/>
      <c r="CW169" s="124"/>
      <c r="CX169" s="124"/>
      <c r="CY169" s="124"/>
      <c r="CZ169" s="124"/>
      <c r="DA169" s="124"/>
      <c r="DB169" s="124"/>
      <c r="DC169" s="124"/>
      <c r="DD169" s="124"/>
      <c r="DE169" s="124"/>
      <c r="DF169" s="124"/>
      <c r="DG169" s="124"/>
      <c r="DH169" s="124"/>
      <c r="DI169" s="124"/>
      <c r="DJ169" s="124"/>
      <c r="DK169" s="124"/>
      <c r="DL169" s="124"/>
      <c r="DM169" s="124"/>
      <c r="DN169" s="124"/>
      <c r="DO169" s="124"/>
      <c r="DP169" s="124"/>
      <c r="DQ169" s="124"/>
      <c r="DR169" s="124"/>
      <c r="DS169" s="124"/>
      <c r="DT169" s="124"/>
      <c r="DU169" s="124"/>
      <c r="DV169" s="124"/>
      <c r="DW169" s="124"/>
      <c r="DX169" s="124"/>
      <c r="DY169" s="124"/>
      <c r="DZ169" s="124"/>
      <c r="EA169" s="124"/>
      <c r="EB169" s="124"/>
      <c r="EC169" s="124"/>
      <c r="ED169" s="124"/>
      <c r="EE169" s="124"/>
      <c r="EF169" s="124"/>
      <c r="EG169" s="124"/>
      <c r="EH169" s="124"/>
      <c r="EI169" s="124"/>
      <c r="EJ169" s="124"/>
      <c r="EK169" s="124"/>
      <c r="EL169" s="124"/>
      <c r="EM169" s="124"/>
      <c r="EN169" s="124"/>
      <c r="EO169" s="124"/>
      <c r="EP169" s="124"/>
      <c r="EQ169" s="124"/>
      <c r="ER169" s="124"/>
      <c r="ES169" s="124"/>
      <c r="ET169" s="124"/>
      <c r="EU169" s="124"/>
      <c r="EV169" s="124"/>
      <c r="EW169" s="124"/>
      <c r="EX169" s="124"/>
      <c r="EY169" s="124"/>
      <c r="EZ169" s="124"/>
      <c r="FA169" s="124"/>
      <c r="FB169" s="124"/>
      <c r="FC169" s="124"/>
      <c r="FD169" s="124"/>
      <c r="FE169" s="124"/>
      <c r="FF169" s="124"/>
      <c r="FG169" s="124"/>
      <c r="FH169" s="124"/>
      <c r="FI169" s="124"/>
      <c r="FJ169" s="124"/>
      <c r="FK169" s="124"/>
      <c r="FL169" s="124"/>
      <c r="FM169" s="124"/>
      <c r="FN169" s="124"/>
      <c r="FO169" s="124"/>
      <c r="FP169" s="124"/>
      <c r="FQ169" s="124"/>
      <c r="FR169" s="124"/>
      <c r="FS169" s="124"/>
      <c r="FT169" s="124"/>
    </row>
    <row r="170" spans="1:176" x14ac:dyDescent="0.25">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c r="AN170" s="124"/>
      <c r="AO170" s="124"/>
      <c r="AP170" s="124"/>
      <c r="AQ170" s="124"/>
      <c r="AR170" s="124"/>
      <c r="AS170" s="124"/>
      <c r="AT170" s="124"/>
      <c r="AU170" s="124"/>
      <c r="AV170" s="124"/>
      <c r="AW170" s="124"/>
      <c r="AX170" s="124"/>
      <c r="AY170" s="124"/>
      <c r="AZ170" s="124"/>
      <c r="BA170" s="124"/>
      <c r="BB170" s="124"/>
      <c r="BC170" s="124"/>
      <c r="BD170" s="124"/>
      <c r="BE170" s="124"/>
      <c r="BF170" s="124"/>
      <c r="BG170" s="124"/>
      <c r="BH170" s="124"/>
      <c r="BI170" s="124"/>
      <c r="BJ170" s="124"/>
      <c r="BK170" s="124"/>
      <c r="BL170" s="124"/>
      <c r="BM170" s="124"/>
      <c r="BN170" s="124"/>
      <c r="BO170" s="124"/>
      <c r="BP170" s="124"/>
      <c r="BQ170" s="124"/>
      <c r="BR170" s="124"/>
      <c r="BS170" s="124"/>
      <c r="BT170" s="124"/>
      <c r="BU170" s="124"/>
      <c r="BV170" s="124"/>
      <c r="BW170" s="124"/>
      <c r="BX170" s="124"/>
      <c r="BY170" s="124"/>
      <c r="BZ170" s="124"/>
      <c r="CA170" s="124"/>
      <c r="CB170" s="124"/>
      <c r="CC170" s="124"/>
      <c r="CD170" s="124"/>
      <c r="CE170" s="124"/>
      <c r="CF170" s="124"/>
      <c r="CG170" s="124"/>
      <c r="CH170" s="124"/>
      <c r="CI170" s="124"/>
      <c r="CJ170" s="124"/>
      <c r="CK170" s="124"/>
      <c r="CL170" s="124"/>
      <c r="CM170" s="124"/>
      <c r="CN170" s="124"/>
      <c r="CO170" s="124"/>
      <c r="CP170" s="124"/>
      <c r="CQ170" s="124"/>
      <c r="CR170" s="124"/>
      <c r="CS170" s="124"/>
      <c r="CT170" s="124"/>
      <c r="CU170" s="124"/>
      <c r="CV170" s="124"/>
      <c r="CW170" s="124"/>
      <c r="CX170" s="124"/>
      <c r="CY170" s="124"/>
      <c r="CZ170" s="124"/>
      <c r="DA170" s="124"/>
      <c r="DB170" s="124"/>
      <c r="DC170" s="124"/>
      <c r="DD170" s="124"/>
      <c r="DE170" s="124"/>
      <c r="DF170" s="124"/>
      <c r="DG170" s="124"/>
      <c r="DH170" s="124"/>
      <c r="DI170" s="124"/>
      <c r="DJ170" s="124"/>
      <c r="DK170" s="124"/>
      <c r="DL170" s="124"/>
      <c r="DM170" s="124"/>
      <c r="DN170" s="124"/>
      <c r="DO170" s="124"/>
      <c r="DP170" s="124"/>
      <c r="DQ170" s="124"/>
      <c r="DR170" s="124"/>
      <c r="DS170" s="124"/>
      <c r="DT170" s="124"/>
      <c r="DU170" s="124"/>
      <c r="DV170" s="124"/>
      <c r="DW170" s="124"/>
      <c r="DX170" s="124"/>
      <c r="DY170" s="124"/>
      <c r="DZ170" s="124"/>
      <c r="EA170" s="124"/>
      <c r="EB170" s="124"/>
      <c r="EC170" s="124"/>
      <c r="ED170" s="124"/>
      <c r="EE170" s="124"/>
      <c r="EF170" s="124"/>
      <c r="EG170" s="124"/>
      <c r="EH170" s="124"/>
      <c r="EI170" s="124"/>
      <c r="EJ170" s="124"/>
      <c r="EK170" s="124"/>
      <c r="EL170" s="124"/>
      <c r="EM170" s="124"/>
      <c r="EN170" s="124"/>
      <c r="EO170" s="124"/>
      <c r="EP170" s="124"/>
      <c r="EQ170" s="124"/>
      <c r="ER170" s="124"/>
      <c r="ES170" s="124"/>
      <c r="ET170" s="124"/>
      <c r="EU170" s="124"/>
      <c r="EV170" s="124"/>
      <c r="EW170" s="124"/>
      <c r="EX170" s="124"/>
      <c r="EY170" s="124"/>
      <c r="EZ170" s="124"/>
      <c r="FA170" s="124"/>
      <c r="FB170" s="124"/>
      <c r="FC170" s="124"/>
      <c r="FD170" s="124"/>
      <c r="FE170" s="124"/>
      <c r="FF170" s="124"/>
      <c r="FG170" s="124"/>
      <c r="FH170" s="124"/>
      <c r="FI170" s="124"/>
      <c r="FJ170" s="124"/>
      <c r="FK170" s="124"/>
      <c r="FL170" s="124"/>
      <c r="FM170" s="124"/>
      <c r="FN170" s="124"/>
      <c r="FO170" s="124"/>
      <c r="FP170" s="124"/>
      <c r="FQ170" s="124"/>
      <c r="FR170" s="124"/>
      <c r="FS170" s="124"/>
      <c r="FT170" s="124"/>
    </row>
    <row r="171" spans="1:176" x14ac:dyDescent="0.25">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c r="AL171" s="124"/>
      <c r="AM171" s="124"/>
      <c r="AN171" s="124"/>
      <c r="AO171" s="124"/>
      <c r="AP171" s="124"/>
      <c r="AQ171" s="124"/>
      <c r="AR171" s="124"/>
      <c r="AS171" s="124"/>
      <c r="AT171" s="124"/>
      <c r="AU171" s="124"/>
      <c r="AV171" s="124"/>
      <c r="AW171" s="124"/>
      <c r="AX171" s="124"/>
      <c r="AY171" s="124"/>
      <c r="AZ171" s="124"/>
      <c r="BA171" s="124"/>
      <c r="BB171" s="124"/>
      <c r="BC171" s="124"/>
      <c r="BD171" s="124"/>
      <c r="BE171" s="124"/>
      <c r="BF171" s="124"/>
      <c r="BG171" s="124"/>
      <c r="BH171" s="124"/>
      <c r="BI171" s="124"/>
      <c r="BJ171" s="124"/>
      <c r="BK171" s="124"/>
      <c r="BL171" s="124"/>
      <c r="BM171" s="124"/>
      <c r="BN171" s="124"/>
      <c r="BO171" s="124"/>
      <c r="BP171" s="124"/>
      <c r="BQ171" s="124"/>
      <c r="BR171" s="124"/>
      <c r="BS171" s="124"/>
      <c r="BT171" s="124"/>
      <c r="BU171" s="124"/>
      <c r="BV171" s="124"/>
      <c r="BW171" s="124"/>
      <c r="BX171" s="124"/>
      <c r="BY171" s="124"/>
      <c r="BZ171" s="124"/>
      <c r="CA171" s="124"/>
      <c r="CB171" s="124"/>
      <c r="CC171" s="124"/>
      <c r="CD171" s="124"/>
      <c r="CE171" s="124"/>
      <c r="CF171" s="124"/>
      <c r="CG171" s="124"/>
      <c r="CH171" s="124"/>
      <c r="CI171" s="124"/>
      <c r="CJ171" s="124"/>
      <c r="CK171" s="124"/>
      <c r="CL171" s="124"/>
      <c r="CM171" s="124"/>
      <c r="CN171" s="124"/>
      <c r="CO171" s="124"/>
      <c r="CP171" s="124"/>
      <c r="CQ171" s="124"/>
      <c r="CR171" s="124"/>
      <c r="CS171" s="124"/>
      <c r="CT171" s="124"/>
      <c r="CU171" s="124"/>
      <c r="CV171" s="124"/>
      <c r="CW171" s="124"/>
      <c r="CX171" s="124"/>
      <c r="CY171" s="124"/>
      <c r="CZ171" s="124"/>
      <c r="DA171" s="124"/>
      <c r="DB171" s="124"/>
      <c r="DC171" s="124"/>
      <c r="DD171" s="124"/>
      <c r="DE171" s="124"/>
      <c r="DF171" s="124"/>
      <c r="DG171" s="124"/>
      <c r="DH171" s="124"/>
      <c r="DI171" s="124"/>
      <c r="DJ171" s="124"/>
      <c r="DK171" s="124"/>
      <c r="DL171" s="124"/>
      <c r="DM171" s="124"/>
      <c r="DN171" s="124"/>
      <c r="DO171" s="124"/>
      <c r="DP171" s="124"/>
      <c r="DQ171" s="124"/>
      <c r="DR171" s="124"/>
      <c r="DS171" s="124"/>
      <c r="DT171" s="124"/>
      <c r="DU171" s="124"/>
      <c r="DV171" s="124"/>
      <c r="DW171" s="124"/>
      <c r="DX171" s="124"/>
      <c r="DY171" s="124"/>
      <c r="DZ171" s="124"/>
      <c r="EA171" s="124"/>
      <c r="EB171" s="124"/>
      <c r="EC171" s="124"/>
      <c r="ED171" s="124"/>
      <c r="EE171" s="124"/>
      <c r="EF171" s="124"/>
      <c r="EG171" s="124"/>
      <c r="EH171" s="124"/>
      <c r="EI171" s="124"/>
      <c r="EJ171" s="124"/>
      <c r="EK171" s="124"/>
      <c r="EL171" s="124"/>
      <c r="EM171" s="124"/>
      <c r="EN171" s="124"/>
      <c r="EO171" s="124"/>
      <c r="EP171" s="124"/>
      <c r="EQ171" s="124"/>
      <c r="ER171" s="124"/>
      <c r="ES171" s="124"/>
      <c r="ET171" s="124"/>
      <c r="EU171" s="124"/>
      <c r="EV171" s="124"/>
      <c r="EW171" s="124"/>
      <c r="EX171" s="124"/>
      <c r="EY171" s="124"/>
      <c r="EZ171" s="124"/>
      <c r="FA171" s="124"/>
      <c r="FB171" s="124"/>
      <c r="FC171" s="124"/>
      <c r="FD171" s="124"/>
      <c r="FE171" s="124"/>
      <c r="FF171" s="124"/>
      <c r="FG171" s="124"/>
      <c r="FH171" s="124"/>
      <c r="FI171" s="124"/>
      <c r="FJ171" s="124"/>
      <c r="FK171" s="124"/>
      <c r="FL171" s="124"/>
      <c r="FM171" s="124"/>
      <c r="FN171" s="124"/>
      <c r="FO171" s="124"/>
      <c r="FP171" s="124"/>
      <c r="FQ171" s="124"/>
      <c r="FR171" s="124"/>
      <c r="FS171" s="124"/>
      <c r="FT171" s="124"/>
    </row>
    <row r="172" spans="1:176" x14ac:dyDescent="0.25">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c r="BB172" s="124"/>
      <c r="BC172" s="124"/>
      <c r="BD172" s="124"/>
      <c r="BE172" s="124"/>
      <c r="BF172" s="124"/>
      <c r="BG172" s="124"/>
      <c r="BH172" s="124"/>
      <c r="BI172" s="124"/>
      <c r="BJ172" s="124"/>
      <c r="BK172" s="124"/>
      <c r="BL172" s="124"/>
      <c r="BM172" s="124"/>
      <c r="BN172" s="124"/>
      <c r="BO172" s="124"/>
      <c r="BP172" s="124"/>
      <c r="BQ172" s="124"/>
      <c r="BR172" s="124"/>
      <c r="BS172" s="124"/>
      <c r="BT172" s="124"/>
      <c r="BU172" s="124"/>
      <c r="BV172" s="124"/>
      <c r="BW172" s="124"/>
      <c r="BX172" s="124"/>
      <c r="BY172" s="124"/>
      <c r="BZ172" s="124"/>
      <c r="CA172" s="124"/>
      <c r="CB172" s="124"/>
      <c r="CC172" s="124"/>
      <c r="CD172" s="124"/>
      <c r="CE172" s="124"/>
      <c r="CF172" s="124"/>
      <c r="CG172" s="124"/>
      <c r="CH172" s="124"/>
      <c r="CI172" s="124"/>
      <c r="CJ172" s="124"/>
      <c r="CK172" s="124"/>
      <c r="CL172" s="124"/>
      <c r="CM172" s="124"/>
      <c r="CN172" s="124"/>
      <c r="CO172" s="124"/>
      <c r="CP172" s="124"/>
      <c r="CQ172" s="124"/>
      <c r="CR172" s="124"/>
      <c r="CS172" s="124"/>
      <c r="CT172" s="124"/>
      <c r="CU172" s="124"/>
      <c r="CV172" s="124"/>
      <c r="CW172" s="124"/>
      <c r="CX172" s="124"/>
      <c r="CY172" s="124"/>
      <c r="CZ172" s="124"/>
      <c r="DA172" s="124"/>
      <c r="DB172" s="124"/>
      <c r="DC172" s="124"/>
      <c r="DD172" s="124"/>
      <c r="DE172" s="124"/>
      <c r="DF172" s="124"/>
      <c r="DG172" s="124"/>
      <c r="DH172" s="124"/>
      <c r="DI172" s="124"/>
      <c r="DJ172" s="124"/>
      <c r="DK172" s="124"/>
      <c r="DL172" s="124"/>
      <c r="DM172" s="124"/>
      <c r="DN172" s="124"/>
      <c r="DO172" s="124"/>
      <c r="DP172" s="124"/>
      <c r="DQ172" s="124"/>
      <c r="DR172" s="124"/>
      <c r="DS172" s="124"/>
      <c r="DT172" s="124"/>
      <c r="DU172" s="124"/>
      <c r="DV172" s="124"/>
      <c r="DW172" s="124"/>
      <c r="DX172" s="124"/>
      <c r="DY172" s="124"/>
      <c r="DZ172" s="124"/>
      <c r="EA172" s="124"/>
      <c r="EB172" s="124"/>
      <c r="EC172" s="124"/>
      <c r="ED172" s="124"/>
      <c r="EE172" s="124"/>
      <c r="EF172" s="124"/>
      <c r="EG172" s="124"/>
      <c r="EH172" s="124"/>
      <c r="EI172" s="124"/>
      <c r="EJ172" s="124"/>
      <c r="EK172" s="124"/>
      <c r="EL172" s="124"/>
      <c r="EM172" s="124"/>
      <c r="EN172" s="124"/>
      <c r="EO172" s="124"/>
      <c r="EP172" s="124"/>
      <c r="EQ172" s="124"/>
      <c r="ER172" s="124"/>
      <c r="ES172" s="124"/>
      <c r="ET172" s="124"/>
      <c r="EU172" s="124"/>
      <c r="EV172" s="124"/>
      <c r="EW172" s="124"/>
      <c r="EX172" s="124"/>
      <c r="EY172" s="124"/>
      <c r="EZ172" s="124"/>
      <c r="FA172" s="124"/>
      <c r="FB172" s="124"/>
      <c r="FC172" s="124"/>
      <c r="FD172" s="124"/>
      <c r="FE172" s="124"/>
      <c r="FF172" s="124"/>
      <c r="FG172" s="124"/>
      <c r="FH172" s="124"/>
      <c r="FI172" s="124"/>
      <c r="FJ172" s="124"/>
      <c r="FK172" s="124"/>
      <c r="FL172" s="124"/>
      <c r="FM172" s="124"/>
      <c r="FN172" s="124"/>
      <c r="FO172" s="124"/>
      <c r="FP172" s="124"/>
      <c r="FQ172" s="124"/>
      <c r="FR172" s="124"/>
      <c r="FS172" s="124"/>
      <c r="FT172" s="124"/>
    </row>
    <row r="173" spans="1:176" x14ac:dyDescent="0.25">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4"/>
      <c r="AV173" s="124"/>
      <c r="AW173" s="124"/>
      <c r="AX173" s="124"/>
      <c r="AY173" s="124"/>
      <c r="AZ173" s="124"/>
      <c r="BA173" s="124"/>
      <c r="BB173" s="124"/>
      <c r="BC173" s="124"/>
      <c r="BD173" s="124"/>
      <c r="BE173" s="124"/>
      <c r="BF173" s="124"/>
      <c r="BG173" s="124"/>
      <c r="BH173" s="124"/>
      <c r="BI173" s="124"/>
      <c r="BJ173" s="124"/>
      <c r="BK173" s="124"/>
      <c r="BL173" s="124"/>
      <c r="BM173" s="124"/>
      <c r="BN173" s="124"/>
      <c r="BO173" s="124"/>
      <c r="BP173" s="124"/>
      <c r="BQ173" s="124"/>
      <c r="BR173" s="124"/>
      <c r="BS173" s="124"/>
      <c r="BT173" s="124"/>
      <c r="BU173" s="124"/>
      <c r="BV173" s="124"/>
      <c r="BW173" s="124"/>
      <c r="BX173" s="124"/>
      <c r="BY173" s="124"/>
      <c r="BZ173" s="124"/>
      <c r="CA173" s="124"/>
      <c r="CB173" s="124"/>
      <c r="CC173" s="124"/>
      <c r="CD173" s="124"/>
      <c r="CE173" s="124"/>
      <c r="CF173" s="124"/>
      <c r="CG173" s="124"/>
      <c r="CH173" s="124"/>
      <c r="CI173" s="124"/>
      <c r="CJ173" s="124"/>
      <c r="CK173" s="124"/>
      <c r="CL173" s="124"/>
      <c r="CM173" s="124"/>
      <c r="CN173" s="124"/>
      <c r="CO173" s="124"/>
      <c r="CP173" s="124"/>
      <c r="CQ173" s="124"/>
      <c r="CR173" s="124"/>
      <c r="CS173" s="124"/>
      <c r="CT173" s="124"/>
      <c r="CU173" s="124"/>
      <c r="CV173" s="124"/>
      <c r="CW173" s="124"/>
      <c r="CX173" s="124"/>
      <c r="CY173" s="124"/>
      <c r="CZ173" s="124"/>
      <c r="DA173" s="124"/>
      <c r="DB173" s="124"/>
      <c r="DC173" s="124"/>
      <c r="DD173" s="124"/>
      <c r="DE173" s="124"/>
      <c r="DF173" s="124"/>
      <c r="DG173" s="124"/>
      <c r="DH173" s="124"/>
      <c r="DI173" s="124"/>
      <c r="DJ173" s="124"/>
      <c r="DK173" s="124"/>
      <c r="DL173" s="124"/>
      <c r="DM173" s="124"/>
      <c r="DN173" s="124"/>
      <c r="DO173" s="124"/>
      <c r="DP173" s="124"/>
      <c r="DQ173" s="124"/>
      <c r="DR173" s="124"/>
      <c r="DS173" s="124"/>
      <c r="DT173" s="124"/>
      <c r="DU173" s="124"/>
      <c r="DV173" s="124"/>
      <c r="DW173" s="124"/>
      <c r="DX173" s="124"/>
      <c r="DY173" s="124"/>
      <c r="DZ173" s="124"/>
      <c r="EA173" s="124"/>
      <c r="EB173" s="124"/>
      <c r="EC173" s="124"/>
      <c r="ED173" s="124"/>
      <c r="EE173" s="124"/>
      <c r="EF173" s="124"/>
      <c r="EG173" s="124"/>
      <c r="EH173" s="124"/>
      <c r="EI173" s="124"/>
      <c r="EJ173" s="124"/>
      <c r="EK173" s="124"/>
      <c r="EL173" s="124"/>
      <c r="EM173" s="124"/>
      <c r="EN173" s="124"/>
      <c r="EO173" s="124"/>
      <c r="EP173" s="124"/>
      <c r="EQ173" s="124"/>
      <c r="ER173" s="124"/>
      <c r="ES173" s="124"/>
      <c r="ET173" s="124"/>
      <c r="EU173" s="124"/>
      <c r="EV173" s="124"/>
      <c r="EW173" s="124"/>
      <c r="EX173" s="124"/>
      <c r="EY173" s="124"/>
      <c r="EZ173" s="124"/>
      <c r="FA173" s="124"/>
      <c r="FB173" s="124"/>
      <c r="FC173" s="124"/>
      <c r="FD173" s="124"/>
      <c r="FE173" s="124"/>
      <c r="FF173" s="124"/>
      <c r="FG173" s="124"/>
      <c r="FH173" s="124"/>
      <c r="FI173" s="124"/>
      <c r="FJ173" s="124"/>
      <c r="FK173" s="124"/>
      <c r="FL173" s="124"/>
      <c r="FM173" s="124"/>
      <c r="FN173" s="124"/>
      <c r="FO173" s="124"/>
      <c r="FP173" s="124"/>
      <c r="FQ173" s="124"/>
      <c r="FR173" s="124"/>
      <c r="FS173" s="124"/>
      <c r="FT173" s="124"/>
    </row>
    <row r="174" spans="1:176" x14ac:dyDescent="0.25">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c r="BB174" s="124"/>
      <c r="BC174" s="124"/>
      <c r="BD174" s="124"/>
      <c r="BE174" s="124"/>
      <c r="BF174" s="124"/>
      <c r="BG174" s="124"/>
      <c r="BH174" s="124"/>
      <c r="BI174" s="124"/>
      <c r="BJ174" s="124"/>
      <c r="BK174" s="124"/>
      <c r="BL174" s="124"/>
      <c r="BM174" s="124"/>
      <c r="BN174" s="124"/>
      <c r="BO174" s="124"/>
      <c r="BP174" s="124"/>
      <c r="BQ174" s="124"/>
      <c r="BR174" s="124"/>
      <c r="BS174" s="124"/>
      <c r="BT174" s="124"/>
      <c r="BU174" s="124"/>
      <c r="BV174" s="124"/>
      <c r="BW174" s="124"/>
      <c r="BX174" s="124"/>
      <c r="BY174" s="124"/>
      <c r="BZ174" s="124"/>
      <c r="CA174" s="124"/>
      <c r="CB174" s="124"/>
      <c r="CC174" s="124"/>
      <c r="CD174" s="124"/>
      <c r="CE174" s="124"/>
      <c r="CF174" s="124"/>
      <c r="CG174" s="124"/>
      <c r="CH174" s="124"/>
      <c r="CI174" s="124"/>
      <c r="CJ174" s="124"/>
      <c r="CK174" s="124"/>
      <c r="CL174" s="124"/>
      <c r="CM174" s="124"/>
      <c r="CN174" s="124"/>
      <c r="CO174" s="124"/>
      <c r="CP174" s="124"/>
      <c r="CQ174" s="124"/>
      <c r="CR174" s="124"/>
      <c r="CS174" s="124"/>
      <c r="CT174" s="124"/>
      <c r="CU174" s="124"/>
      <c r="CV174" s="124"/>
      <c r="CW174" s="124"/>
      <c r="CX174" s="124"/>
      <c r="CY174" s="124"/>
      <c r="CZ174" s="124"/>
      <c r="DA174" s="124"/>
      <c r="DB174" s="124"/>
      <c r="DC174" s="124"/>
      <c r="DD174" s="124"/>
      <c r="DE174" s="124"/>
      <c r="DF174" s="124"/>
      <c r="DG174" s="124"/>
      <c r="DH174" s="124"/>
      <c r="DI174" s="124"/>
      <c r="DJ174" s="124"/>
      <c r="DK174" s="124"/>
      <c r="DL174" s="124"/>
      <c r="DM174" s="124"/>
      <c r="DN174" s="124"/>
      <c r="DO174" s="124"/>
      <c r="DP174" s="124"/>
      <c r="DQ174" s="124"/>
      <c r="DR174" s="124"/>
      <c r="DS174" s="124"/>
      <c r="DT174" s="124"/>
      <c r="DU174" s="124"/>
      <c r="DV174" s="124"/>
      <c r="DW174" s="124"/>
      <c r="DX174" s="124"/>
      <c r="DY174" s="124"/>
      <c r="DZ174" s="124"/>
      <c r="EA174" s="124"/>
      <c r="EB174" s="124"/>
      <c r="EC174" s="124"/>
      <c r="ED174" s="124"/>
      <c r="EE174" s="124"/>
      <c r="EF174" s="124"/>
      <c r="EG174" s="124"/>
      <c r="EH174" s="124"/>
      <c r="EI174" s="124"/>
      <c r="EJ174" s="124"/>
      <c r="EK174" s="124"/>
      <c r="EL174" s="124"/>
      <c r="EM174" s="124"/>
      <c r="EN174" s="124"/>
      <c r="EO174" s="124"/>
      <c r="EP174" s="124"/>
      <c r="EQ174" s="124"/>
      <c r="ER174" s="124"/>
      <c r="ES174" s="124"/>
      <c r="ET174" s="124"/>
      <c r="EU174" s="124"/>
      <c r="EV174" s="124"/>
      <c r="EW174" s="124"/>
      <c r="EX174" s="124"/>
      <c r="EY174" s="124"/>
      <c r="EZ174" s="124"/>
      <c r="FA174" s="124"/>
      <c r="FB174" s="124"/>
      <c r="FC174" s="124"/>
      <c r="FD174" s="124"/>
      <c r="FE174" s="124"/>
      <c r="FF174" s="124"/>
      <c r="FG174" s="124"/>
      <c r="FH174" s="124"/>
      <c r="FI174" s="124"/>
      <c r="FJ174" s="124"/>
      <c r="FK174" s="124"/>
      <c r="FL174" s="124"/>
      <c r="FM174" s="124"/>
      <c r="FN174" s="124"/>
      <c r="FO174" s="124"/>
      <c r="FP174" s="124"/>
      <c r="FQ174" s="124"/>
      <c r="FR174" s="124"/>
      <c r="FS174" s="124"/>
      <c r="FT174" s="124"/>
    </row>
    <row r="175" spans="1:176" x14ac:dyDescent="0.25">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c r="AL175" s="124"/>
      <c r="AM175" s="124"/>
      <c r="AN175" s="124"/>
      <c r="AO175" s="124"/>
      <c r="AP175" s="124"/>
      <c r="AQ175" s="124"/>
      <c r="AR175" s="124"/>
      <c r="AS175" s="124"/>
      <c r="AT175" s="124"/>
      <c r="AU175" s="124"/>
      <c r="AV175" s="124"/>
      <c r="AW175" s="124"/>
      <c r="AX175" s="124"/>
      <c r="AY175" s="124"/>
      <c r="AZ175" s="124"/>
      <c r="BA175" s="124"/>
      <c r="BB175" s="124"/>
      <c r="BC175" s="124"/>
      <c r="BD175" s="124"/>
      <c r="BE175" s="124"/>
      <c r="BF175" s="124"/>
      <c r="BG175" s="124"/>
      <c r="BH175" s="124"/>
      <c r="BI175" s="124"/>
      <c r="BJ175" s="124"/>
      <c r="BK175" s="124"/>
      <c r="BL175" s="124"/>
      <c r="BM175" s="124"/>
      <c r="BN175" s="124"/>
      <c r="BO175" s="124"/>
      <c r="BP175" s="124"/>
      <c r="BQ175" s="124"/>
      <c r="BR175" s="124"/>
      <c r="BS175" s="124"/>
      <c r="BT175" s="124"/>
      <c r="BU175" s="124"/>
      <c r="BV175" s="124"/>
      <c r="BW175" s="124"/>
      <c r="BX175" s="124"/>
      <c r="BY175" s="124"/>
      <c r="BZ175" s="124"/>
      <c r="CA175" s="124"/>
      <c r="CB175" s="124"/>
      <c r="CC175" s="124"/>
      <c r="CD175" s="124"/>
      <c r="CE175" s="124"/>
      <c r="CF175" s="124"/>
      <c r="CG175" s="124"/>
      <c r="CH175" s="124"/>
      <c r="CI175" s="124"/>
      <c r="CJ175" s="124"/>
      <c r="CK175" s="124"/>
      <c r="CL175" s="124"/>
      <c r="CM175" s="124"/>
      <c r="CN175" s="124"/>
      <c r="CO175" s="124"/>
      <c r="CP175" s="124"/>
      <c r="CQ175" s="124"/>
      <c r="CR175" s="124"/>
      <c r="CS175" s="124"/>
      <c r="CT175" s="124"/>
      <c r="CU175" s="124"/>
      <c r="CV175" s="124"/>
      <c r="CW175" s="124"/>
      <c r="CX175" s="124"/>
      <c r="CY175" s="124"/>
      <c r="CZ175" s="124"/>
      <c r="DA175" s="124"/>
      <c r="DB175" s="124"/>
      <c r="DC175" s="124"/>
      <c r="DD175" s="124"/>
      <c r="DE175" s="124"/>
      <c r="DF175" s="124"/>
      <c r="DG175" s="124"/>
      <c r="DH175" s="124"/>
      <c r="DI175" s="124"/>
      <c r="DJ175" s="124"/>
      <c r="DK175" s="124"/>
      <c r="DL175" s="124"/>
      <c r="DM175" s="124"/>
      <c r="DN175" s="124"/>
      <c r="DO175" s="124"/>
      <c r="DP175" s="124"/>
      <c r="DQ175" s="124"/>
      <c r="DR175" s="124"/>
      <c r="DS175" s="124"/>
      <c r="DT175" s="124"/>
      <c r="DU175" s="124"/>
      <c r="DV175" s="124"/>
      <c r="DW175" s="124"/>
      <c r="DX175" s="124"/>
      <c r="DY175" s="124"/>
      <c r="DZ175" s="124"/>
      <c r="EA175" s="124"/>
      <c r="EB175" s="124"/>
      <c r="EC175" s="124"/>
      <c r="ED175" s="124"/>
      <c r="EE175" s="124"/>
      <c r="EF175" s="124"/>
      <c r="EG175" s="124"/>
      <c r="EH175" s="124"/>
      <c r="EI175" s="124"/>
      <c r="EJ175" s="124"/>
      <c r="EK175" s="124"/>
      <c r="EL175" s="124"/>
      <c r="EM175" s="124"/>
      <c r="EN175" s="124"/>
      <c r="EO175" s="124"/>
      <c r="EP175" s="124"/>
      <c r="EQ175" s="124"/>
      <c r="ER175" s="124"/>
      <c r="ES175" s="124"/>
      <c r="ET175" s="124"/>
      <c r="EU175" s="124"/>
      <c r="EV175" s="124"/>
      <c r="EW175" s="124"/>
      <c r="EX175" s="124"/>
      <c r="EY175" s="124"/>
      <c r="EZ175" s="124"/>
      <c r="FA175" s="124"/>
      <c r="FB175" s="124"/>
      <c r="FC175" s="124"/>
      <c r="FD175" s="124"/>
      <c r="FE175" s="124"/>
      <c r="FF175" s="124"/>
      <c r="FG175" s="124"/>
      <c r="FH175" s="124"/>
      <c r="FI175" s="124"/>
      <c r="FJ175" s="124"/>
      <c r="FK175" s="124"/>
      <c r="FL175" s="124"/>
      <c r="FM175" s="124"/>
      <c r="FN175" s="124"/>
      <c r="FO175" s="124"/>
      <c r="FP175" s="124"/>
      <c r="FQ175" s="124"/>
      <c r="FR175" s="124"/>
      <c r="FS175" s="124"/>
      <c r="FT175" s="124"/>
    </row>
    <row r="176" spans="1:176" x14ac:dyDescent="0.25">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4"/>
      <c r="AV176" s="124"/>
      <c r="AW176" s="124"/>
      <c r="AX176" s="124"/>
      <c r="AY176" s="124"/>
      <c r="AZ176" s="124"/>
      <c r="BA176" s="124"/>
      <c r="BB176" s="124"/>
      <c r="BC176" s="124"/>
      <c r="BD176" s="124"/>
      <c r="BE176" s="124"/>
      <c r="BF176" s="124"/>
      <c r="BG176" s="124"/>
      <c r="BH176" s="124"/>
      <c r="BI176" s="124"/>
      <c r="BJ176" s="124"/>
      <c r="BK176" s="124"/>
      <c r="BL176" s="124"/>
      <c r="BM176" s="124"/>
      <c r="BN176" s="124"/>
      <c r="BO176" s="124"/>
      <c r="BP176" s="124"/>
      <c r="BQ176" s="124"/>
      <c r="BR176" s="124"/>
      <c r="BS176" s="124"/>
      <c r="BT176" s="124"/>
      <c r="BU176" s="124"/>
      <c r="BV176" s="124"/>
      <c r="BW176" s="124"/>
      <c r="BX176" s="124"/>
      <c r="BY176" s="124"/>
      <c r="BZ176" s="124"/>
      <c r="CA176" s="124"/>
      <c r="CB176" s="124"/>
      <c r="CC176" s="124"/>
      <c r="CD176" s="124"/>
      <c r="CE176" s="124"/>
      <c r="CF176" s="124"/>
      <c r="CG176" s="124"/>
      <c r="CH176" s="124"/>
      <c r="CI176" s="124"/>
      <c r="CJ176" s="124"/>
      <c r="CK176" s="124"/>
      <c r="CL176" s="124"/>
      <c r="CM176" s="124"/>
      <c r="CN176" s="124"/>
      <c r="CO176" s="124"/>
      <c r="CP176" s="124"/>
      <c r="CQ176" s="124"/>
      <c r="CR176" s="124"/>
      <c r="CS176" s="124"/>
      <c r="CT176" s="124"/>
      <c r="CU176" s="124"/>
      <c r="CV176" s="124"/>
      <c r="CW176" s="124"/>
      <c r="CX176" s="124"/>
      <c r="CY176" s="124"/>
      <c r="CZ176" s="124"/>
      <c r="DA176" s="124"/>
      <c r="DB176" s="124"/>
      <c r="DC176" s="124"/>
      <c r="DD176" s="124"/>
      <c r="DE176" s="124"/>
      <c r="DF176" s="124"/>
      <c r="DG176" s="124"/>
      <c r="DH176" s="124"/>
      <c r="DI176" s="124"/>
      <c r="DJ176" s="124"/>
      <c r="DK176" s="124"/>
      <c r="DL176" s="124"/>
      <c r="DM176" s="124"/>
      <c r="DN176" s="124"/>
      <c r="DO176" s="124"/>
      <c r="DP176" s="124"/>
      <c r="DQ176" s="124"/>
      <c r="DR176" s="124"/>
      <c r="DS176" s="124"/>
      <c r="DT176" s="124"/>
      <c r="DU176" s="124"/>
      <c r="DV176" s="124"/>
      <c r="DW176" s="124"/>
      <c r="DX176" s="124"/>
      <c r="DY176" s="124"/>
      <c r="DZ176" s="124"/>
      <c r="EA176" s="124"/>
      <c r="EB176" s="124"/>
      <c r="EC176" s="124"/>
      <c r="ED176" s="124"/>
      <c r="EE176" s="124"/>
      <c r="EF176" s="124"/>
      <c r="EG176" s="124"/>
      <c r="EH176" s="124"/>
      <c r="EI176" s="124"/>
      <c r="EJ176" s="124"/>
      <c r="EK176" s="124"/>
      <c r="EL176" s="124"/>
      <c r="EM176" s="124"/>
      <c r="EN176" s="124"/>
      <c r="EO176" s="124"/>
      <c r="EP176" s="124"/>
      <c r="EQ176" s="124"/>
      <c r="ER176" s="124"/>
      <c r="ES176" s="124"/>
      <c r="ET176" s="124"/>
      <c r="EU176" s="124"/>
      <c r="EV176" s="124"/>
      <c r="EW176" s="124"/>
      <c r="EX176" s="124"/>
      <c r="EY176" s="124"/>
      <c r="EZ176" s="124"/>
      <c r="FA176" s="124"/>
      <c r="FB176" s="124"/>
      <c r="FC176" s="124"/>
      <c r="FD176" s="124"/>
      <c r="FE176" s="124"/>
      <c r="FF176" s="124"/>
      <c r="FG176" s="124"/>
      <c r="FH176" s="124"/>
      <c r="FI176" s="124"/>
      <c r="FJ176" s="124"/>
      <c r="FK176" s="124"/>
      <c r="FL176" s="124"/>
      <c r="FM176" s="124"/>
      <c r="FN176" s="124"/>
      <c r="FO176" s="124"/>
      <c r="FP176" s="124"/>
      <c r="FQ176" s="124"/>
      <c r="FR176" s="124"/>
      <c r="FS176" s="124"/>
      <c r="FT176" s="124"/>
    </row>
    <row r="177" spans="1:176" x14ac:dyDescent="0.25">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4"/>
      <c r="AJ177" s="124"/>
      <c r="AK177" s="124"/>
      <c r="AL177" s="124"/>
      <c r="AM177" s="124"/>
      <c r="AN177" s="124"/>
      <c r="AO177" s="124"/>
      <c r="AP177" s="124"/>
      <c r="AQ177" s="124"/>
      <c r="AR177" s="124"/>
      <c r="AS177" s="124"/>
      <c r="AT177" s="124"/>
      <c r="AU177" s="124"/>
      <c r="AV177" s="124"/>
      <c r="AW177" s="124"/>
      <c r="AX177" s="124"/>
      <c r="AY177" s="124"/>
      <c r="AZ177" s="124"/>
      <c r="BA177" s="124"/>
      <c r="BB177" s="124"/>
      <c r="BC177" s="124"/>
      <c r="BD177" s="124"/>
      <c r="BE177" s="124"/>
      <c r="BF177" s="124"/>
      <c r="BG177" s="124"/>
      <c r="BH177" s="124"/>
      <c r="BI177" s="124"/>
      <c r="BJ177" s="124"/>
      <c r="BK177" s="124"/>
      <c r="BL177" s="124"/>
      <c r="BM177" s="124"/>
      <c r="BN177" s="124"/>
      <c r="BO177" s="124"/>
      <c r="BP177" s="124"/>
      <c r="BQ177" s="124"/>
      <c r="BR177" s="124"/>
      <c r="BS177" s="124"/>
      <c r="BT177" s="124"/>
      <c r="BU177" s="124"/>
      <c r="BV177" s="124"/>
      <c r="BW177" s="124"/>
      <c r="BX177" s="124"/>
      <c r="BY177" s="124"/>
      <c r="BZ177" s="124"/>
      <c r="CA177" s="124"/>
      <c r="CB177" s="124"/>
      <c r="CC177" s="124"/>
      <c r="CD177" s="124"/>
      <c r="CE177" s="124"/>
      <c r="CF177" s="124"/>
      <c r="CG177" s="124"/>
      <c r="CH177" s="124"/>
      <c r="CI177" s="124"/>
      <c r="CJ177" s="124"/>
      <c r="CK177" s="124"/>
      <c r="CL177" s="124"/>
      <c r="CM177" s="124"/>
      <c r="CN177" s="124"/>
      <c r="CO177" s="124"/>
      <c r="CP177" s="124"/>
      <c r="CQ177" s="124"/>
      <c r="CR177" s="124"/>
      <c r="CS177" s="124"/>
      <c r="CT177" s="124"/>
      <c r="CU177" s="124"/>
      <c r="CV177" s="124"/>
      <c r="CW177" s="124"/>
      <c r="CX177" s="124"/>
      <c r="CY177" s="124"/>
      <c r="CZ177" s="124"/>
      <c r="DA177" s="124"/>
      <c r="DB177" s="124"/>
      <c r="DC177" s="124"/>
      <c r="DD177" s="124"/>
      <c r="DE177" s="124"/>
      <c r="DF177" s="124"/>
      <c r="DG177" s="124"/>
      <c r="DH177" s="124"/>
      <c r="DI177" s="124"/>
      <c r="DJ177" s="124"/>
      <c r="DK177" s="124"/>
      <c r="DL177" s="124"/>
      <c r="DM177" s="124"/>
      <c r="DN177" s="124"/>
      <c r="DO177" s="124"/>
      <c r="DP177" s="124"/>
      <c r="DQ177" s="124"/>
      <c r="DR177" s="124"/>
      <c r="DS177" s="124"/>
      <c r="DT177" s="124"/>
      <c r="DU177" s="124"/>
      <c r="DV177" s="124"/>
      <c r="DW177" s="124"/>
      <c r="DX177" s="124"/>
      <c r="DY177" s="124"/>
      <c r="DZ177" s="124"/>
      <c r="EA177" s="124"/>
      <c r="EB177" s="124"/>
      <c r="EC177" s="124"/>
      <c r="ED177" s="124"/>
      <c r="EE177" s="124"/>
      <c r="EF177" s="124"/>
      <c r="EG177" s="124"/>
      <c r="EH177" s="124"/>
      <c r="EI177" s="124"/>
      <c r="EJ177" s="124"/>
      <c r="EK177" s="124"/>
      <c r="EL177" s="124"/>
      <c r="EM177" s="124"/>
      <c r="EN177" s="124"/>
      <c r="EO177" s="124"/>
      <c r="EP177" s="124"/>
      <c r="EQ177" s="124"/>
      <c r="ER177" s="124"/>
      <c r="ES177" s="124"/>
      <c r="ET177" s="124"/>
      <c r="EU177" s="124"/>
      <c r="EV177" s="124"/>
      <c r="EW177" s="124"/>
      <c r="EX177" s="124"/>
      <c r="EY177" s="124"/>
      <c r="EZ177" s="124"/>
      <c r="FA177" s="124"/>
      <c r="FB177" s="124"/>
      <c r="FC177" s="124"/>
      <c r="FD177" s="124"/>
      <c r="FE177" s="124"/>
      <c r="FF177" s="124"/>
      <c r="FG177" s="124"/>
      <c r="FH177" s="124"/>
      <c r="FI177" s="124"/>
      <c r="FJ177" s="124"/>
      <c r="FK177" s="124"/>
      <c r="FL177" s="124"/>
      <c r="FM177" s="124"/>
      <c r="FN177" s="124"/>
      <c r="FO177" s="124"/>
      <c r="FP177" s="124"/>
      <c r="FQ177" s="124"/>
      <c r="FR177" s="124"/>
      <c r="FS177" s="124"/>
      <c r="FT177" s="124"/>
    </row>
    <row r="178" spans="1:176" x14ac:dyDescent="0.25">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4"/>
      <c r="AW178" s="124"/>
      <c r="AX178" s="124"/>
      <c r="AY178" s="124"/>
      <c r="AZ178" s="124"/>
      <c r="BA178" s="124"/>
      <c r="BB178" s="124"/>
      <c r="BC178" s="124"/>
      <c r="BD178" s="124"/>
      <c r="BE178" s="124"/>
      <c r="BF178" s="124"/>
      <c r="BG178" s="124"/>
      <c r="BH178" s="124"/>
      <c r="BI178" s="124"/>
      <c r="BJ178" s="124"/>
      <c r="BK178" s="124"/>
      <c r="BL178" s="124"/>
      <c r="BM178" s="124"/>
      <c r="BN178" s="124"/>
      <c r="BO178" s="124"/>
      <c r="BP178" s="124"/>
      <c r="BQ178" s="124"/>
      <c r="BR178" s="124"/>
      <c r="BS178" s="124"/>
      <c r="BT178" s="124"/>
      <c r="BU178" s="124"/>
      <c r="BV178" s="124"/>
      <c r="BW178" s="124"/>
      <c r="BX178" s="124"/>
      <c r="BY178" s="124"/>
      <c r="BZ178" s="124"/>
      <c r="CA178" s="124"/>
      <c r="CB178" s="124"/>
      <c r="CC178" s="124"/>
      <c r="CD178" s="124"/>
      <c r="CE178" s="124"/>
      <c r="CF178" s="124"/>
      <c r="CG178" s="124"/>
      <c r="CH178" s="124"/>
      <c r="CI178" s="124"/>
      <c r="CJ178" s="124"/>
      <c r="CK178" s="124"/>
      <c r="CL178" s="124"/>
      <c r="CM178" s="124"/>
      <c r="CN178" s="124"/>
      <c r="CO178" s="124"/>
      <c r="CP178" s="124"/>
      <c r="CQ178" s="124"/>
      <c r="CR178" s="124"/>
      <c r="CS178" s="124"/>
      <c r="CT178" s="124"/>
      <c r="CU178" s="124"/>
      <c r="CV178" s="124"/>
      <c r="CW178" s="124"/>
      <c r="CX178" s="124"/>
      <c r="CY178" s="124"/>
      <c r="CZ178" s="124"/>
      <c r="DA178" s="124"/>
      <c r="DB178" s="124"/>
      <c r="DC178" s="124"/>
      <c r="DD178" s="124"/>
      <c r="DE178" s="124"/>
      <c r="DF178" s="124"/>
      <c r="DG178" s="124"/>
      <c r="DH178" s="124"/>
      <c r="DI178" s="124"/>
      <c r="DJ178" s="124"/>
      <c r="DK178" s="124"/>
      <c r="DL178" s="124"/>
      <c r="DM178" s="124"/>
      <c r="DN178" s="124"/>
      <c r="DO178" s="124"/>
      <c r="DP178" s="124"/>
      <c r="DQ178" s="124"/>
      <c r="DR178" s="124"/>
      <c r="DS178" s="124"/>
      <c r="DT178" s="124"/>
      <c r="DU178" s="124"/>
      <c r="DV178" s="124"/>
      <c r="DW178" s="124"/>
      <c r="DX178" s="124"/>
      <c r="DY178" s="124"/>
      <c r="DZ178" s="124"/>
      <c r="EA178" s="124"/>
      <c r="EB178" s="124"/>
      <c r="EC178" s="124"/>
      <c r="ED178" s="124"/>
      <c r="EE178" s="124"/>
      <c r="EF178" s="124"/>
      <c r="EG178" s="124"/>
      <c r="EH178" s="124"/>
      <c r="EI178" s="124"/>
      <c r="EJ178" s="124"/>
      <c r="EK178" s="124"/>
      <c r="EL178" s="124"/>
      <c r="EM178" s="124"/>
      <c r="EN178" s="124"/>
      <c r="EO178" s="124"/>
      <c r="EP178" s="124"/>
      <c r="EQ178" s="124"/>
      <c r="ER178" s="124"/>
      <c r="ES178" s="124"/>
      <c r="ET178" s="124"/>
      <c r="EU178" s="124"/>
      <c r="EV178" s="124"/>
      <c r="EW178" s="124"/>
      <c r="EX178" s="124"/>
      <c r="EY178" s="124"/>
      <c r="EZ178" s="124"/>
      <c r="FA178" s="124"/>
      <c r="FB178" s="124"/>
      <c r="FC178" s="124"/>
      <c r="FD178" s="124"/>
      <c r="FE178" s="124"/>
      <c r="FF178" s="124"/>
      <c r="FG178" s="124"/>
      <c r="FH178" s="124"/>
      <c r="FI178" s="124"/>
      <c r="FJ178" s="124"/>
      <c r="FK178" s="124"/>
      <c r="FL178" s="124"/>
      <c r="FM178" s="124"/>
      <c r="FN178" s="124"/>
      <c r="FO178" s="124"/>
      <c r="FP178" s="124"/>
      <c r="FQ178" s="124"/>
      <c r="FR178" s="124"/>
      <c r="FS178" s="124"/>
      <c r="FT178" s="124"/>
    </row>
    <row r="179" spans="1:176" x14ac:dyDescent="0.25">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c r="AT179" s="124"/>
      <c r="AU179" s="124"/>
      <c r="AV179" s="124"/>
      <c r="AW179" s="124"/>
      <c r="AX179" s="124"/>
      <c r="AY179" s="124"/>
      <c r="AZ179" s="124"/>
      <c r="BA179" s="124"/>
      <c r="BB179" s="124"/>
      <c r="BC179" s="124"/>
      <c r="BD179" s="124"/>
      <c r="BE179" s="124"/>
      <c r="BF179" s="124"/>
      <c r="BG179" s="124"/>
      <c r="BH179" s="124"/>
      <c r="BI179" s="124"/>
      <c r="BJ179" s="124"/>
      <c r="BK179" s="124"/>
      <c r="BL179" s="124"/>
      <c r="BM179" s="124"/>
      <c r="BN179" s="124"/>
      <c r="BO179" s="124"/>
      <c r="BP179" s="124"/>
      <c r="BQ179" s="124"/>
      <c r="BR179" s="124"/>
      <c r="BS179" s="124"/>
      <c r="BT179" s="124"/>
      <c r="BU179" s="124"/>
      <c r="BV179" s="124"/>
      <c r="BW179" s="124"/>
      <c r="BX179" s="124"/>
      <c r="BY179" s="124"/>
      <c r="BZ179" s="124"/>
      <c r="CA179" s="124"/>
      <c r="CB179" s="124"/>
      <c r="CC179" s="124"/>
      <c r="CD179" s="124"/>
      <c r="CE179" s="124"/>
      <c r="CF179" s="124"/>
      <c r="CG179" s="124"/>
      <c r="CH179" s="124"/>
      <c r="CI179" s="124"/>
      <c r="CJ179" s="124"/>
      <c r="CK179" s="124"/>
      <c r="CL179" s="124"/>
      <c r="CM179" s="124"/>
      <c r="CN179" s="124"/>
      <c r="CO179" s="124"/>
      <c r="CP179" s="124"/>
      <c r="CQ179" s="124"/>
      <c r="CR179" s="124"/>
      <c r="CS179" s="124"/>
      <c r="CT179" s="124"/>
      <c r="CU179" s="124"/>
      <c r="CV179" s="124"/>
      <c r="CW179" s="124"/>
      <c r="CX179" s="124"/>
      <c r="CY179" s="124"/>
      <c r="CZ179" s="124"/>
      <c r="DA179" s="124"/>
      <c r="DB179" s="124"/>
      <c r="DC179" s="124"/>
      <c r="DD179" s="124"/>
      <c r="DE179" s="124"/>
      <c r="DF179" s="124"/>
      <c r="DG179" s="124"/>
      <c r="DH179" s="124"/>
      <c r="DI179" s="124"/>
      <c r="DJ179" s="124"/>
      <c r="DK179" s="124"/>
      <c r="DL179" s="124"/>
      <c r="DM179" s="124"/>
      <c r="DN179" s="124"/>
      <c r="DO179" s="124"/>
      <c r="DP179" s="124"/>
      <c r="DQ179" s="124"/>
      <c r="DR179" s="124"/>
      <c r="DS179" s="124"/>
      <c r="DT179" s="124"/>
      <c r="DU179" s="124"/>
      <c r="DV179" s="124"/>
      <c r="DW179" s="124"/>
      <c r="DX179" s="124"/>
      <c r="DY179" s="124"/>
      <c r="DZ179" s="124"/>
      <c r="EA179" s="124"/>
      <c r="EB179" s="124"/>
      <c r="EC179" s="124"/>
      <c r="ED179" s="124"/>
      <c r="EE179" s="124"/>
      <c r="EF179" s="124"/>
      <c r="EG179" s="124"/>
      <c r="EH179" s="124"/>
      <c r="EI179" s="124"/>
      <c r="EJ179" s="124"/>
      <c r="EK179" s="124"/>
      <c r="EL179" s="124"/>
      <c r="EM179" s="124"/>
      <c r="EN179" s="124"/>
      <c r="EO179" s="124"/>
      <c r="EP179" s="124"/>
      <c r="EQ179" s="124"/>
      <c r="ER179" s="124"/>
      <c r="ES179" s="124"/>
      <c r="ET179" s="124"/>
      <c r="EU179" s="124"/>
      <c r="EV179" s="124"/>
      <c r="EW179" s="124"/>
      <c r="EX179" s="124"/>
      <c r="EY179" s="124"/>
      <c r="EZ179" s="124"/>
      <c r="FA179" s="124"/>
      <c r="FB179" s="124"/>
      <c r="FC179" s="124"/>
      <c r="FD179" s="124"/>
      <c r="FE179" s="124"/>
      <c r="FF179" s="124"/>
      <c r="FG179" s="124"/>
      <c r="FH179" s="124"/>
      <c r="FI179" s="124"/>
      <c r="FJ179" s="124"/>
      <c r="FK179" s="124"/>
      <c r="FL179" s="124"/>
      <c r="FM179" s="124"/>
      <c r="FN179" s="124"/>
      <c r="FO179" s="124"/>
      <c r="FP179" s="124"/>
      <c r="FQ179" s="124"/>
      <c r="FR179" s="124"/>
      <c r="FS179" s="124"/>
      <c r="FT179" s="124"/>
    </row>
    <row r="180" spans="1:176" x14ac:dyDescent="0.25">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4"/>
      <c r="AW180" s="124"/>
      <c r="AX180" s="124"/>
      <c r="AY180" s="124"/>
      <c r="AZ180" s="124"/>
      <c r="BA180" s="124"/>
      <c r="BB180" s="124"/>
      <c r="BC180" s="124"/>
      <c r="BD180" s="124"/>
      <c r="BE180" s="124"/>
      <c r="BF180" s="124"/>
      <c r="BG180" s="124"/>
      <c r="BH180" s="124"/>
      <c r="BI180" s="124"/>
      <c r="BJ180" s="124"/>
      <c r="BK180" s="124"/>
      <c r="BL180" s="124"/>
      <c r="BM180" s="124"/>
      <c r="BN180" s="124"/>
      <c r="BO180" s="124"/>
      <c r="BP180" s="124"/>
      <c r="BQ180" s="124"/>
      <c r="BR180" s="124"/>
      <c r="BS180" s="124"/>
      <c r="BT180" s="124"/>
      <c r="BU180" s="124"/>
      <c r="BV180" s="124"/>
      <c r="BW180" s="124"/>
      <c r="BX180" s="124"/>
      <c r="BY180" s="124"/>
      <c r="BZ180" s="124"/>
      <c r="CA180" s="124"/>
      <c r="CB180" s="124"/>
      <c r="CC180" s="124"/>
      <c r="CD180" s="124"/>
      <c r="CE180" s="124"/>
      <c r="CF180" s="124"/>
      <c r="CG180" s="124"/>
      <c r="CH180" s="124"/>
      <c r="CI180" s="124"/>
      <c r="CJ180" s="124"/>
      <c r="CK180" s="124"/>
      <c r="CL180" s="124"/>
      <c r="CM180" s="124"/>
      <c r="CN180" s="124"/>
      <c r="CO180" s="124"/>
      <c r="CP180" s="124"/>
      <c r="CQ180" s="124"/>
      <c r="CR180" s="124"/>
      <c r="CS180" s="124"/>
      <c r="CT180" s="124"/>
      <c r="CU180" s="124"/>
      <c r="CV180" s="124"/>
      <c r="CW180" s="124"/>
      <c r="CX180" s="124"/>
      <c r="CY180" s="124"/>
      <c r="CZ180" s="124"/>
      <c r="DA180" s="124"/>
      <c r="DB180" s="124"/>
      <c r="DC180" s="124"/>
      <c r="DD180" s="124"/>
      <c r="DE180" s="124"/>
      <c r="DF180" s="124"/>
      <c r="DG180" s="124"/>
      <c r="DH180" s="124"/>
      <c r="DI180" s="124"/>
      <c r="DJ180" s="124"/>
      <c r="DK180" s="124"/>
      <c r="DL180" s="124"/>
      <c r="DM180" s="124"/>
      <c r="DN180" s="124"/>
      <c r="DO180" s="124"/>
      <c r="DP180" s="124"/>
      <c r="DQ180" s="124"/>
      <c r="DR180" s="124"/>
      <c r="DS180" s="124"/>
      <c r="DT180" s="124"/>
      <c r="DU180" s="124"/>
      <c r="DV180" s="124"/>
      <c r="DW180" s="124"/>
      <c r="DX180" s="124"/>
      <c r="DY180" s="124"/>
      <c r="DZ180" s="124"/>
      <c r="EA180" s="124"/>
      <c r="EB180" s="124"/>
      <c r="EC180" s="124"/>
      <c r="ED180" s="124"/>
      <c r="EE180" s="124"/>
      <c r="EF180" s="124"/>
      <c r="EG180" s="124"/>
      <c r="EH180" s="124"/>
      <c r="EI180" s="124"/>
      <c r="EJ180" s="124"/>
      <c r="EK180" s="124"/>
      <c r="EL180" s="124"/>
      <c r="EM180" s="124"/>
      <c r="EN180" s="124"/>
      <c r="EO180" s="124"/>
      <c r="EP180" s="124"/>
      <c r="EQ180" s="124"/>
      <c r="ER180" s="124"/>
      <c r="ES180" s="124"/>
      <c r="ET180" s="124"/>
      <c r="EU180" s="124"/>
      <c r="EV180" s="124"/>
      <c r="EW180" s="124"/>
      <c r="EX180" s="124"/>
      <c r="EY180" s="124"/>
      <c r="EZ180" s="124"/>
      <c r="FA180" s="124"/>
      <c r="FB180" s="124"/>
      <c r="FC180" s="124"/>
      <c r="FD180" s="124"/>
      <c r="FE180" s="124"/>
      <c r="FF180" s="124"/>
      <c r="FG180" s="124"/>
      <c r="FH180" s="124"/>
      <c r="FI180" s="124"/>
      <c r="FJ180" s="124"/>
      <c r="FK180" s="124"/>
      <c r="FL180" s="124"/>
      <c r="FM180" s="124"/>
      <c r="FN180" s="124"/>
      <c r="FO180" s="124"/>
      <c r="FP180" s="124"/>
      <c r="FQ180" s="124"/>
      <c r="FR180" s="124"/>
      <c r="FS180" s="124"/>
      <c r="FT180" s="124"/>
    </row>
    <row r="181" spans="1:176" x14ac:dyDescent="0.25">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c r="BJ181" s="124"/>
      <c r="BK181" s="124"/>
      <c r="BL181" s="124"/>
      <c r="BM181" s="124"/>
      <c r="BN181" s="124"/>
      <c r="BO181" s="124"/>
      <c r="BP181" s="124"/>
      <c r="BQ181" s="124"/>
      <c r="BR181" s="124"/>
      <c r="BS181" s="124"/>
      <c r="BT181" s="124"/>
      <c r="BU181" s="124"/>
      <c r="BV181" s="124"/>
      <c r="BW181" s="124"/>
      <c r="BX181" s="124"/>
      <c r="BY181" s="124"/>
      <c r="BZ181" s="124"/>
      <c r="CA181" s="124"/>
      <c r="CB181" s="124"/>
      <c r="CC181" s="124"/>
      <c r="CD181" s="124"/>
      <c r="CE181" s="124"/>
      <c r="CF181" s="124"/>
      <c r="CG181" s="124"/>
      <c r="CH181" s="124"/>
      <c r="CI181" s="124"/>
      <c r="CJ181" s="124"/>
      <c r="CK181" s="124"/>
      <c r="CL181" s="124"/>
      <c r="CM181" s="124"/>
      <c r="CN181" s="124"/>
      <c r="CO181" s="124"/>
      <c r="CP181" s="124"/>
      <c r="CQ181" s="124"/>
      <c r="CR181" s="124"/>
      <c r="CS181" s="124"/>
      <c r="CT181" s="124"/>
      <c r="CU181" s="124"/>
      <c r="CV181" s="124"/>
      <c r="CW181" s="124"/>
      <c r="CX181" s="124"/>
      <c r="CY181" s="124"/>
      <c r="CZ181" s="124"/>
      <c r="DA181" s="124"/>
      <c r="DB181" s="124"/>
      <c r="DC181" s="124"/>
      <c r="DD181" s="124"/>
      <c r="DE181" s="124"/>
      <c r="DF181" s="124"/>
      <c r="DG181" s="124"/>
      <c r="DH181" s="124"/>
      <c r="DI181" s="124"/>
      <c r="DJ181" s="124"/>
      <c r="DK181" s="124"/>
      <c r="DL181" s="124"/>
      <c r="DM181" s="124"/>
      <c r="DN181" s="124"/>
      <c r="DO181" s="124"/>
      <c r="DP181" s="124"/>
      <c r="DQ181" s="124"/>
      <c r="DR181" s="124"/>
      <c r="DS181" s="124"/>
      <c r="DT181" s="124"/>
      <c r="DU181" s="124"/>
      <c r="DV181" s="124"/>
      <c r="DW181" s="124"/>
      <c r="DX181" s="124"/>
      <c r="DY181" s="124"/>
      <c r="DZ181" s="124"/>
      <c r="EA181" s="124"/>
      <c r="EB181" s="124"/>
      <c r="EC181" s="124"/>
      <c r="ED181" s="124"/>
      <c r="EE181" s="124"/>
      <c r="EF181" s="124"/>
      <c r="EG181" s="124"/>
      <c r="EH181" s="124"/>
      <c r="EI181" s="124"/>
      <c r="EJ181" s="124"/>
      <c r="EK181" s="124"/>
      <c r="EL181" s="124"/>
      <c r="EM181" s="124"/>
      <c r="EN181" s="124"/>
      <c r="EO181" s="124"/>
      <c r="EP181" s="124"/>
      <c r="EQ181" s="124"/>
      <c r="ER181" s="124"/>
      <c r="ES181" s="124"/>
      <c r="ET181" s="124"/>
      <c r="EU181" s="124"/>
      <c r="EV181" s="124"/>
      <c r="EW181" s="124"/>
      <c r="EX181" s="124"/>
      <c r="EY181" s="124"/>
      <c r="EZ181" s="124"/>
      <c r="FA181" s="124"/>
      <c r="FB181" s="124"/>
      <c r="FC181" s="124"/>
      <c r="FD181" s="124"/>
      <c r="FE181" s="124"/>
      <c r="FF181" s="124"/>
      <c r="FG181" s="124"/>
      <c r="FH181" s="124"/>
      <c r="FI181" s="124"/>
      <c r="FJ181" s="124"/>
      <c r="FK181" s="124"/>
      <c r="FL181" s="124"/>
      <c r="FM181" s="124"/>
      <c r="FN181" s="124"/>
      <c r="FO181" s="124"/>
      <c r="FP181" s="124"/>
      <c r="FQ181" s="124"/>
      <c r="FR181" s="124"/>
      <c r="FS181" s="124"/>
      <c r="FT181" s="124"/>
    </row>
    <row r="182" spans="1:176" x14ac:dyDescent="0.25">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c r="BF182" s="124"/>
      <c r="BG182" s="124"/>
      <c r="BH182" s="124"/>
      <c r="BI182" s="124"/>
      <c r="BJ182" s="124"/>
      <c r="BK182" s="124"/>
      <c r="BL182" s="124"/>
      <c r="BM182" s="124"/>
      <c r="BN182" s="124"/>
      <c r="BO182" s="124"/>
      <c r="BP182" s="124"/>
      <c r="BQ182" s="124"/>
      <c r="BR182" s="124"/>
      <c r="BS182" s="124"/>
      <c r="BT182" s="124"/>
      <c r="BU182" s="124"/>
      <c r="BV182" s="124"/>
      <c r="BW182" s="124"/>
      <c r="BX182" s="124"/>
      <c r="BY182" s="124"/>
      <c r="BZ182" s="124"/>
      <c r="CA182" s="124"/>
      <c r="CB182" s="124"/>
      <c r="CC182" s="124"/>
      <c r="CD182" s="124"/>
      <c r="CE182" s="124"/>
      <c r="CF182" s="124"/>
      <c r="CG182" s="124"/>
      <c r="CH182" s="124"/>
      <c r="CI182" s="124"/>
      <c r="CJ182" s="124"/>
      <c r="CK182" s="124"/>
      <c r="CL182" s="124"/>
      <c r="CM182" s="124"/>
      <c r="CN182" s="124"/>
      <c r="CO182" s="124"/>
      <c r="CP182" s="124"/>
      <c r="CQ182" s="124"/>
      <c r="CR182" s="124"/>
      <c r="CS182" s="124"/>
      <c r="CT182" s="124"/>
      <c r="CU182" s="124"/>
      <c r="CV182" s="124"/>
      <c r="CW182" s="124"/>
      <c r="CX182" s="124"/>
      <c r="CY182" s="124"/>
      <c r="CZ182" s="124"/>
      <c r="DA182" s="124"/>
      <c r="DB182" s="124"/>
      <c r="DC182" s="124"/>
      <c r="DD182" s="124"/>
      <c r="DE182" s="124"/>
      <c r="DF182" s="124"/>
      <c r="DG182" s="124"/>
      <c r="DH182" s="124"/>
      <c r="DI182" s="124"/>
      <c r="DJ182" s="124"/>
      <c r="DK182" s="124"/>
      <c r="DL182" s="124"/>
      <c r="DM182" s="124"/>
      <c r="DN182" s="124"/>
      <c r="DO182" s="124"/>
      <c r="DP182" s="124"/>
      <c r="DQ182" s="124"/>
      <c r="DR182" s="124"/>
      <c r="DS182" s="124"/>
      <c r="DT182" s="124"/>
      <c r="DU182" s="124"/>
      <c r="DV182" s="124"/>
      <c r="DW182" s="124"/>
      <c r="DX182" s="124"/>
      <c r="DY182" s="124"/>
      <c r="DZ182" s="124"/>
      <c r="EA182" s="124"/>
      <c r="EB182" s="124"/>
      <c r="EC182" s="124"/>
      <c r="ED182" s="124"/>
      <c r="EE182" s="124"/>
      <c r="EF182" s="124"/>
      <c r="EG182" s="124"/>
      <c r="EH182" s="124"/>
      <c r="EI182" s="124"/>
      <c r="EJ182" s="124"/>
      <c r="EK182" s="124"/>
      <c r="EL182" s="124"/>
      <c r="EM182" s="124"/>
      <c r="EN182" s="124"/>
      <c r="EO182" s="124"/>
      <c r="EP182" s="124"/>
      <c r="EQ182" s="124"/>
      <c r="ER182" s="124"/>
      <c r="ES182" s="124"/>
      <c r="ET182" s="124"/>
      <c r="EU182" s="124"/>
      <c r="EV182" s="124"/>
      <c r="EW182" s="124"/>
      <c r="EX182" s="124"/>
      <c r="EY182" s="124"/>
      <c r="EZ182" s="124"/>
      <c r="FA182" s="124"/>
      <c r="FB182" s="124"/>
      <c r="FC182" s="124"/>
      <c r="FD182" s="124"/>
      <c r="FE182" s="124"/>
      <c r="FF182" s="124"/>
      <c r="FG182" s="124"/>
      <c r="FH182" s="124"/>
      <c r="FI182" s="124"/>
      <c r="FJ182" s="124"/>
      <c r="FK182" s="124"/>
      <c r="FL182" s="124"/>
      <c r="FM182" s="124"/>
      <c r="FN182" s="124"/>
      <c r="FO182" s="124"/>
      <c r="FP182" s="124"/>
      <c r="FQ182" s="124"/>
      <c r="FR182" s="124"/>
      <c r="FS182" s="124"/>
      <c r="FT182" s="124"/>
    </row>
    <row r="183" spans="1:176" x14ac:dyDescent="0.25">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4"/>
      <c r="BF183" s="124"/>
      <c r="BG183" s="124"/>
      <c r="BH183" s="124"/>
      <c r="BI183" s="124"/>
      <c r="BJ183" s="124"/>
      <c r="BK183" s="124"/>
      <c r="BL183" s="124"/>
      <c r="BM183" s="124"/>
      <c r="BN183" s="124"/>
      <c r="BO183" s="124"/>
      <c r="BP183" s="124"/>
      <c r="BQ183" s="124"/>
      <c r="BR183" s="124"/>
      <c r="BS183" s="124"/>
      <c r="BT183" s="124"/>
      <c r="BU183" s="124"/>
      <c r="BV183" s="124"/>
      <c r="BW183" s="124"/>
      <c r="BX183" s="124"/>
      <c r="BY183" s="124"/>
      <c r="BZ183" s="124"/>
      <c r="CA183" s="124"/>
      <c r="CB183" s="124"/>
      <c r="CC183" s="124"/>
      <c r="CD183" s="124"/>
      <c r="CE183" s="124"/>
      <c r="CF183" s="124"/>
      <c r="CG183" s="124"/>
      <c r="CH183" s="124"/>
      <c r="CI183" s="124"/>
      <c r="CJ183" s="124"/>
      <c r="CK183" s="124"/>
      <c r="CL183" s="124"/>
      <c r="CM183" s="124"/>
      <c r="CN183" s="124"/>
      <c r="CO183" s="124"/>
      <c r="CP183" s="124"/>
      <c r="CQ183" s="124"/>
      <c r="CR183" s="124"/>
      <c r="CS183" s="124"/>
      <c r="CT183" s="124"/>
      <c r="CU183" s="124"/>
      <c r="CV183" s="124"/>
      <c r="CW183" s="124"/>
      <c r="CX183" s="124"/>
      <c r="CY183" s="124"/>
      <c r="CZ183" s="124"/>
      <c r="DA183" s="124"/>
      <c r="DB183" s="124"/>
      <c r="DC183" s="124"/>
      <c r="DD183" s="124"/>
      <c r="DE183" s="124"/>
      <c r="DF183" s="124"/>
      <c r="DG183" s="124"/>
      <c r="DH183" s="124"/>
      <c r="DI183" s="124"/>
      <c r="DJ183" s="124"/>
      <c r="DK183" s="124"/>
      <c r="DL183" s="124"/>
      <c r="DM183" s="124"/>
      <c r="DN183" s="124"/>
      <c r="DO183" s="124"/>
      <c r="DP183" s="124"/>
      <c r="DQ183" s="124"/>
      <c r="DR183" s="124"/>
      <c r="DS183" s="124"/>
      <c r="DT183" s="124"/>
      <c r="DU183" s="124"/>
      <c r="DV183" s="124"/>
      <c r="DW183" s="124"/>
      <c r="DX183" s="124"/>
      <c r="DY183" s="124"/>
      <c r="DZ183" s="124"/>
      <c r="EA183" s="124"/>
      <c r="EB183" s="124"/>
      <c r="EC183" s="124"/>
      <c r="ED183" s="124"/>
      <c r="EE183" s="124"/>
      <c r="EF183" s="124"/>
      <c r="EG183" s="124"/>
      <c r="EH183" s="124"/>
      <c r="EI183" s="124"/>
      <c r="EJ183" s="124"/>
      <c r="EK183" s="124"/>
      <c r="EL183" s="124"/>
      <c r="EM183" s="124"/>
      <c r="EN183" s="124"/>
      <c r="EO183" s="124"/>
      <c r="EP183" s="124"/>
      <c r="EQ183" s="124"/>
      <c r="ER183" s="124"/>
      <c r="ES183" s="124"/>
      <c r="ET183" s="124"/>
      <c r="EU183" s="124"/>
      <c r="EV183" s="124"/>
      <c r="EW183" s="124"/>
      <c r="EX183" s="124"/>
      <c r="EY183" s="124"/>
      <c r="EZ183" s="124"/>
      <c r="FA183" s="124"/>
      <c r="FB183" s="124"/>
      <c r="FC183" s="124"/>
      <c r="FD183" s="124"/>
      <c r="FE183" s="124"/>
      <c r="FF183" s="124"/>
      <c r="FG183" s="124"/>
      <c r="FH183" s="124"/>
      <c r="FI183" s="124"/>
      <c r="FJ183" s="124"/>
      <c r="FK183" s="124"/>
      <c r="FL183" s="124"/>
      <c r="FM183" s="124"/>
      <c r="FN183" s="124"/>
      <c r="FO183" s="124"/>
      <c r="FP183" s="124"/>
      <c r="FQ183" s="124"/>
      <c r="FR183" s="124"/>
      <c r="FS183" s="124"/>
      <c r="FT183" s="124"/>
    </row>
    <row r="184" spans="1:176" x14ac:dyDescent="0.25">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124"/>
      <c r="AN184" s="124"/>
      <c r="AO184" s="124"/>
      <c r="AP184" s="124"/>
      <c r="AQ184" s="124"/>
      <c r="AR184" s="124"/>
      <c r="AS184" s="124"/>
      <c r="AT184" s="124"/>
      <c r="AU184" s="124"/>
      <c r="AV184" s="124"/>
      <c r="AW184" s="124"/>
      <c r="AX184" s="124"/>
      <c r="AY184" s="124"/>
      <c r="AZ184" s="124"/>
      <c r="BA184" s="124"/>
      <c r="BB184" s="124"/>
      <c r="BC184" s="124"/>
      <c r="BD184" s="124"/>
      <c r="BE184" s="124"/>
      <c r="BF184" s="124"/>
      <c r="BG184" s="124"/>
      <c r="BH184" s="124"/>
      <c r="BI184" s="124"/>
      <c r="BJ184" s="124"/>
      <c r="BK184" s="124"/>
      <c r="BL184" s="124"/>
      <c r="BM184" s="124"/>
      <c r="BN184" s="124"/>
      <c r="BO184" s="124"/>
      <c r="BP184" s="124"/>
      <c r="BQ184" s="124"/>
      <c r="BR184" s="124"/>
      <c r="BS184" s="124"/>
      <c r="BT184" s="124"/>
      <c r="BU184" s="124"/>
      <c r="BV184" s="124"/>
      <c r="BW184" s="124"/>
      <c r="BX184" s="124"/>
      <c r="BY184" s="124"/>
      <c r="BZ184" s="124"/>
      <c r="CA184" s="124"/>
      <c r="CB184" s="124"/>
      <c r="CC184" s="124"/>
      <c r="CD184" s="124"/>
      <c r="CE184" s="124"/>
      <c r="CF184" s="124"/>
      <c r="CG184" s="124"/>
      <c r="CH184" s="124"/>
      <c r="CI184" s="124"/>
      <c r="CJ184" s="124"/>
      <c r="CK184" s="124"/>
      <c r="CL184" s="124"/>
      <c r="CM184" s="124"/>
      <c r="CN184" s="124"/>
      <c r="CO184" s="124"/>
      <c r="CP184" s="124"/>
      <c r="CQ184" s="124"/>
      <c r="CR184" s="124"/>
      <c r="CS184" s="124"/>
      <c r="CT184" s="124"/>
      <c r="CU184" s="124"/>
      <c r="CV184" s="124"/>
      <c r="CW184" s="124"/>
      <c r="CX184" s="124"/>
      <c r="CY184" s="124"/>
      <c r="CZ184" s="124"/>
      <c r="DA184" s="124"/>
      <c r="DB184" s="124"/>
      <c r="DC184" s="124"/>
      <c r="DD184" s="124"/>
      <c r="DE184" s="124"/>
      <c r="DF184" s="124"/>
      <c r="DG184" s="124"/>
      <c r="DH184" s="124"/>
      <c r="DI184" s="124"/>
      <c r="DJ184" s="124"/>
      <c r="DK184" s="124"/>
      <c r="DL184" s="124"/>
      <c r="DM184" s="124"/>
      <c r="DN184" s="124"/>
      <c r="DO184" s="124"/>
      <c r="DP184" s="124"/>
      <c r="DQ184" s="124"/>
      <c r="DR184" s="124"/>
      <c r="DS184" s="124"/>
      <c r="DT184" s="124"/>
      <c r="DU184" s="124"/>
      <c r="DV184" s="124"/>
      <c r="DW184" s="124"/>
      <c r="DX184" s="124"/>
      <c r="DY184" s="124"/>
      <c r="DZ184" s="124"/>
      <c r="EA184" s="124"/>
      <c r="EB184" s="124"/>
      <c r="EC184" s="124"/>
      <c r="ED184" s="124"/>
      <c r="EE184" s="124"/>
      <c r="EF184" s="124"/>
      <c r="EG184" s="124"/>
      <c r="EH184" s="124"/>
      <c r="EI184" s="124"/>
      <c r="EJ184" s="124"/>
      <c r="EK184" s="124"/>
      <c r="EL184" s="124"/>
      <c r="EM184" s="124"/>
      <c r="EN184" s="124"/>
      <c r="EO184" s="124"/>
      <c r="EP184" s="124"/>
      <c r="EQ184" s="124"/>
      <c r="ER184" s="124"/>
      <c r="ES184" s="124"/>
      <c r="ET184" s="124"/>
      <c r="EU184" s="124"/>
      <c r="EV184" s="124"/>
      <c r="EW184" s="124"/>
      <c r="EX184" s="124"/>
      <c r="EY184" s="124"/>
      <c r="EZ184" s="124"/>
      <c r="FA184" s="124"/>
      <c r="FB184" s="124"/>
      <c r="FC184" s="124"/>
      <c r="FD184" s="124"/>
      <c r="FE184" s="124"/>
      <c r="FF184" s="124"/>
      <c r="FG184" s="124"/>
      <c r="FH184" s="124"/>
      <c r="FI184" s="124"/>
      <c r="FJ184" s="124"/>
      <c r="FK184" s="124"/>
      <c r="FL184" s="124"/>
      <c r="FM184" s="124"/>
      <c r="FN184" s="124"/>
      <c r="FO184" s="124"/>
      <c r="FP184" s="124"/>
      <c r="FQ184" s="124"/>
      <c r="FR184" s="124"/>
      <c r="FS184" s="124"/>
      <c r="FT184" s="124"/>
    </row>
    <row r="185" spans="1:176" x14ac:dyDescent="0.25">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24"/>
      <c r="AJ185" s="124"/>
      <c r="AK185" s="124"/>
      <c r="AL185" s="124"/>
      <c r="AM185" s="124"/>
      <c r="AN185" s="124"/>
      <c r="AO185" s="124"/>
      <c r="AP185" s="124"/>
      <c r="AQ185" s="124"/>
      <c r="AR185" s="124"/>
      <c r="AS185" s="124"/>
      <c r="AT185" s="124"/>
      <c r="AU185" s="124"/>
      <c r="AV185" s="124"/>
      <c r="AW185" s="124"/>
      <c r="AX185" s="124"/>
      <c r="AY185" s="124"/>
      <c r="AZ185" s="124"/>
      <c r="BA185" s="124"/>
      <c r="BB185" s="124"/>
      <c r="BC185" s="124"/>
      <c r="BD185" s="124"/>
      <c r="BE185" s="124"/>
      <c r="BF185" s="124"/>
      <c r="BG185" s="124"/>
      <c r="BH185" s="124"/>
      <c r="BI185" s="124"/>
      <c r="BJ185" s="124"/>
      <c r="BK185" s="124"/>
      <c r="BL185" s="124"/>
      <c r="BM185" s="124"/>
      <c r="BN185" s="124"/>
      <c r="BO185" s="124"/>
      <c r="BP185" s="124"/>
      <c r="BQ185" s="124"/>
      <c r="BR185" s="124"/>
      <c r="BS185" s="124"/>
      <c r="BT185" s="124"/>
      <c r="BU185" s="124"/>
      <c r="BV185" s="124"/>
      <c r="BW185" s="124"/>
      <c r="BX185" s="124"/>
      <c r="BY185" s="124"/>
      <c r="BZ185" s="124"/>
      <c r="CA185" s="124"/>
      <c r="CB185" s="124"/>
      <c r="CC185" s="124"/>
      <c r="CD185" s="124"/>
      <c r="CE185" s="124"/>
      <c r="CF185" s="124"/>
      <c r="CG185" s="124"/>
      <c r="CH185" s="124"/>
      <c r="CI185" s="124"/>
      <c r="CJ185" s="124"/>
      <c r="CK185" s="124"/>
      <c r="CL185" s="124"/>
      <c r="CM185" s="124"/>
      <c r="CN185" s="124"/>
      <c r="CO185" s="124"/>
      <c r="CP185" s="124"/>
      <c r="CQ185" s="124"/>
      <c r="CR185" s="124"/>
      <c r="CS185" s="124"/>
      <c r="CT185" s="124"/>
      <c r="CU185" s="124"/>
      <c r="CV185" s="124"/>
      <c r="CW185" s="124"/>
      <c r="CX185" s="124"/>
      <c r="CY185" s="124"/>
      <c r="CZ185" s="124"/>
      <c r="DA185" s="124"/>
      <c r="DB185" s="124"/>
      <c r="DC185" s="124"/>
      <c r="DD185" s="124"/>
      <c r="DE185" s="124"/>
      <c r="DF185" s="124"/>
      <c r="DG185" s="124"/>
      <c r="DH185" s="124"/>
      <c r="DI185" s="124"/>
      <c r="DJ185" s="124"/>
      <c r="DK185" s="124"/>
      <c r="DL185" s="124"/>
      <c r="DM185" s="124"/>
      <c r="DN185" s="124"/>
      <c r="DO185" s="124"/>
      <c r="DP185" s="124"/>
      <c r="DQ185" s="124"/>
      <c r="DR185" s="124"/>
      <c r="DS185" s="124"/>
      <c r="DT185" s="124"/>
      <c r="DU185" s="124"/>
      <c r="DV185" s="124"/>
      <c r="DW185" s="124"/>
      <c r="DX185" s="124"/>
      <c r="DY185" s="124"/>
      <c r="DZ185" s="124"/>
      <c r="EA185" s="124"/>
      <c r="EB185" s="124"/>
      <c r="EC185" s="124"/>
      <c r="ED185" s="124"/>
      <c r="EE185" s="124"/>
      <c r="EF185" s="124"/>
      <c r="EG185" s="124"/>
      <c r="EH185" s="124"/>
      <c r="EI185" s="124"/>
      <c r="EJ185" s="124"/>
      <c r="EK185" s="124"/>
      <c r="EL185" s="124"/>
      <c r="EM185" s="124"/>
      <c r="EN185" s="124"/>
      <c r="EO185" s="124"/>
      <c r="EP185" s="124"/>
      <c r="EQ185" s="124"/>
      <c r="ER185" s="124"/>
      <c r="ES185" s="124"/>
      <c r="ET185" s="124"/>
      <c r="EU185" s="124"/>
      <c r="EV185" s="124"/>
      <c r="EW185" s="124"/>
      <c r="EX185" s="124"/>
      <c r="EY185" s="124"/>
      <c r="EZ185" s="124"/>
      <c r="FA185" s="124"/>
      <c r="FB185" s="124"/>
      <c r="FC185" s="124"/>
      <c r="FD185" s="124"/>
      <c r="FE185" s="124"/>
      <c r="FF185" s="124"/>
      <c r="FG185" s="124"/>
      <c r="FH185" s="124"/>
      <c r="FI185" s="124"/>
      <c r="FJ185" s="124"/>
      <c r="FK185" s="124"/>
      <c r="FL185" s="124"/>
      <c r="FM185" s="124"/>
      <c r="FN185" s="124"/>
      <c r="FO185" s="124"/>
      <c r="FP185" s="124"/>
      <c r="FQ185" s="124"/>
      <c r="FR185" s="124"/>
      <c r="FS185" s="124"/>
      <c r="FT185" s="124"/>
    </row>
    <row r="186" spans="1:176" x14ac:dyDescent="0.25">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24"/>
      <c r="AJ186" s="124"/>
      <c r="AK186" s="124"/>
      <c r="AL186" s="124"/>
      <c r="AM186" s="124"/>
      <c r="AN186" s="124"/>
      <c r="AO186" s="124"/>
      <c r="AP186" s="124"/>
      <c r="AQ186" s="124"/>
      <c r="AR186" s="124"/>
      <c r="AS186" s="124"/>
      <c r="AT186" s="124"/>
      <c r="AU186" s="124"/>
      <c r="AV186" s="124"/>
      <c r="AW186" s="124"/>
      <c r="AX186" s="124"/>
      <c r="AY186" s="124"/>
      <c r="AZ186" s="124"/>
      <c r="BA186" s="124"/>
      <c r="BB186" s="124"/>
      <c r="BC186" s="124"/>
      <c r="BD186" s="124"/>
      <c r="BE186" s="124"/>
      <c r="BF186" s="124"/>
      <c r="BG186" s="124"/>
      <c r="BH186" s="124"/>
      <c r="BI186" s="124"/>
      <c r="BJ186" s="124"/>
      <c r="BK186" s="124"/>
      <c r="BL186" s="124"/>
      <c r="BM186" s="124"/>
      <c r="BN186" s="124"/>
      <c r="BO186" s="124"/>
      <c r="BP186" s="124"/>
      <c r="BQ186" s="124"/>
      <c r="BR186" s="124"/>
      <c r="BS186" s="124"/>
      <c r="BT186" s="124"/>
      <c r="BU186" s="124"/>
      <c r="BV186" s="124"/>
      <c r="BW186" s="124"/>
      <c r="BX186" s="124"/>
      <c r="BY186" s="124"/>
      <c r="BZ186" s="124"/>
      <c r="CA186" s="124"/>
      <c r="CB186" s="124"/>
      <c r="CC186" s="124"/>
      <c r="CD186" s="124"/>
      <c r="CE186" s="124"/>
      <c r="CF186" s="124"/>
      <c r="CG186" s="124"/>
      <c r="CH186" s="124"/>
      <c r="CI186" s="124"/>
      <c r="CJ186" s="124"/>
      <c r="CK186" s="124"/>
      <c r="CL186" s="124"/>
      <c r="CM186" s="124"/>
      <c r="CN186" s="124"/>
      <c r="CO186" s="124"/>
      <c r="CP186" s="124"/>
      <c r="CQ186" s="124"/>
      <c r="CR186" s="124"/>
      <c r="CS186" s="124"/>
      <c r="CT186" s="124"/>
      <c r="CU186" s="124"/>
      <c r="CV186" s="124"/>
      <c r="CW186" s="124"/>
      <c r="CX186" s="124"/>
      <c r="CY186" s="124"/>
      <c r="CZ186" s="124"/>
      <c r="DA186" s="124"/>
      <c r="DB186" s="124"/>
      <c r="DC186" s="124"/>
      <c r="DD186" s="124"/>
      <c r="DE186" s="124"/>
      <c r="DF186" s="124"/>
      <c r="DG186" s="124"/>
      <c r="DH186" s="124"/>
      <c r="DI186" s="124"/>
      <c r="DJ186" s="124"/>
      <c r="DK186" s="124"/>
      <c r="DL186" s="124"/>
      <c r="DM186" s="124"/>
      <c r="DN186" s="124"/>
      <c r="DO186" s="124"/>
      <c r="DP186" s="124"/>
      <c r="DQ186" s="124"/>
      <c r="DR186" s="124"/>
      <c r="DS186" s="124"/>
      <c r="DT186" s="124"/>
      <c r="DU186" s="124"/>
      <c r="DV186" s="124"/>
      <c r="DW186" s="124"/>
      <c r="DX186" s="124"/>
      <c r="DY186" s="124"/>
      <c r="DZ186" s="124"/>
      <c r="EA186" s="124"/>
      <c r="EB186" s="124"/>
      <c r="EC186" s="124"/>
      <c r="ED186" s="124"/>
      <c r="EE186" s="124"/>
      <c r="EF186" s="124"/>
      <c r="EG186" s="124"/>
      <c r="EH186" s="124"/>
      <c r="EI186" s="124"/>
      <c r="EJ186" s="124"/>
      <c r="EK186" s="124"/>
      <c r="EL186" s="124"/>
      <c r="EM186" s="124"/>
      <c r="EN186" s="124"/>
      <c r="EO186" s="124"/>
      <c r="EP186" s="124"/>
      <c r="EQ186" s="124"/>
      <c r="ER186" s="124"/>
      <c r="ES186" s="124"/>
      <c r="ET186" s="124"/>
      <c r="EU186" s="124"/>
      <c r="EV186" s="124"/>
      <c r="EW186" s="124"/>
      <c r="EX186" s="124"/>
      <c r="EY186" s="124"/>
      <c r="EZ186" s="124"/>
      <c r="FA186" s="124"/>
      <c r="FB186" s="124"/>
      <c r="FC186" s="124"/>
      <c r="FD186" s="124"/>
      <c r="FE186" s="124"/>
      <c r="FF186" s="124"/>
      <c r="FG186" s="124"/>
      <c r="FH186" s="124"/>
      <c r="FI186" s="124"/>
      <c r="FJ186" s="124"/>
      <c r="FK186" s="124"/>
      <c r="FL186" s="124"/>
      <c r="FM186" s="124"/>
      <c r="FN186" s="124"/>
      <c r="FO186" s="124"/>
      <c r="FP186" s="124"/>
      <c r="FQ186" s="124"/>
      <c r="FR186" s="124"/>
      <c r="FS186" s="124"/>
      <c r="FT186" s="124"/>
    </row>
    <row r="187" spans="1:176" x14ac:dyDescent="0.25">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24"/>
      <c r="AL187" s="124"/>
      <c r="AM187" s="124"/>
      <c r="AN187" s="124"/>
      <c r="AO187" s="124"/>
      <c r="AP187" s="124"/>
      <c r="AQ187" s="124"/>
      <c r="AR187" s="124"/>
      <c r="AS187" s="124"/>
      <c r="AT187" s="124"/>
      <c r="AU187" s="124"/>
      <c r="AV187" s="124"/>
      <c r="AW187" s="124"/>
      <c r="AX187" s="124"/>
      <c r="AY187" s="124"/>
      <c r="AZ187" s="124"/>
      <c r="BA187" s="124"/>
      <c r="BB187" s="124"/>
      <c r="BC187" s="124"/>
      <c r="BD187" s="124"/>
      <c r="BE187" s="124"/>
      <c r="BF187" s="124"/>
      <c r="BG187" s="124"/>
      <c r="BH187" s="124"/>
      <c r="BI187" s="124"/>
      <c r="BJ187" s="124"/>
      <c r="BK187" s="124"/>
      <c r="BL187" s="124"/>
      <c r="BM187" s="124"/>
      <c r="BN187" s="124"/>
      <c r="BO187" s="124"/>
      <c r="BP187" s="124"/>
      <c r="BQ187" s="124"/>
      <c r="BR187" s="124"/>
      <c r="BS187" s="124"/>
      <c r="BT187" s="124"/>
      <c r="BU187" s="124"/>
      <c r="BV187" s="124"/>
      <c r="BW187" s="124"/>
      <c r="BX187" s="124"/>
      <c r="BY187" s="124"/>
      <c r="BZ187" s="124"/>
      <c r="CA187" s="124"/>
      <c r="CB187" s="124"/>
      <c r="CC187" s="124"/>
      <c r="CD187" s="124"/>
      <c r="CE187" s="124"/>
      <c r="CF187" s="124"/>
      <c r="CG187" s="124"/>
      <c r="CH187" s="124"/>
      <c r="CI187" s="124"/>
      <c r="CJ187" s="124"/>
      <c r="CK187" s="124"/>
      <c r="CL187" s="124"/>
      <c r="CM187" s="124"/>
      <c r="CN187" s="124"/>
      <c r="CO187" s="124"/>
      <c r="CP187" s="124"/>
      <c r="CQ187" s="124"/>
      <c r="CR187" s="124"/>
      <c r="CS187" s="124"/>
      <c r="CT187" s="124"/>
      <c r="CU187" s="124"/>
      <c r="CV187" s="124"/>
      <c r="CW187" s="124"/>
      <c r="CX187" s="124"/>
      <c r="CY187" s="124"/>
      <c r="CZ187" s="124"/>
      <c r="DA187" s="124"/>
      <c r="DB187" s="124"/>
      <c r="DC187" s="124"/>
      <c r="DD187" s="124"/>
      <c r="DE187" s="124"/>
      <c r="DF187" s="124"/>
      <c r="DG187" s="124"/>
      <c r="DH187" s="124"/>
      <c r="DI187" s="124"/>
      <c r="DJ187" s="124"/>
      <c r="DK187" s="124"/>
      <c r="DL187" s="124"/>
      <c r="DM187" s="124"/>
      <c r="DN187" s="124"/>
      <c r="DO187" s="124"/>
      <c r="DP187" s="124"/>
      <c r="DQ187" s="124"/>
      <c r="DR187" s="124"/>
      <c r="DS187" s="124"/>
      <c r="DT187" s="124"/>
      <c r="DU187" s="124"/>
      <c r="DV187" s="124"/>
      <c r="DW187" s="124"/>
      <c r="DX187" s="124"/>
      <c r="DY187" s="124"/>
      <c r="DZ187" s="124"/>
      <c r="EA187" s="124"/>
      <c r="EB187" s="124"/>
      <c r="EC187" s="124"/>
      <c r="ED187" s="124"/>
      <c r="EE187" s="124"/>
      <c r="EF187" s="124"/>
      <c r="EG187" s="124"/>
      <c r="EH187" s="124"/>
      <c r="EI187" s="124"/>
      <c r="EJ187" s="124"/>
      <c r="EK187" s="124"/>
      <c r="EL187" s="124"/>
      <c r="EM187" s="124"/>
      <c r="EN187" s="124"/>
      <c r="EO187" s="124"/>
      <c r="EP187" s="124"/>
      <c r="EQ187" s="124"/>
      <c r="ER187" s="124"/>
      <c r="ES187" s="124"/>
      <c r="ET187" s="124"/>
      <c r="EU187" s="124"/>
      <c r="EV187" s="124"/>
      <c r="EW187" s="124"/>
      <c r="EX187" s="124"/>
      <c r="EY187" s="124"/>
      <c r="EZ187" s="124"/>
      <c r="FA187" s="124"/>
      <c r="FB187" s="124"/>
      <c r="FC187" s="124"/>
      <c r="FD187" s="124"/>
      <c r="FE187" s="124"/>
      <c r="FF187" s="124"/>
      <c r="FG187" s="124"/>
      <c r="FH187" s="124"/>
      <c r="FI187" s="124"/>
      <c r="FJ187" s="124"/>
      <c r="FK187" s="124"/>
      <c r="FL187" s="124"/>
      <c r="FM187" s="124"/>
      <c r="FN187" s="124"/>
      <c r="FO187" s="124"/>
      <c r="FP187" s="124"/>
      <c r="FQ187" s="124"/>
      <c r="FR187" s="124"/>
      <c r="FS187" s="124"/>
      <c r="FT187" s="124"/>
    </row>
    <row r="188" spans="1:176" x14ac:dyDescent="0.25">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124"/>
      <c r="AI188" s="124"/>
      <c r="AJ188" s="124"/>
      <c r="AK188" s="124"/>
      <c r="AL188" s="124"/>
      <c r="AM188" s="124"/>
      <c r="AN188" s="124"/>
      <c r="AO188" s="124"/>
      <c r="AP188" s="124"/>
      <c r="AQ188" s="124"/>
      <c r="AR188" s="124"/>
      <c r="AS188" s="124"/>
      <c r="AT188" s="124"/>
      <c r="AU188" s="124"/>
      <c r="AV188" s="124"/>
      <c r="AW188" s="124"/>
      <c r="AX188" s="124"/>
      <c r="AY188" s="124"/>
      <c r="AZ188" s="124"/>
      <c r="BA188" s="124"/>
      <c r="BB188" s="124"/>
      <c r="BC188" s="124"/>
      <c r="BD188" s="124"/>
      <c r="BE188" s="124"/>
      <c r="BF188" s="124"/>
      <c r="BG188" s="124"/>
      <c r="BH188" s="124"/>
      <c r="BI188" s="124"/>
      <c r="BJ188" s="124"/>
      <c r="BK188" s="124"/>
      <c r="BL188" s="124"/>
      <c r="BM188" s="124"/>
      <c r="BN188" s="124"/>
      <c r="BO188" s="124"/>
      <c r="BP188" s="124"/>
      <c r="BQ188" s="124"/>
      <c r="BR188" s="124"/>
      <c r="BS188" s="124"/>
      <c r="BT188" s="124"/>
      <c r="BU188" s="124"/>
      <c r="BV188" s="124"/>
      <c r="BW188" s="124"/>
      <c r="BX188" s="124"/>
      <c r="BY188" s="124"/>
      <c r="BZ188" s="124"/>
      <c r="CA188" s="124"/>
      <c r="CB188" s="124"/>
      <c r="CC188" s="124"/>
      <c r="CD188" s="124"/>
      <c r="CE188" s="124"/>
      <c r="CF188" s="124"/>
      <c r="CG188" s="124"/>
      <c r="CH188" s="124"/>
      <c r="CI188" s="124"/>
      <c r="CJ188" s="124"/>
      <c r="CK188" s="124"/>
      <c r="CL188" s="124"/>
      <c r="CM188" s="124"/>
      <c r="CN188" s="124"/>
      <c r="CO188" s="124"/>
      <c r="CP188" s="124"/>
      <c r="CQ188" s="124"/>
      <c r="CR188" s="124"/>
      <c r="CS188" s="124"/>
      <c r="CT188" s="124"/>
      <c r="CU188" s="124"/>
      <c r="CV188" s="124"/>
      <c r="CW188" s="124"/>
      <c r="CX188" s="124"/>
      <c r="CY188" s="124"/>
      <c r="CZ188" s="124"/>
      <c r="DA188" s="124"/>
      <c r="DB188" s="124"/>
      <c r="DC188" s="124"/>
      <c r="DD188" s="124"/>
      <c r="DE188" s="124"/>
      <c r="DF188" s="124"/>
      <c r="DG188" s="124"/>
      <c r="DH188" s="124"/>
      <c r="DI188" s="124"/>
      <c r="DJ188" s="124"/>
      <c r="DK188" s="124"/>
      <c r="DL188" s="124"/>
      <c r="DM188" s="124"/>
      <c r="DN188" s="124"/>
      <c r="DO188" s="124"/>
      <c r="DP188" s="124"/>
      <c r="DQ188" s="124"/>
      <c r="DR188" s="124"/>
      <c r="DS188" s="124"/>
      <c r="DT188" s="124"/>
      <c r="DU188" s="124"/>
      <c r="DV188" s="124"/>
      <c r="DW188" s="124"/>
      <c r="DX188" s="124"/>
      <c r="DY188" s="124"/>
      <c r="DZ188" s="124"/>
      <c r="EA188" s="124"/>
      <c r="EB188" s="124"/>
      <c r="EC188" s="124"/>
      <c r="ED188" s="124"/>
      <c r="EE188" s="124"/>
      <c r="EF188" s="124"/>
      <c r="EG188" s="124"/>
      <c r="EH188" s="124"/>
      <c r="EI188" s="124"/>
      <c r="EJ188" s="124"/>
      <c r="EK188" s="124"/>
      <c r="EL188" s="124"/>
      <c r="EM188" s="124"/>
      <c r="EN188" s="124"/>
      <c r="EO188" s="124"/>
      <c r="EP188" s="124"/>
      <c r="EQ188" s="124"/>
      <c r="ER188" s="124"/>
      <c r="ES188" s="124"/>
      <c r="ET188" s="124"/>
      <c r="EU188" s="124"/>
      <c r="EV188" s="124"/>
      <c r="EW188" s="124"/>
      <c r="EX188" s="124"/>
      <c r="EY188" s="124"/>
      <c r="EZ188" s="124"/>
      <c r="FA188" s="124"/>
      <c r="FB188" s="124"/>
      <c r="FC188" s="124"/>
      <c r="FD188" s="124"/>
      <c r="FE188" s="124"/>
      <c r="FF188" s="124"/>
      <c r="FG188" s="124"/>
      <c r="FH188" s="124"/>
      <c r="FI188" s="124"/>
      <c r="FJ188" s="124"/>
      <c r="FK188" s="124"/>
      <c r="FL188" s="124"/>
      <c r="FM188" s="124"/>
      <c r="FN188" s="124"/>
      <c r="FO188" s="124"/>
      <c r="FP188" s="124"/>
      <c r="FQ188" s="124"/>
      <c r="FR188" s="124"/>
      <c r="FS188" s="124"/>
      <c r="FT188" s="124"/>
    </row>
    <row r="189" spans="1:176" x14ac:dyDescent="0.25">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c r="AL189" s="124"/>
      <c r="AM189" s="124"/>
      <c r="AN189" s="124"/>
      <c r="AO189" s="124"/>
      <c r="AP189" s="124"/>
      <c r="AQ189" s="124"/>
      <c r="AR189" s="124"/>
      <c r="AS189" s="124"/>
      <c r="AT189" s="124"/>
      <c r="AU189" s="124"/>
      <c r="AV189" s="124"/>
      <c r="AW189" s="124"/>
      <c r="AX189" s="124"/>
      <c r="AY189" s="124"/>
      <c r="AZ189" s="124"/>
      <c r="BA189" s="124"/>
      <c r="BB189" s="124"/>
      <c r="BC189" s="124"/>
      <c r="BD189" s="124"/>
      <c r="BE189" s="124"/>
      <c r="BF189" s="124"/>
      <c r="BG189" s="124"/>
      <c r="BH189" s="124"/>
      <c r="BI189" s="124"/>
      <c r="BJ189" s="124"/>
      <c r="BK189" s="124"/>
      <c r="BL189" s="124"/>
      <c r="BM189" s="124"/>
      <c r="BN189" s="124"/>
      <c r="BO189" s="124"/>
      <c r="BP189" s="124"/>
      <c r="BQ189" s="124"/>
      <c r="BR189" s="124"/>
      <c r="BS189" s="124"/>
      <c r="BT189" s="124"/>
      <c r="BU189" s="124"/>
      <c r="BV189" s="124"/>
      <c r="BW189" s="124"/>
      <c r="BX189" s="124"/>
      <c r="BY189" s="124"/>
      <c r="BZ189" s="124"/>
      <c r="CA189" s="124"/>
      <c r="CB189" s="124"/>
      <c r="CC189" s="124"/>
      <c r="CD189" s="124"/>
      <c r="CE189" s="124"/>
      <c r="CF189" s="124"/>
      <c r="CG189" s="124"/>
      <c r="CH189" s="124"/>
      <c r="CI189" s="124"/>
      <c r="CJ189" s="124"/>
      <c r="CK189" s="124"/>
      <c r="CL189" s="124"/>
      <c r="CM189" s="124"/>
      <c r="CN189" s="124"/>
      <c r="CO189" s="124"/>
      <c r="CP189" s="124"/>
      <c r="CQ189" s="124"/>
      <c r="CR189" s="124"/>
      <c r="CS189" s="124"/>
      <c r="CT189" s="124"/>
      <c r="CU189" s="124"/>
      <c r="CV189" s="124"/>
      <c r="CW189" s="124"/>
      <c r="CX189" s="124"/>
      <c r="CY189" s="124"/>
      <c r="CZ189" s="124"/>
      <c r="DA189" s="124"/>
      <c r="DB189" s="124"/>
      <c r="DC189" s="124"/>
      <c r="DD189" s="124"/>
      <c r="DE189" s="124"/>
      <c r="DF189" s="124"/>
      <c r="DG189" s="124"/>
      <c r="DH189" s="124"/>
      <c r="DI189" s="124"/>
      <c r="DJ189" s="124"/>
      <c r="DK189" s="124"/>
      <c r="DL189" s="124"/>
      <c r="DM189" s="124"/>
      <c r="DN189" s="124"/>
      <c r="DO189" s="124"/>
      <c r="DP189" s="124"/>
      <c r="DQ189" s="124"/>
      <c r="DR189" s="124"/>
      <c r="DS189" s="124"/>
      <c r="DT189" s="124"/>
      <c r="DU189" s="124"/>
      <c r="DV189" s="124"/>
      <c r="DW189" s="124"/>
      <c r="DX189" s="124"/>
      <c r="DY189" s="124"/>
      <c r="DZ189" s="124"/>
      <c r="EA189" s="124"/>
      <c r="EB189" s="124"/>
      <c r="EC189" s="124"/>
      <c r="ED189" s="124"/>
      <c r="EE189" s="124"/>
      <c r="EF189" s="124"/>
      <c r="EG189" s="124"/>
      <c r="EH189" s="124"/>
      <c r="EI189" s="124"/>
      <c r="EJ189" s="124"/>
      <c r="EK189" s="124"/>
      <c r="EL189" s="124"/>
      <c r="EM189" s="124"/>
      <c r="EN189" s="124"/>
      <c r="EO189" s="124"/>
      <c r="EP189" s="124"/>
      <c r="EQ189" s="124"/>
      <c r="ER189" s="124"/>
      <c r="ES189" s="124"/>
      <c r="ET189" s="124"/>
      <c r="EU189" s="124"/>
      <c r="EV189" s="124"/>
      <c r="EW189" s="124"/>
      <c r="EX189" s="124"/>
      <c r="EY189" s="124"/>
      <c r="EZ189" s="124"/>
      <c r="FA189" s="124"/>
      <c r="FB189" s="124"/>
      <c r="FC189" s="124"/>
      <c r="FD189" s="124"/>
      <c r="FE189" s="124"/>
      <c r="FF189" s="124"/>
      <c r="FG189" s="124"/>
      <c r="FH189" s="124"/>
      <c r="FI189" s="124"/>
      <c r="FJ189" s="124"/>
      <c r="FK189" s="124"/>
      <c r="FL189" s="124"/>
      <c r="FM189" s="124"/>
      <c r="FN189" s="124"/>
      <c r="FO189" s="124"/>
      <c r="FP189" s="124"/>
      <c r="FQ189" s="124"/>
      <c r="FR189" s="124"/>
      <c r="FS189" s="124"/>
      <c r="FT189" s="124"/>
    </row>
    <row r="190" spans="1:176" x14ac:dyDescent="0.25">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124"/>
      <c r="AI190" s="124"/>
      <c r="AJ190" s="124"/>
      <c r="AK190" s="124"/>
      <c r="AL190" s="124"/>
      <c r="AM190" s="124"/>
      <c r="AN190" s="124"/>
      <c r="AO190" s="124"/>
      <c r="AP190" s="124"/>
      <c r="AQ190" s="124"/>
      <c r="AR190" s="124"/>
      <c r="AS190" s="124"/>
      <c r="AT190" s="124"/>
      <c r="AU190" s="124"/>
      <c r="AV190" s="124"/>
      <c r="AW190" s="124"/>
      <c r="AX190" s="124"/>
      <c r="AY190" s="124"/>
      <c r="AZ190" s="124"/>
      <c r="BA190" s="124"/>
      <c r="BB190" s="124"/>
      <c r="BC190" s="124"/>
      <c r="BD190" s="124"/>
      <c r="BE190" s="124"/>
      <c r="BF190" s="124"/>
      <c r="BG190" s="124"/>
      <c r="BH190" s="124"/>
      <c r="BI190" s="124"/>
      <c r="BJ190" s="124"/>
      <c r="BK190" s="124"/>
      <c r="BL190" s="124"/>
      <c r="BM190" s="124"/>
      <c r="BN190" s="124"/>
      <c r="BO190" s="124"/>
      <c r="BP190" s="124"/>
      <c r="BQ190" s="124"/>
      <c r="BR190" s="124"/>
      <c r="BS190" s="124"/>
      <c r="BT190" s="124"/>
      <c r="BU190" s="124"/>
      <c r="BV190" s="124"/>
      <c r="BW190" s="124"/>
      <c r="BX190" s="124"/>
      <c r="BY190" s="124"/>
      <c r="BZ190" s="124"/>
      <c r="CA190" s="124"/>
      <c r="CB190" s="124"/>
      <c r="CC190" s="124"/>
      <c r="CD190" s="124"/>
      <c r="CE190" s="124"/>
      <c r="CF190" s="124"/>
      <c r="CG190" s="124"/>
      <c r="CH190" s="124"/>
      <c r="CI190" s="124"/>
      <c r="CJ190" s="124"/>
      <c r="CK190" s="124"/>
      <c r="CL190" s="124"/>
      <c r="CM190" s="124"/>
      <c r="CN190" s="124"/>
      <c r="CO190" s="124"/>
      <c r="CP190" s="124"/>
      <c r="CQ190" s="124"/>
      <c r="CR190" s="124"/>
      <c r="CS190" s="124"/>
      <c r="CT190" s="124"/>
      <c r="CU190" s="124"/>
      <c r="CV190" s="124"/>
      <c r="CW190" s="124"/>
      <c r="CX190" s="124"/>
      <c r="CY190" s="124"/>
      <c r="CZ190" s="124"/>
      <c r="DA190" s="124"/>
      <c r="DB190" s="124"/>
      <c r="DC190" s="124"/>
      <c r="DD190" s="124"/>
      <c r="DE190" s="124"/>
      <c r="DF190" s="124"/>
      <c r="DG190" s="124"/>
      <c r="DH190" s="124"/>
      <c r="DI190" s="124"/>
      <c r="DJ190" s="124"/>
      <c r="DK190" s="124"/>
      <c r="DL190" s="124"/>
      <c r="DM190" s="124"/>
      <c r="DN190" s="124"/>
      <c r="DO190" s="124"/>
      <c r="DP190" s="124"/>
      <c r="DQ190" s="124"/>
      <c r="DR190" s="124"/>
      <c r="DS190" s="124"/>
      <c r="DT190" s="124"/>
      <c r="DU190" s="124"/>
      <c r="DV190" s="124"/>
      <c r="DW190" s="124"/>
      <c r="DX190" s="124"/>
      <c r="DY190" s="124"/>
      <c r="DZ190" s="124"/>
      <c r="EA190" s="124"/>
      <c r="EB190" s="124"/>
      <c r="EC190" s="124"/>
      <c r="ED190" s="124"/>
      <c r="EE190" s="124"/>
      <c r="EF190" s="124"/>
      <c r="EG190" s="124"/>
      <c r="EH190" s="124"/>
      <c r="EI190" s="124"/>
      <c r="EJ190" s="124"/>
      <c r="EK190" s="124"/>
      <c r="EL190" s="124"/>
      <c r="EM190" s="124"/>
      <c r="EN190" s="124"/>
      <c r="EO190" s="124"/>
      <c r="EP190" s="124"/>
      <c r="EQ190" s="124"/>
      <c r="ER190" s="124"/>
      <c r="ES190" s="124"/>
      <c r="ET190" s="124"/>
      <c r="EU190" s="124"/>
      <c r="EV190" s="124"/>
      <c r="EW190" s="124"/>
      <c r="EX190" s="124"/>
      <c r="EY190" s="124"/>
      <c r="EZ190" s="124"/>
      <c r="FA190" s="124"/>
      <c r="FB190" s="124"/>
      <c r="FC190" s="124"/>
      <c r="FD190" s="124"/>
      <c r="FE190" s="124"/>
      <c r="FF190" s="124"/>
      <c r="FG190" s="124"/>
      <c r="FH190" s="124"/>
      <c r="FI190" s="124"/>
      <c r="FJ190" s="124"/>
      <c r="FK190" s="124"/>
      <c r="FL190" s="124"/>
      <c r="FM190" s="124"/>
      <c r="FN190" s="124"/>
      <c r="FO190" s="124"/>
      <c r="FP190" s="124"/>
      <c r="FQ190" s="124"/>
      <c r="FR190" s="124"/>
      <c r="FS190" s="124"/>
      <c r="FT190" s="124"/>
    </row>
    <row r="191" spans="1:176" x14ac:dyDescent="0.25">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124"/>
      <c r="AV191" s="124"/>
      <c r="AW191" s="124"/>
      <c r="AX191" s="124"/>
      <c r="AY191" s="124"/>
      <c r="AZ191" s="124"/>
      <c r="BA191" s="124"/>
      <c r="BB191" s="124"/>
      <c r="BC191" s="124"/>
      <c r="BD191" s="124"/>
      <c r="BE191" s="124"/>
      <c r="BF191" s="124"/>
      <c r="BG191" s="124"/>
      <c r="BH191" s="124"/>
      <c r="BI191" s="124"/>
      <c r="BJ191" s="124"/>
      <c r="BK191" s="124"/>
      <c r="BL191" s="124"/>
      <c r="BM191" s="124"/>
      <c r="BN191" s="124"/>
      <c r="BO191" s="124"/>
      <c r="BP191" s="124"/>
      <c r="BQ191" s="124"/>
      <c r="BR191" s="124"/>
      <c r="BS191" s="124"/>
      <c r="BT191" s="124"/>
      <c r="BU191" s="124"/>
      <c r="BV191" s="124"/>
      <c r="BW191" s="124"/>
      <c r="BX191" s="124"/>
      <c r="BY191" s="124"/>
      <c r="BZ191" s="124"/>
      <c r="CA191" s="124"/>
      <c r="CB191" s="124"/>
      <c r="CC191" s="124"/>
      <c r="CD191" s="124"/>
      <c r="CE191" s="124"/>
      <c r="CF191" s="124"/>
      <c r="CG191" s="124"/>
      <c r="CH191" s="124"/>
      <c r="CI191" s="124"/>
      <c r="CJ191" s="124"/>
      <c r="CK191" s="124"/>
      <c r="CL191" s="124"/>
      <c r="CM191" s="124"/>
      <c r="CN191" s="124"/>
      <c r="CO191" s="124"/>
      <c r="CP191" s="124"/>
      <c r="CQ191" s="124"/>
      <c r="CR191" s="124"/>
      <c r="CS191" s="124"/>
      <c r="CT191" s="124"/>
      <c r="CU191" s="124"/>
      <c r="CV191" s="124"/>
      <c r="CW191" s="124"/>
      <c r="CX191" s="124"/>
      <c r="CY191" s="124"/>
      <c r="CZ191" s="124"/>
      <c r="DA191" s="124"/>
      <c r="DB191" s="124"/>
      <c r="DC191" s="124"/>
      <c r="DD191" s="124"/>
      <c r="DE191" s="124"/>
      <c r="DF191" s="124"/>
      <c r="DG191" s="124"/>
      <c r="DH191" s="124"/>
      <c r="DI191" s="124"/>
      <c r="DJ191" s="124"/>
      <c r="DK191" s="124"/>
      <c r="DL191" s="124"/>
      <c r="DM191" s="124"/>
      <c r="DN191" s="124"/>
      <c r="DO191" s="124"/>
      <c r="DP191" s="124"/>
      <c r="DQ191" s="124"/>
      <c r="DR191" s="124"/>
      <c r="DS191" s="124"/>
      <c r="DT191" s="124"/>
      <c r="DU191" s="124"/>
      <c r="DV191" s="124"/>
      <c r="DW191" s="124"/>
      <c r="DX191" s="124"/>
      <c r="DY191" s="124"/>
      <c r="DZ191" s="124"/>
      <c r="EA191" s="124"/>
      <c r="EB191" s="124"/>
      <c r="EC191" s="124"/>
      <c r="ED191" s="124"/>
      <c r="EE191" s="124"/>
      <c r="EF191" s="124"/>
      <c r="EG191" s="124"/>
      <c r="EH191" s="124"/>
      <c r="EI191" s="124"/>
      <c r="EJ191" s="124"/>
      <c r="EK191" s="124"/>
      <c r="EL191" s="124"/>
      <c r="EM191" s="124"/>
      <c r="EN191" s="124"/>
      <c r="EO191" s="124"/>
      <c r="EP191" s="124"/>
      <c r="EQ191" s="124"/>
      <c r="ER191" s="124"/>
      <c r="ES191" s="124"/>
      <c r="ET191" s="124"/>
      <c r="EU191" s="124"/>
      <c r="EV191" s="124"/>
      <c r="EW191" s="124"/>
      <c r="EX191" s="124"/>
      <c r="EY191" s="124"/>
      <c r="EZ191" s="124"/>
      <c r="FA191" s="124"/>
      <c r="FB191" s="124"/>
      <c r="FC191" s="124"/>
      <c r="FD191" s="124"/>
      <c r="FE191" s="124"/>
      <c r="FF191" s="124"/>
      <c r="FG191" s="124"/>
      <c r="FH191" s="124"/>
      <c r="FI191" s="124"/>
      <c r="FJ191" s="124"/>
      <c r="FK191" s="124"/>
      <c r="FL191" s="124"/>
      <c r="FM191" s="124"/>
      <c r="FN191" s="124"/>
      <c r="FO191" s="124"/>
      <c r="FP191" s="124"/>
      <c r="FQ191" s="124"/>
      <c r="FR191" s="124"/>
      <c r="FS191" s="124"/>
      <c r="FT191" s="124"/>
    </row>
    <row r="192" spans="1:176" x14ac:dyDescent="0.25">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4"/>
      <c r="AV192" s="124"/>
      <c r="AW192" s="124"/>
      <c r="AX192" s="124"/>
      <c r="AY192" s="124"/>
      <c r="AZ192" s="124"/>
      <c r="BA192" s="124"/>
      <c r="BB192" s="124"/>
      <c r="BC192" s="124"/>
      <c r="BD192" s="124"/>
      <c r="BE192" s="124"/>
      <c r="BF192" s="124"/>
      <c r="BG192" s="124"/>
      <c r="BH192" s="124"/>
      <c r="BI192" s="124"/>
      <c r="BJ192" s="124"/>
      <c r="BK192" s="124"/>
      <c r="BL192" s="124"/>
      <c r="BM192" s="124"/>
      <c r="BN192" s="124"/>
      <c r="BO192" s="124"/>
      <c r="BP192" s="124"/>
      <c r="BQ192" s="124"/>
      <c r="BR192" s="124"/>
      <c r="BS192" s="124"/>
      <c r="BT192" s="124"/>
      <c r="BU192" s="124"/>
      <c r="BV192" s="124"/>
      <c r="BW192" s="124"/>
      <c r="BX192" s="124"/>
      <c r="BY192" s="124"/>
      <c r="BZ192" s="124"/>
      <c r="CA192" s="124"/>
      <c r="CB192" s="124"/>
      <c r="CC192" s="124"/>
      <c r="CD192" s="124"/>
      <c r="CE192" s="124"/>
      <c r="CF192" s="124"/>
      <c r="CG192" s="124"/>
      <c r="CH192" s="124"/>
      <c r="CI192" s="124"/>
      <c r="CJ192" s="124"/>
      <c r="CK192" s="124"/>
      <c r="CL192" s="124"/>
      <c r="CM192" s="124"/>
      <c r="CN192" s="124"/>
      <c r="CO192" s="124"/>
      <c r="CP192" s="124"/>
      <c r="CQ192" s="124"/>
      <c r="CR192" s="124"/>
      <c r="CS192" s="124"/>
      <c r="CT192" s="124"/>
      <c r="CU192" s="124"/>
      <c r="CV192" s="124"/>
      <c r="CW192" s="124"/>
      <c r="CX192" s="124"/>
      <c r="CY192" s="124"/>
      <c r="CZ192" s="124"/>
      <c r="DA192" s="124"/>
      <c r="DB192" s="124"/>
      <c r="DC192" s="124"/>
      <c r="DD192" s="124"/>
      <c r="DE192" s="124"/>
      <c r="DF192" s="124"/>
      <c r="DG192" s="124"/>
      <c r="DH192" s="124"/>
      <c r="DI192" s="124"/>
      <c r="DJ192" s="124"/>
      <c r="DK192" s="124"/>
      <c r="DL192" s="124"/>
      <c r="DM192" s="124"/>
      <c r="DN192" s="124"/>
      <c r="DO192" s="124"/>
      <c r="DP192" s="124"/>
      <c r="DQ192" s="124"/>
      <c r="DR192" s="124"/>
      <c r="DS192" s="124"/>
      <c r="DT192" s="124"/>
      <c r="DU192" s="124"/>
      <c r="DV192" s="124"/>
      <c r="DW192" s="124"/>
      <c r="DX192" s="124"/>
      <c r="DY192" s="124"/>
      <c r="DZ192" s="124"/>
      <c r="EA192" s="124"/>
      <c r="EB192" s="124"/>
      <c r="EC192" s="124"/>
      <c r="ED192" s="124"/>
      <c r="EE192" s="124"/>
      <c r="EF192" s="124"/>
      <c r="EG192" s="124"/>
      <c r="EH192" s="124"/>
      <c r="EI192" s="124"/>
      <c r="EJ192" s="124"/>
      <c r="EK192" s="124"/>
      <c r="EL192" s="124"/>
      <c r="EM192" s="124"/>
      <c r="EN192" s="124"/>
      <c r="EO192" s="124"/>
      <c r="EP192" s="124"/>
      <c r="EQ192" s="124"/>
      <c r="ER192" s="124"/>
      <c r="ES192" s="124"/>
      <c r="ET192" s="124"/>
      <c r="EU192" s="124"/>
      <c r="EV192" s="124"/>
      <c r="EW192" s="124"/>
      <c r="EX192" s="124"/>
      <c r="EY192" s="124"/>
      <c r="EZ192" s="124"/>
      <c r="FA192" s="124"/>
      <c r="FB192" s="124"/>
      <c r="FC192" s="124"/>
      <c r="FD192" s="124"/>
      <c r="FE192" s="124"/>
      <c r="FF192" s="124"/>
      <c r="FG192" s="124"/>
      <c r="FH192" s="124"/>
      <c r="FI192" s="124"/>
      <c r="FJ192" s="124"/>
      <c r="FK192" s="124"/>
      <c r="FL192" s="124"/>
      <c r="FM192" s="124"/>
      <c r="FN192" s="124"/>
      <c r="FO192" s="124"/>
      <c r="FP192" s="124"/>
      <c r="FQ192" s="124"/>
      <c r="FR192" s="124"/>
      <c r="FS192" s="124"/>
      <c r="FT192" s="124"/>
    </row>
    <row r="193" spans="1:176" x14ac:dyDescent="0.25">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c r="AL193" s="124"/>
      <c r="AM193" s="124"/>
      <c r="AN193" s="124"/>
      <c r="AO193" s="124"/>
      <c r="AP193" s="124"/>
      <c r="AQ193" s="124"/>
      <c r="AR193" s="124"/>
      <c r="AS193" s="124"/>
      <c r="AT193" s="124"/>
      <c r="AU193" s="124"/>
      <c r="AV193" s="124"/>
      <c r="AW193" s="124"/>
      <c r="AX193" s="124"/>
      <c r="AY193" s="124"/>
      <c r="AZ193" s="124"/>
      <c r="BA193" s="124"/>
      <c r="BB193" s="124"/>
      <c r="BC193" s="124"/>
      <c r="BD193" s="124"/>
      <c r="BE193" s="124"/>
      <c r="BF193" s="124"/>
      <c r="BG193" s="124"/>
      <c r="BH193" s="124"/>
      <c r="BI193" s="124"/>
      <c r="BJ193" s="124"/>
      <c r="BK193" s="124"/>
      <c r="BL193" s="124"/>
      <c r="BM193" s="124"/>
      <c r="BN193" s="124"/>
      <c r="BO193" s="124"/>
      <c r="BP193" s="124"/>
      <c r="BQ193" s="124"/>
      <c r="BR193" s="124"/>
      <c r="BS193" s="124"/>
      <c r="BT193" s="124"/>
      <c r="BU193" s="124"/>
      <c r="BV193" s="124"/>
      <c r="BW193" s="124"/>
      <c r="BX193" s="124"/>
      <c r="BY193" s="124"/>
      <c r="BZ193" s="124"/>
      <c r="CA193" s="124"/>
      <c r="CB193" s="124"/>
      <c r="CC193" s="124"/>
      <c r="CD193" s="124"/>
      <c r="CE193" s="124"/>
      <c r="CF193" s="124"/>
      <c r="CG193" s="124"/>
      <c r="CH193" s="124"/>
      <c r="CI193" s="124"/>
      <c r="CJ193" s="124"/>
      <c r="CK193" s="124"/>
      <c r="CL193" s="124"/>
      <c r="CM193" s="124"/>
      <c r="CN193" s="124"/>
      <c r="CO193" s="124"/>
      <c r="CP193" s="124"/>
      <c r="CQ193" s="124"/>
      <c r="CR193" s="124"/>
      <c r="CS193" s="124"/>
      <c r="CT193" s="124"/>
      <c r="CU193" s="124"/>
      <c r="CV193" s="124"/>
      <c r="CW193" s="124"/>
      <c r="CX193" s="124"/>
      <c r="CY193" s="124"/>
      <c r="CZ193" s="124"/>
      <c r="DA193" s="124"/>
      <c r="DB193" s="124"/>
      <c r="DC193" s="124"/>
      <c r="DD193" s="124"/>
      <c r="DE193" s="124"/>
      <c r="DF193" s="124"/>
      <c r="DG193" s="124"/>
      <c r="DH193" s="124"/>
      <c r="DI193" s="124"/>
      <c r="DJ193" s="124"/>
      <c r="DK193" s="124"/>
      <c r="DL193" s="124"/>
      <c r="DM193" s="124"/>
      <c r="DN193" s="124"/>
      <c r="DO193" s="124"/>
      <c r="DP193" s="124"/>
      <c r="DQ193" s="124"/>
      <c r="DR193" s="124"/>
      <c r="DS193" s="124"/>
      <c r="DT193" s="124"/>
      <c r="DU193" s="124"/>
      <c r="DV193" s="124"/>
      <c r="DW193" s="124"/>
      <c r="DX193" s="124"/>
      <c r="DY193" s="124"/>
      <c r="DZ193" s="124"/>
      <c r="EA193" s="124"/>
      <c r="EB193" s="124"/>
      <c r="EC193" s="124"/>
      <c r="ED193" s="124"/>
      <c r="EE193" s="124"/>
      <c r="EF193" s="124"/>
      <c r="EG193" s="124"/>
      <c r="EH193" s="124"/>
      <c r="EI193" s="124"/>
      <c r="EJ193" s="124"/>
      <c r="EK193" s="124"/>
      <c r="EL193" s="124"/>
      <c r="EM193" s="124"/>
      <c r="EN193" s="124"/>
      <c r="EO193" s="124"/>
      <c r="EP193" s="124"/>
      <c r="EQ193" s="124"/>
      <c r="ER193" s="124"/>
      <c r="ES193" s="124"/>
      <c r="ET193" s="124"/>
      <c r="EU193" s="124"/>
      <c r="EV193" s="124"/>
      <c r="EW193" s="124"/>
      <c r="EX193" s="124"/>
      <c r="EY193" s="124"/>
      <c r="EZ193" s="124"/>
      <c r="FA193" s="124"/>
      <c r="FB193" s="124"/>
      <c r="FC193" s="124"/>
      <c r="FD193" s="124"/>
      <c r="FE193" s="124"/>
      <c r="FF193" s="124"/>
      <c r="FG193" s="124"/>
      <c r="FH193" s="124"/>
      <c r="FI193" s="124"/>
      <c r="FJ193" s="124"/>
      <c r="FK193" s="124"/>
      <c r="FL193" s="124"/>
      <c r="FM193" s="124"/>
      <c r="FN193" s="124"/>
      <c r="FO193" s="124"/>
      <c r="FP193" s="124"/>
      <c r="FQ193" s="124"/>
      <c r="FR193" s="124"/>
      <c r="FS193" s="124"/>
      <c r="FT193" s="124"/>
    </row>
    <row r="194" spans="1:176" x14ac:dyDescent="0.25">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c r="AL194" s="124"/>
      <c r="AM194" s="124"/>
      <c r="AN194" s="124"/>
      <c r="AO194" s="124"/>
      <c r="AP194" s="124"/>
      <c r="AQ194" s="124"/>
      <c r="AR194" s="124"/>
      <c r="AS194" s="124"/>
      <c r="AT194" s="124"/>
      <c r="AU194" s="124"/>
      <c r="AV194" s="124"/>
      <c r="AW194" s="124"/>
      <c r="AX194" s="124"/>
      <c r="AY194" s="124"/>
      <c r="AZ194" s="124"/>
      <c r="BA194" s="124"/>
      <c r="BB194" s="124"/>
      <c r="BC194" s="124"/>
      <c r="BD194" s="124"/>
      <c r="BE194" s="124"/>
      <c r="BF194" s="124"/>
      <c r="BG194" s="124"/>
      <c r="BH194" s="124"/>
      <c r="BI194" s="124"/>
      <c r="BJ194" s="124"/>
      <c r="BK194" s="124"/>
      <c r="BL194" s="124"/>
      <c r="BM194" s="124"/>
      <c r="BN194" s="124"/>
      <c r="BO194" s="124"/>
      <c r="BP194" s="124"/>
      <c r="BQ194" s="124"/>
      <c r="BR194" s="124"/>
      <c r="BS194" s="124"/>
      <c r="BT194" s="124"/>
      <c r="BU194" s="124"/>
      <c r="BV194" s="124"/>
      <c r="BW194" s="124"/>
      <c r="BX194" s="124"/>
      <c r="BY194" s="124"/>
      <c r="BZ194" s="124"/>
      <c r="CA194" s="124"/>
      <c r="CB194" s="124"/>
      <c r="CC194" s="124"/>
      <c r="CD194" s="124"/>
      <c r="CE194" s="124"/>
      <c r="CF194" s="124"/>
      <c r="CG194" s="124"/>
      <c r="CH194" s="124"/>
      <c r="CI194" s="124"/>
      <c r="CJ194" s="124"/>
      <c r="CK194" s="124"/>
      <c r="CL194" s="124"/>
      <c r="CM194" s="124"/>
      <c r="CN194" s="124"/>
      <c r="CO194" s="124"/>
      <c r="CP194" s="124"/>
      <c r="CQ194" s="124"/>
      <c r="CR194" s="124"/>
      <c r="CS194" s="124"/>
      <c r="CT194" s="124"/>
      <c r="CU194" s="124"/>
      <c r="CV194" s="124"/>
      <c r="CW194" s="124"/>
      <c r="CX194" s="124"/>
      <c r="CY194" s="124"/>
      <c r="CZ194" s="124"/>
      <c r="DA194" s="124"/>
      <c r="DB194" s="124"/>
      <c r="DC194" s="124"/>
      <c r="DD194" s="124"/>
      <c r="DE194" s="124"/>
      <c r="DF194" s="124"/>
      <c r="DG194" s="124"/>
      <c r="DH194" s="124"/>
      <c r="DI194" s="124"/>
      <c r="DJ194" s="124"/>
      <c r="DK194" s="124"/>
      <c r="DL194" s="124"/>
      <c r="DM194" s="124"/>
      <c r="DN194" s="124"/>
      <c r="DO194" s="124"/>
      <c r="DP194" s="124"/>
      <c r="DQ194" s="124"/>
      <c r="DR194" s="124"/>
      <c r="DS194" s="124"/>
      <c r="DT194" s="124"/>
      <c r="DU194" s="124"/>
      <c r="DV194" s="124"/>
      <c r="DW194" s="124"/>
      <c r="DX194" s="124"/>
      <c r="DY194" s="124"/>
      <c r="DZ194" s="124"/>
      <c r="EA194" s="124"/>
      <c r="EB194" s="124"/>
      <c r="EC194" s="124"/>
      <c r="ED194" s="124"/>
      <c r="EE194" s="124"/>
      <c r="EF194" s="124"/>
      <c r="EG194" s="124"/>
      <c r="EH194" s="124"/>
      <c r="EI194" s="124"/>
      <c r="EJ194" s="124"/>
      <c r="EK194" s="124"/>
      <c r="EL194" s="124"/>
      <c r="EM194" s="124"/>
      <c r="EN194" s="124"/>
      <c r="EO194" s="124"/>
      <c r="EP194" s="124"/>
      <c r="EQ194" s="124"/>
      <c r="ER194" s="124"/>
      <c r="ES194" s="124"/>
      <c r="ET194" s="124"/>
      <c r="EU194" s="124"/>
      <c r="EV194" s="124"/>
      <c r="EW194" s="124"/>
      <c r="EX194" s="124"/>
      <c r="EY194" s="124"/>
      <c r="EZ194" s="124"/>
      <c r="FA194" s="124"/>
      <c r="FB194" s="124"/>
      <c r="FC194" s="124"/>
      <c r="FD194" s="124"/>
      <c r="FE194" s="124"/>
      <c r="FF194" s="124"/>
      <c r="FG194" s="124"/>
      <c r="FH194" s="124"/>
      <c r="FI194" s="124"/>
      <c r="FJ194" s="124"/>
      <c r="FK194" s="124"/>
      <c r="FL194" s="124"/>
      <c r="FM194" s="124"/>
      <c r="FN194" s="124"/>
      <c r="FO194" s="124"/>
      <c r="FP194" s="124"/>
      <c r="FQ194" s="124"/>
      <c r="FR194" s="124"/>
      <c r="FS194" s="124"/>
      <c r="FT194" s="124"/>
    </row>
    <row r="195" spans="1:176" x14ac:dyDescent="0.25">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4"/>
      <c r="AL195" s="124"/>
      <c r="AM195" s="124"/>
      <c r="AN195" s="124"/>
      <c r="AO195" s="124"/>
      <c r="AP195" s="124"/>
      <c r="AQ195" s="124"/>
      <c r="AR195" s="124"/>
      <c r="AS195" s="124"/>
      <c r="AT195" s="124"/>
      <c r="AU195" s="124"/>
      <c r="AV195" s="124"/>
      <c r="AW195" s="124"/>
      <c r="AX195" s="124"/>
      <c r="AY195" s="124"/>
      <c r="AZ195" s="124"/>
      <c r="BA195" s="124"/>
      <c r="BB195" s="124"/>
      <c r="BC195" s="124"/>
      <c r="BD195" s="124"/>
      <c r="BE195" s="124"/>
      <c r="BF195" s="124"/>
      <c r="BG195" s="124"/>
      <c r="BH195" s="124"/>
      <c r="BI195" s="124"/>
      <c r="BJ195" s="124"/>
      <c r="BK195" s="124"/>
      <c r="BL195" s="124"/>
      <c r="BM195" s="124"/>
      <c r="BN195" s="124"/>
      <c r="BO195" s="124"/>
      <c r="BP195" s="124"/>
      <c r="BQ195" s="124"/>
      <c r="BR195" s="124"/>
      <c r="BS195" s="124"/>
      <c r="BT195" s="124"/>
      <c r="BU195" s="124"/>
      <c r="BV195" s="124"/>
      <c r="BW195" s="124"/>
      <c r="BX195" s="124"/>
      <c r="BY195" s="124"/>
      <c r="BZ195" s="124"/>
      <c r="CA195" s="124"/>
      <c r="CB195" s="124"/>
      <c r="CC195" s="124"/>
      <c r="CD195" s="124"/>
      <c r="CE195" s="124"/>
      <c r="CF195" s="124"/>
      <c r="CG195" s="124"/>
      <c r="CH195" s="124"/>
      <c r="CI195" s="124"/>
      <c r="CJ195" s="124"/>
      <c r="CK195" s="124"/>
      <c r="CL195" s="124"/>
      <c r="CM195" s="124"/>
      <c r="CN195" s="124"/>
      <c r="CO195" s="124"/>
      <c r="CP195" s="124"/>
      <c r="CQ195" s="124"/>
      <c r="CR195" s="124"/>
      <c r="CS195" s="124"/>
      <c r="CT195" s="124"/>
      <c r="CU195" s="124"/>
      <c r="CV195" s="124"/>
      <c r="CW195" s="124"/>
      <c r="CX195" s="124"/>
      <c r="CY195" s="124"/>
      <c r="CZ195" s="124"/>
      <c r="DA195" s="124"/>
      <c r="DB195" s="124"/>
      <c r="DC195" s="124"/>
      <c r="DD195" s="124"/>
      <c r="DE195" s="124"/>
      <c r="DF195" s="124"/>
      <c r="DG195" s="124"/>
      <c r="DH195" s="124"/>
      <c r="DI195" s="124"/>
      <c r="DJ195" s="124"/>
      <c r="DK195" s="124"/>
      <c r="DL195" s="124"/>
      <c r="DM195" s="124"/>
      <c r="DN195" s="124"/>
      <c r="DO195" s="124"/>
      <c r="DP195" s="124"/>
      <c r="DQ195" s="124"/>
      <c r="DR195" s="124"/>
      <c r="DS195" s="124"/>
      <c r="DT195" s="124"/>
      <c r="DU195" s="124"/>
      <c r="DV195" s="124"/>
      <c r="DW195" s="124"/>
      <c r="DX195" s="124"/>
      <c r="DY195" s="124"/>
      <c r="DZ195" s="124"/>
      <c r="EA195" s="124"/>
      <c r="EB195" s="124"/>
      <c r="EC195" s="124"/>
      <c r="ED195" s="124"/>
      <c r="EE195" s="124"/>
      <c r="EF195" s="124"/>
      <c r="EG195" s="124"/>
      <c r="EH195" s="124"/>
      <c r="EI195" s="124"/>
      <c r="EJ195" s="124"/>
      <c r="EK195" s="124"/>
      <c r="EL195" s="124"/>
      <c r="EM195" s="124"/>
      <c r="EN195" s="124"/>
      <c r="EO195" s="124"/>
      <c r="EP195" s="124"/>
      <c r="EQ195" s="124"/>
      <c r="ER195" s="124"/>
      <c r="ES195" s="124"/>
      <c r="ET195" s="124"/>
      <c r="EU195" s="124"/>
      <c r="EV195" s="124"/>
      <c r="EW195" s="124"/>
      <c r="EX195" s="124"/>
      <c r="EY195" s="124"/>
      <c r="EZ195" s="124"/>
      <c r="FA195" s="124"/>
      <c r="FB195" s="124"/>
      <c r="FC195" s="124"/>
      <c r="FD195" s="124"/>
      <c r="FE195" s="124"/>
      <c r="FF195" s="124"/>
      <c r="FG195" s="124"/>
      <c r="FH195" s="124"/>
      <c r="FI195" s="124"/>
      <c r="FJ195" s="124"/>
      <c r="FK195" s="124"/>
      <c r="FL195" s="124"/>
      <c r="FM195" s="124"/>
      <c r="FN195" s="124"/>
      <c r="FO195" s="124"/>
      <c r="FP195" s="124"/>
      <c r="FQ195" s="124"/>
      <c r="FR195" s="124"/>
      <c r="FS195" s="124"/>
      <c r="FT195" s="124"/>
    </row>
    <row r="196" spans="1:176" x14ac:dyDescent="0.25">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c r="AL196" s="124"/>
      <c r="AM196" s="124"/>
      <c r="AN196" s="124"/>
      <c r="AO196" s="124"/>
      <c r="AP196" s="124"/>
      <c r="AQ196" s="124"/>
      <c r="AR196" s="124"/>
      <c r="AS196" s="124"/>
      <c r="AT196" s="124"/>
      <c r="AU196" s="124"/>
      <c r="AV196" s="124"/>
      <c r="AW196" s="124"/>
      <c r="AX196" s="124"/>
      <c r="AY196" s="124"/>
      <c r="AZ196" s="124"/>
      <c r="BA196" s="124"/>
      <c r="BB196" s="124"/>
      <c r="BC196" s="124"/>
      <c r="BD196" s="124"/>
      <c r="BE196" s="124"/>
      <c r="BF196" s="124"/>
      <c r="BG196" s="124"/>
      <c r="BH196" s="124"/>
      <c r="BI196" s="124"/>
      <c r="BJ196" s="124"/>
      <c r="BK196" s="124"/>
      <c r="BL196" s="124"/>
      <c r="BM196" s="124"/>
      <c r="BN196" s="124"/>
      <c r="BO196" s="124"/>
      <c r="BP196" s="124"/>
      <c r="BQ196" s="124"/>
      <c r="BR196" s="124"/>
      <c r="BS196" s="124"/>
      <c r="BT196" s="124"/>
      <c r="BU196" s="124"/>
      <c r="BV196" s="124"/>
      <c r="BW196" s="124"/>
      <c r="BX196" s="124"/>
      <c r="BY196" s="124"/>
      <c r="BZ196" s="124"/>
      <c r="CA196" s="124"/>
      <c r="CB196" s="124"/>
      <c r="CC196" s="124"/>
      <c r="CD196" s="124"/>
      <c r="CE196" s="124"/>
      <c r="CF196" s="124"/>
      <c r="CG196" s="124"/>
      <c r="CH196" s="124"/>
      <c r="CI196" s="124"/>
      <c r="CJ196" s="124"/>
      <c r="CK196" s="124"/>
      <c r="CL196" s="124"/>
      <c r="CM196" s="124"/>
      <c r="CN196" s="124"/>
      <c r="CO196" s="124"/>
      <c r="CP196" s="124"/>
      <c r="CQ196" s="124"/>
      <c r="CR196" s="124"/>
      <c r="CS196" s="124"/>
      <c r="CT196" s="124"/>
      <c r="CU196" s="124"/>
      <c r="CV196" s="124"/>
      <c r="CW196" s="124"/>
      <c r="CX196" s="124"/>
      <c r="CY196" s="124"/>
      <c r="CZ196" s="124"/>
      <c r="DA196" s="124"/>
      <c r="DB196" s="124"/>
      <c r="DC196" s="124"/>
      <c r="DD196" s="124"/>
      <c r="DE196" s="124"/>
      <c r="DF196" s="124"/>
      <c r="DG196" s="124"/>
      <c r="DH196" s="124"/>
      <c r="DI196" s="124"/>
      <c r="DJ196" s="124"/>
      <c r="DK196" s="124"/>
      <c r="DL196" s="124"/>
      <c r="DM196" s="124"/>
      <c r="DN196" s="124"/>
      <c r="DO196" s="124"/>
      <c r="DP196" s="124"/>
      <c r="DQ196" s="124"/>
      <c r="DR196" s="124"/>
      <c r="DS196" s="124"/>
      <c r="DT196" s="124"/>
      <c r="DU196" s="124"/>
      <c r="DV196" s="124"/>
      <c r="DW196" s="124"/>
      <c r="DX196" s="124"/>
      <c r="DY196" s="124"/>
      <c r="DZ196" s="124"/>
      <c r="EA196" s="124"/>
      <c r="EB196" s="124"/>
      <c r="EC196" s="124"/>
      <c r="ED196" s="124"/>
      <c r="EE196" s="124"/>
      <c r="EF196" s="124"/>
      <c r="EG196" s="124"/>
      <c r="EH196" s="124"/>
      <c r="EI196" s="124"/>
      <c r="EJ196" s="124"/>
      <c r="EK196" s="124"/>
      <c r="EL196" s="124"/>
      <c r="EM196" s="124"/>
      <c r="EN196" s="124"/>
      <c r="EO196" s="124"/>
      <c r="EP196" s="124"/>
      <c r="EQ196" s="124"/>
      <c r="ER196" s="124"/>
      <c r="ES196" s="124"/>
      <c r="ET196" s="124"/>
      <c r="EU196" s="124"/>
      <c r="EV196" s="124"/>
      <c r="EW196" s="124"/>
      <c r="EX196" s="124"/>
      <c r="EY196" s="124"/>
      <c r="EZ196" s="124"/>
      <c r="FA196" s="124"/>
      <c r="FB196" s="124"/>
      <c r="FC196" s="124"/>
      <c r="FD196" s="124"/>
      <c r="FE196" s="124"/>
      <c r="FF196" s="124"/>
      <c r="FG196" s="124"/>
      <c r="FH196" s="124"/>
      <c r="FI196" s="124"/>
      <c r="FJ196" s="124"/>
      <c r="FK196" s="124"/>
      <c r="FL196" s="124"/>
      <c r="FM196" s="124"/>
      <c r="FN196" s="124"/>
      <c r="FO196" s="124"/>
      <c r="FP196" s="124"/>
      <c r="FQ196" s="124"/>
      <c r="FR196" s="124"/>
      <c r="FS196" s="124"/>
      <c r="FT196" s="124"/>
    </row>
    <row r="197" spans="1:176" x14ac:dyDescent="0.25">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124"/>
      <c r="AU197" s="124"/>
      <c r="AV197" s="124"/>
      <c r="AW197" s="124"/>
      <c r="AX197" s="124"/>
      <c r="AY197" s="124"/>
      <c r="AZ197" s="124"/>
      <c r="BA197" s="124"/>
      <c r="BB197" s="124"/>
      <c r="BC197" s="124"/>
      <c r="BD197" s="124"/>
      <c r="BE197" s="124"/>
      <c r="BF197" s="124"/>
      <c r="BG197" s="124"/>
      <c r="BH197" s="124"/>
      <c r="BI197" s="124"/>
      <c r="BJ197" s="124"/>
      <c r="BK197" s="124"/>
      <c r="BL197" s="124"/>
      <c r="BM197" s="124"/>
      <c r="BN197" s="124"/>
      <c r="BO197" s="124"/>
      <c r="BP197" s="124"/>
      <c r="BQ197" s="124"/>
      <c r="BR197" s="124"/>
      <c r="BS197" s="124"/>
      <c r="BT197" s="124"/>
      <c r="BU197" s="124"/>
      <c r="BV197" s="124"/>
      <c r="BW197" s="124"/>
      <c r="BX197" s="124"/>
      <c r="BY197" s="124"/>
      <c r="BZ197" s="124"/>
      <c r="CA197" s="124"/>
      <c r="CB197" s="124"/>
      <c r="CC197" s="124"/>
      <c r="CD197" s="124"/>
      <c r="CE197" s="124"/>
      <c r="CF197" s="124"/>
      <c r="CG197" s="124"/>
      <c r="CH197" s="124"/>
      <c r="CI197" s="124"/>
      <c r="CJ197" s="124"/>
      <c r="CK197" s="124"/>
      <c r="CL197" s="124"/>
      <c r="CM197" s="124"/>
      <c r="CN197" s="124"/>
      <c r="CO197" s="124"/>
      <c r="CP197" s="124"/>
      <c r="CQ197" s="124"/>
      <c r="CR197" s="124"/>
      <c r="CS197" s="124"/>
      <c r="CT197" s="124"/>
      <c r="CU197" s="124"/>
      <c r="CV197" s="124"/>
      <c r="CW197" s="124"/>
      <c r="CX197" s="124"/>
      <c r="CY197" s="124"/>
      <c r="CZ197" s="124"/>
      <c r="DA197" s="124"/>
      <c r="DB197" s="124"/>
      <c r="DC197" s="124"/>
      <c r="DD197" s="124"/>
      <c r="DE197" s="124"/>
      <c r="DF197" s="124"/>
      <c r="DG197" s="124"/>
      <c r="DH197" s="124"/>
      <c r="DI197" s="124"/>
      <c r="DJ197" s="124"/>
      <c r="DK197" s="124"/>
      <c r="DL197" s="124"/>
      <c r="DM197" s="124"/>
      <c r="DN197" s="124"/>
      <c r="DO197" s="124"/>
      <c r="DP197" s="124"/>
      <c r="DQ197" s="124"/>
      <c r="DR197" s="124"/>
      <c r="DS197" s="124"/>
      <c r="DT197" s="124"/>
      <c r="DU197" s="124"/>
      <c r="DV197" s="124"/>
      <c r="DW197" s="124"/>
      <c r="DX197" s="124"/>
      <c r="DY197" s="124"/>
      <c r="DZ197" s="124"/>
      <c r="EA197" s="124"/>
      <c r="EB197" s="124"/>
      <c r="EC197" s="124"/>
      <c r="ED197" s="124"/>
      <c r="EE197" s="124"/>
      <c r="EF197" s="124"/>
      <c r="EG197" s="124"/>
      <c r="EH197" s="124"/>
      <c r="EI197" s="124"/>
      <c r="EJ197" s="124"/>
      <c r="EK197" s="124"/>
      <c r="EL197" s="124"/>
      <c r="EM197" s="124"/>
      <c r="EN197" s="124"/>
      <c r="EO197" s="124"/>
      <c r="EP197" s="124"/>
      <c r="EQ197" s="124"/>
      <c r="ER197" s="124"/>
      <c r="ES197" s="124"/>
      <c r="ET197" s="124"/>
      <c r="EU197" s="124"/>
      <c r="EV197" s="124"/>
      <c r="EW197" s="124"/>
      <c r="EX197" s="124"/>
      <c r="EY197" s="124"/>
      <c r="EZ197" s="124"/>
      <c r="FA197" s="124"/>
      <c r="FB197" s="124"/>
      <c r="FC197" s="124"/>
      <c r="FD197" s="124"/>
      <c r="FE197" s="124"/>
      <c r="FF197" s="124"/>
      <c r="FG197" s="124"/>
      <c r="FH197" s="124"/>
      <c r="FI197" s="124"/>
      <c r="FJ197" s="124"/>
      <c r="FK197" s="124"/>
      <c r="FL197" s="124"/>
      <c r="FM197" s="124"/>
      <c r="FN197" s="124"/>
      <c r="FO197" s="124"/>
      <c r="FP197" s="124"/>
      <c r="FQ197" s="124"/>
      <c r="FR197" s="124"/>
      <c r="FS197" s="124"/>
      <c r="FT197" s="124"/>
    </row>
    <row r="198" spans="1:176" x14ac:dyDescent="0.25">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4"/>
      <c r="AV198" s="124"/>
      <c r="AW198" s="124"/>
      <c r="AX198" s="124"/>
      <c r="AY198" s="124"/>
      <c r="AZ198" s="124"/>
      <c r="BA198" s="124"/>
      <c r="BB198" s="124"/>
      <c r="BC198" s="124"/>
      <c r="BD198" s="124"/>
      <c r="BE198" s="124"/>
      <c r="BF198" s="124"/>
      <c r="BG198" s="124"/>
      <c r="BH198" s="124"/>
      <c r="BI198" s="124"/>
      <c r="BJ198" s="124"/>
      <c r="BK198" s="124"/>
      <c r="BL198" s="124"/>
      <c r="BM198" s="124"/>
      <c r="BN198" s="124"/>
      <c r="BO198" s="124"/>
      <c r="BP198" s="124"/>
      <c r="BQ198" s="124"/>
      <c r="BR198" s="124"/>
      <c r="BS198" s="124"/>
      <c r="BT198" s="124"/>
      <c r="BU198" s="124"/>
      <c r="BV198" s="124"/>
      <c r="BW198" s="124"/>
      <c r="BX198" s="124"/>
      <c r="BY198" s="124"/>
      <c r="BZ198" s="124"/>
      <c r="CA198" s="124"/>
      <c r="CB198" s="124"/>
      <c r="CC198" s="124"/>
      <c r="CD198" s="124"/>
      <c r="CE198" s="124"/>
      <c r="CF198" s="124"/>
      <c r="CG198" s="124"/>
      <c r="CH198" s="124"/>
      <c r="CI198" s="124"/>
      <c r="CJ198" s="124"/>
      <c r="CK198" s="124"/>
      <c r="CL198" s="124"/>
      <c r="CM198" s="124"/>
      <c r="CN198" s="124"/>
      <c r="CO198" s="124"/>
      <c r="CP198" s="124"/>
      <c r="CQ198" s="124"/>
      <c r="CR198" s="124"/>
      <c r="CS198" s="124"/>
      <c r="CT198" s="124"/>
      <c r="CU198" s="124"/>
      <c r="CV198" s="124"/>
      <c r="CW198" s="124"/>
      <c r="CX198" s="124"/>
      <c r="CY198" s="124"/>
      <c r="CZ198" s="124"/>
      <c r="DA198" s="124"/>
      <c r="DB198" s="124"/>
      <c r="DC198" s="124"/>
      <c r="DD198" s="124"/>
      <c r="DE198" s="124"/>
      <c r="DF198" s="124"/>
      <c r="DG198" s="124"/>
      <c r="DH198" s="124"/>
      <c r="DI198" s="124"/>
      <c r="DJ198" s="124"/>
      <c r="DK198" s="124"/>
      <c r="DL198" s="124"/>
      <c r="DM198" s="124"/>
      <c r="DN198" s="124"/>
      <c r="DO198" s="124"/>
      <c r="DP198" s="124"/>
      <c r="DQ198" s="124"/>
      <c r="DR198" s="124"/>
      <c r="DS198" s="124"/>
      <c r="DT198" s="124"/>
      <c r="DU198" s="124"/>
      <c r="DV198" s="124"/>
      <c r="DW198" s="124"/>
      <c r="DX198" s="124"/>
      <c r="DY198" s="124"/>
      <c r="DZ198" s="124"/>
      <c r="EA198" s="124"/>
      <c r="EB198" s="124"/>
      <c r="EC198" s="124"/>
      <c r="ED198" s="124"/>
      <c r="EE198" s="124"/>
      <c r="EF198" s="124"/>
      <c r="EG198" s="124"/>
      <c r="EH198" s="124"/>
      <c r="EI198" s="124"/>
      <c r="EJ198" s="124"/>
      <c r="EK198" s="124"/>
      <c r="EL198" s="124"/>
      <c r="EM198" s="124"/>
      <c r="EN198" s="124"/>
      <c r="EO198" s="124"/>
      <c r="EP198" s="124"/>
      <c r="EQ198" s="124"/>
      <c r="ER198" s="124"/>
      <c r="ES198" s="124"/>
      <c r="ET198" s="124"/>
      <c r="EU198" s="124"/>
      <c r="EV198" s="124"/>
      <c r="EW198" s="124"/>
      <c r="EX198" s="124"/>
      <c r="EY198" s="124"/>
      <c r="EZ198" s="124"/>
      <c r="FA198" s="124"/>
      <c r="FB198" s="124"/>
      <c r="FC198" s="124"/>
      <c r="FD198" s="124"/>
      <c r="FE198" s="124"/>
      <c r="FF198" s="124"/>
      <c r="FG198" s="124"/>
      <c r="FH198" s="124"/>
      <c r="FI198" s="124"/>
      <c r="FJ198" s="124"/>
      <c r="FK198" s="124"/>
      <c r="FL198" s="124"/>
      <c r="FM198" s="124"/>
      <c r="FN198" s="124"/>
      <c r="FO198" s="124"/>
      <c r="FP198" s="124"/>
      <c r="FQ198" s="124"/>
      <c r="FR198" s="124"/>
      <c r="FS198" s="124"/>
      <c r="FT198" s="124"/>
    </row>
    <row r="199" spans="1:176" x14ac:dyDescent="0.25">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c r="AL199" s="124"/>
      <c r="AM199" s="124"/>
      <c r="AN199" s="124"/>
      <c r="AO199" s="124"/>
      <c r="AP199" s="124"/>
      <c r="AQ199" s="124"/>
      <c r="AR199" s="124"/>
      <c r="AS199" s="124"/>
      <c r="AT199" s="124"/>
      <c r="AU199" s="124"/>
      <c r="AV199" s="124"/>
      <c r="AW199" s="124"/>
      <c r="AX199" s="124"/>
      <c r="AY199" s="124"/>
      <c r="AZ199" s="124"/>
      <c r="BA199" s="124"/>
      <c r="BB199" s="124"/>
      <c r="BC199" s="124"/>
      <c r="BD199" s="124"/>
      <c r="BE199" s="124"/>
      <c r="BF199" s="124"/>
      <c r="BG199" s="124"/>
      <c r="BH199" s="124"/>
      <c r="BI199" s="124"/>
      <c r="BJ199" s="124"/>
      <c r="BK199" s="124"/>
      <c r="BL199" s="124"/>
      <c r="BM199" s="124"/>
      <c r="BN199" s="124"/>
      <c r="BO199" s="124"/>
      <c r="BP199" s="124"/>
      <c r="BQ199" s="124"/>
      <c r="BR199" s="124"/>
      <c r="BS199" s="124"/>
      <c r="BT199" s="124"/>
      <c r="BU199" s="124"/>
      <c r="BV199" s="124"/>
      <c r="BW199" s="124"/>
      <c r="BX199" s="124"/>
      <c r="BY199" s="124"/>
      <c r="BZ199" s="124"/>
      <c r="CA199" s="124"/>
      <c r="CB199" s="124"/>
      <c r="CC199" s="124"/>
      <c r="CD199" s="124"/>
      <c r="CE199" s="124"/>
      <c r="CF199" s="124"/>
      <c r="CG199" s="124"/>
      <c r="CH199" s="124"/>
      <c r="CI199" s="124"/>
      <c r="CJ199" s="124"/>
      <c r="CK199" s="124"/>
      <c r="CL199" s="124"/>
      <c r="CM199" s="124"/>
      <c r="CN199" s="124"/>
      <c r="CO199" s="124"/>
      <c r="CP199" s="124"/>
      <c r="CQ199" s="124"/>
      <c r="CR199" s="124"/>
      <c r="CS199" s="124"/>
      <c r="CT199" s="124"/>
      <c r="CU199" s="124"/>
      <c r="CV199" s="124"/>
      <c r="CW199" s="124"/>
      <c r="CX199" s="124"/>
      <c r="CY199" s="124"/>
      <c r="CZ199" s="124"/>
      <c r="DA199" s="124"/>
      <c r="DB199" s="124"/>
      <c r="DC199" s="124"/>
      <c r="DD199" s="124"/>
      <c r="DE199" s="124"/>
      <c r="DF199" s="124"/>
      <c r="DG199" s="124"/>
      <c r="DH199" s="124"/>
      <c r="DI199" s="124"/>
      <c r="DJ199" s="124"/>
      <c r="DK199" s="124"/>
      <c r="DL199" s="124"/>
      <c r="DM199" s="124"/>
      <c r="DN199" s="124"/>
      <c r="DO199" s="124"/>
      <c r="DP199" s="124"/>
      <c r="DQ199" s="124"/>
      <c r="DR199" s="124"/>
      <c r="DS199" s="124"/>
      <c r="DT199" s="124"/>
      <c r="DU199" s="124"/>
      <c r="DV199" s="124"/>
      <c r="DW199" s="124"/>
      <c r="DX199" s="124"/>
      <c r="DY199" s="124"/>
      <c r="DZ199" s="124"/>
      <c r="EA199" s="124"/>
      <c r="EB199" s="124"/>
      <c r="EC199" s="124"/>
      <c r="ED199" s="124"/>
      <c r="EE199" s="124"/>
      <c r="EF199" s="124"/>
      <c r="EG199" s="124"/>
      <c r="EH199" s="124"/>
      <c r="EI199" s="124"/>
      <c r="EJ199" s="124"/>
      <c r="EK199" s="124"/>
      <c r="EL199" s="124"/>
      <c r="EM199" s="124"/>
      <c r="EN199" s="124"/>
      <c r="EO199" s="124"/>
      <c r="EP199" s="124"/>
      <c r="EQ199" s="124"/>
      <c r="ER199" s="124"/>
      <c r="ES199" s="124"/>
      <c r="ET199" s="124"/>
      <c r="EU199" s="124"/>
      <c r="EV199" s="124"/>
      <c r="EW199" s="124"/>
      <c r="EX199" s="124"/>
      <c r="EY199" s="124"/>
      <c r="EZ199" s="124"/>
      <c r="FA199" s="124"/>
      <c r="FB199" s="124"/>
      <c r="FC199" s="124"/>
      <c r="FD199" s="124"/>
      <c r="FE199" s="124"/>
      <c r="FF199" s="124"/>
      <c r="FG199" s="124"/>
      <c r="FH199" s="124"/>
      <c r="FI199" s="124"/>
      <c r="FJ199" s="124"/>
      <c r="FK199" s="124"/>
      <c r="FL199" s="124"/>
      <c r="FM199" s="124"/>
      <c r="FN199" s="124"/>
      <c r="FO199" s="124"/>
      <c r="FP199" s="124"/>
      <c r="FQ199" s="124"/>
      <c r="FR199" s="124"/>
      <c r="FS199" s="124"/>
      <c r="FT199" s="124"/>
    </row>
  </sheetData>
  <sheetProtection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00"/>
  <sheetViews>
    <sheetView workbookViewId="0">
      <pane ySplit="1" topLeftCell="A2" activePane="bottomLeft" state="frozen"/>
      <selection pane="bottomLeft" activeCell="A2" sqref="A2"/>
    </sheetView>
  </sheetViews>
  <sheetFormatPr defaultRowHeight="15" x14ac:dyDescent="0.25"/>
  <cols>
    <col min="1" max="1" width="27" customWidth="1"/>
    <col min="2" max="2" width="9.7109375" bestFit="1" customWidth="1"/>
    <col min="3" max="3" width="15.42578125" bestFit="1" customWidth="1"/>
    <col min="4" max="4" width="16.85546875" bestFit="1" customWidth="1"/>
    <col min="5" max="5" width="17.85546875" bestFit="1" customWidth="1"/>
    <col min="6" max="6" width="16.140625" bestFit="1" customWidth="1"/>
    <col min="7" max="7" width="15.7109375" bestFit="1" customWidth="1"/>
    <col min="8" max="8" width="16.140625" bestFit="1" customWidth="1"/>
    <col min="9" max="9" width="26.28515625" customWidth="1"/>
    <col min="10" max="10" width="27.28515625" customWidth="1"/>
    <col min="11" max="11" width="10.85546875" bestFit="1" customWidth="1"/>
    <col min="12" max="12" width="18.140625" bestFit="1" customWidth="1"/>
    <col min="13" max="13" width="15.140625" bestFit="1" customWidth="1"/>
    <col min="14" max="14" width="13.5703125" bestFit="1" customWidth="1"/>
    <col min="15" max="16" width="16.28515625" bestFit="1" customWidth="1"/>
    <col min="17" max="17" width="24" bestFit="1" customWidth="1"/>
    <col min="18" max="19" width="20.85546875" bestFit="1" customWidth="1"/>
    <col min="20" max="20" width="17.7109375" bestFit="1" customWidth="1"/>
    <col min="21" max="21" width="25.28515625" bestFit="1" customWidth="1"/>
    <col min="22" max="23" width="22.28515625" bestFit="1" customWidth="1"/>
    <col min="24" max="24" width="14.7109375" bestFit="1" customWidth="1"/>
    <col min="25" max="25" width="22.42578125" bestFit="1" customWidth="1"/>
    <col min="26" max="27" width="19.28515625" bestFit="1" customWidth="1"/>
    <col min="28" max="28" width="21.7109375" bestFit="1" customWidth="1"/>
    <col min="29" max="29" width="20.28515625" bestFit="1" customWidth="1"/>
    <col min="30" max="30" width="20.5703125" bestFit="1" customWidth="1"/>
    <col min="31" max="31" width="21" bestFit="1" customWidth="1"/>
    <col min="32" max="32" width="21.85546875" bestFit="1" customWidth="1"/>
    <col min="33" max="36" width="8.7109375" bestFit="1" customWidth="1"/>
    <col min="37" max="37" width="19.42578125" bestFit="1" customWidth="1"/>
    <col min="38" max="38" width="24.7109375" bestFit="1" customWidth="1"/>
    <col min="39" max="39" width="22" bestFit="1" customWidth="1"/>
    <col min="40" max="40" width="20.42578125" bestFit="1" customWidth="1"/>
    <col min="41" max="41" width="22.28515625" bestFit="1" customWidth="1"/>
    <col min="42" max="42" width="21" bestFit="1" customWidth="1"/>
    <col min="43" max="43" width="27.28515625" bestFit="1" customWidth="1"/>
    <col min="44" max="44" width="26.5703125" bestFit="1" customWidth="1"/>
    <col min="45" max="45" width="22.7109375" bestFit="1" customWidth="1"/>
    <col min="46" max="46" width="22.140625" bestFit="1" customWidth="1"/>
    <col min="47" max="47" width="17.42578125" bestFit="1" customWidth="1"/>
    <col min="48" max="48" width="19.140625" bestFit="1" customWidth="1"/>
    <col min="49" max="49" width="18" bestFit="1" customWidth="1"/>
    <col min="50" max="50" width="24.140625" bestFit="1" customWidth="1"/>
    <col min="51" max="51" width="23.42578125" bestFit="1" customWidth="1"/>
    <col min="52" max="52" width="19.5703125" bestFit="1" customWidth="1"/>
    <col min="53" max="53" width="19" bestFit="1" customWidth="1"/>
    <col min="54" max="54" width="18.140625" bestFit="1" customWidth="1"/>
    <col min="55" max="55" width="20.42578125" bestFit="1" customWidth="1"/>
    <col min="56" max="56" width="18.42578125" bestFit="1" customWidth="1"/>
    <col min="57" max="57" width="22" bestFit="1" customWidth="1"/>
    <col min="58" max="58" width="18.7109375" bestFit="1" customWidth="1"/>
    <col min="59" max="59" width="24.85546875" bestFit="1" customWidth="1"/>
    <col min="60" max="60" width="23.85546875" bestFit="1" customWidth="1"/>
    <col min="61" max="61" width="19.85546875" bestFit="1" customWidth="1"/>
    <col min="62" max="62" width="24.28515625" bestFit="1" customWidth="1"/>
    <col min="63" max="63" width="19.85546875" bestFit="1" customWidth="1"/>
    <col min="64" max="64" width="15" bestFit="1" customWidth="1"/>
    <col min="65" max="65" width="17.42578125" bestFit="1" customWidth="1"/>
    <col min="66" max="66" width="15.28515625" bestFit="1" customWidth="1"/>
    <col min="67" max="67" width="18.85546875" bestFit="1" customWidth="1"/>
    <col min="68" max="68" width="15.5703125" bestFit="1" customWidth="1"/>
    <col min="69" max="69" width="21.85546875" bestFit="1" customWidth="1"/>
    <col min="70" max="70" width="20.7109375" bestFit="1" customWidth="1"/>
    <col min="71" max="71" width="16.7109375" bestFit="1" customWidth="1"/>
    <col min="72" max="72" width="21.140625" bestFit="1" customWidth="1"/>
    <col min="73" max="73" width="16.7109375" bestFit="1" customWidth="1"/>
    <col min="74" max="74" width="7.42578125" bestFit="1" customWidth="1"/>
    <col min="75" max="75" width="9" bestFit="1" customWidth="1"/>
    <col min="76" max="76" width="12.5703125" bestFit="1" customWidth="1"/>
    <col min="77" max="77" width="9.7109375" bestFit="1" customWidth="1"/>
    <col min="78" max="78" width="11.140625" bestFit="1" customWidth="1"/>
    <col min="79" max="79" width="16" bestFit="1" customWidth="1"/>
    <col min="80" max="80" width="13.42578125" bestFit="1" customWidth="1"/>
    <col min="81" max="81" width="7.42578125" bestFit="1" customWidth="1"/>
    <col min="82" max="82" width="9" bestFit="1" customWidth="1"/>
    <col min="83" max="83" width="9.7109375" bestFit="1" customWidth="1"/>
    <col min="84" max="84" width="19.85546875" bestFit="1" customWidth="1"/>
    <col min="85" max="85" width="18.28515625" bestFit="1" customWidth="1"/>
    <col min="86" max="86" width="16.85546875" bestFit="1" customWidth="1"/>
    <col min="87" max="87" width="7.42578125" bestFit="1" customWidth="1"/>
    <col min="88" max="88" width="9" bestFit="1" customWidth="1"/>
    <col min="89" max="89" width="17.5703125" bestFit="1" customWidth="1"/>
    <col min="90" max="90" width="18.5703125" bestFit="1" customWidth="1"/>
    <col min="91" max="91" width="19.5703125" bestFit="1" customWidth="1"/>
    <col min="92" max="92" width="20.5703125" bestFit="1" customWidth="1"/>
    <col min="93" max="93" width="16.5703125" bestFit="1" customWidth="1"/>
    <col min="94" max="94" width="10.140625" bestFit="1" customWidth="1"/>
    <col min="95" max="95" width="8.5703125" bestFit="1" customWidth="1"/>
    <col min="96" max="96" width="5.5703125" bestFit="1" customWidth="1"/>
    <col min="97" max="97" width="7" bestFit="1" customWidth="1"/>
    <col min="98" max="98" width="8.42578125" bestFit="1" customWidth="1"/>
    <col min="99" max="99" width="9.85546875" bestFit="1" customWidth="1"/>
    <col min="100" max="100" width="17.5703125" bestFit="1" customWidth="1"/>
    <col min="101" max="101" width="18.28515625" bestFit="1" customWidth="1"/>
    <col min="102" max="102" width="18.5703125" bestFit="1" customWidth="1"/>
    <col min="103" max="103" width="18.85546875" bestFit="1" customWidth="1"/>
    <col min="104" max="104" width="20.140625" bestFit="1" customWidth="1"/>
    <col min="105" max="105" width="20.42578125" bestFit="1" customWidth="1"/>
    <col min="106" max="106" width="20.7109375" bestFit="1" customWidth="1"/>
    <col min="107" max="107" width="12" bestFit="1" customWidth="1"/>
    <col min="108" max="108" width="17.85546875" bestFit="1" customWidth="1"/>
    <col min="109" max="109" width="18.42578125" bestFit="1" customWidth="1"/>
    <col min="110" max="110" width="12.5703125" bestFit="1" customWidth="1"/>
    <col min="111" max="111" width="10.85546875" bestFit="1" customWidth="1"/>
    <col min="112" max="112" width="13.7109375" bestFit="1" customWidth="1"/>
    <col min="113" max="113" width="15.7109375" bestFit="1" customWidth="1"/>
    <col min="114" max="114" width="15.42578125" bestFit="1" customWidth="1"/>
    <col min="115" max="115" width="16.140625" bestFit="1" customWidth="1"/>
    <col min="116" max="117" width="11.5703125" bestFit="1" customWidth="1"/>
    <col min="118" max="118" width="12.140625" bestFit="1" customWidth="1"/>
    <col min="119" max="119" width="14.28515625" bestFit="1" customWidth="1"/>
  </cols>
  <sheetData>
    <row r="1" spans="1:11" ht="15" customHeight="1" x14ac:dyDescent="0.25">
      <c r="A1" s="2" t="s">
        <v>1681</v>
      </c>
      <c r="B1" s="52" t="s">
        <v>1682</v>
      </c>
      <c r="C1" s="52" t="s">
        <v>1684</v>
      </c>
      <c r="D1" s="52" t="s">
        <v>1814</v>
      </c>
      <c r="E1" s="52" t="s">
        <v>1815</v>
      </c>
      <c r="F1" s="52" t="s">
        <v>1816</v>
      </c>
      <c r="G1" s="53" t="s">
        <v>1817</v>
      </c>
      <c r="H1" s="151" t="s">
        <v>1669</v>
      </c>
      <c r="I1" s="152" t="s">
        <v>2104</v>
      </c>
      <c r="J1" s="152" t="s">
        <v>2096</v>
      </c>
      <c r="K1" s="152" t="s">
        <v>2105</v>
      </c>
    </row>
    <row r="2" spans="1:11" x14ac:dyDescent="0.25">
      <c r="A2" s="209">
        <f>+EO_SensitivePlantEntrySheet!$B$4</f>
        <v>0</v>
      </c>
      <c r="B2" s="12">
        <f>+EO_SensitivePlantEntrySheet!$E$4</f>
        <v>0</v>
      </c>
      <c r="C2" s="13" t="str">
        <f>_xlfn.IFNA(VLOOKUP(+EO_SensitivePlantEntrySheet!A125,LMNGPlantList,3),"")</f>
        <v/>
      </c>
      <c r="D2" s="13" t="str">
        <f>+EO_SensitivePlantEntrySheet!C125</f>
        <v/>
      </c>
      <c r="E2" s="210"/>
      <c r="F2" s="149">
        <f>+EO_SensitivePlantEntrySheet!D125</f>
        <v>0</v>
      </c>
      <c r="G2" s="211"/>
      <c r="H2" s="13">
        <f>+EO_SensitivePlantEntrySheet!$C$118</f>
        <v>0</v>
      </c>
      <c r="I2" s="13" t="str">
        <f>+EO_SensitivePlantEntrySheet!B125</f>
        <v/>
      </c>
      <c r="J2" s="13" t="str">
        <f>_xlfn.IFNA(VLOOKUP(EO_SensitivePlantEntrySheet!A125,LMNGPlantList,6),"")</f>
        <v/>
      </c>
      <c r="K2" s="13" t="str">
        <f>IF(EO_SensitivePlantEntrySheet!E125="","",EO_SensitivePlantEntrySheet!E125)</f>
        <v/>
      </c>
    </row>
    <row r="3" spans="1:11" x14ac:dyDescent="0.25">
      <c r="A3" s="209">
        <f>+EO_SensitivePlantEntrySheet!$B$4</f>
        <v>0</v>
      </c>
      <c r="B3" s="12">
        <f>+EO_SensitivePlantEntrySheet!$E$4</f>
        <v>0</v>
      </c>
      <c r="C3" s="13" t="str">
        <f>_xlfn.IFNA(VLOOKUP(+EO_SensitivePlantEntrySheet!A126,LMNGPlantList,3),"")</f>
        <v/>
      </c>
      <c r="D3" s="13" t="str">
        <f>+EO_SensitivePlantEntrySheet!C126</f>
        <v/>
      </c>
      <c r="E3" s="210"/>
      <c r="F3" s="149">
        <f>+EO_SensitivePlantEntrySheet!D126</f>
        <v>0</v>
      </c>
      <c r="G3" s="211"/>
      <c r="H3" s="13">
        <f>+EO_SensitivePlantEntrySheet!$C$118</f>
        <v>0</v>
      </c>
      <c r="I3" s="13" t="str">
        <f>+EO_SensitivePlantEntrySheet!B126</f>
        <v/>
      </c>
      <c r="J3" s="13" t="str">
        <f>_xlfn.IFNA(VLOOKUP(EO_SensitivePlantEntrySheet!A126,LMNGPlantList,6),"")</f>
        <v/>
      </c>
      <c r="K3" s="13" t="str">
        <f>IF(EO_SensitivePlantEntrySheet!E126="","",EO_SensitivePlantEntrySheet!E126)</f>
        <v/>
      </c>
    </row>
    <row r="4" spans="1:11" x14ac:dyDescent="0.25">
      <c r="A4" s="209">
        <f>+EO_SensitivePlantEntrySheet!$B$4</f>
        <v>0</v>
      </c>
      <c r="B4" s="12">
        <f>+EO_SensitivePlantEntrySheet!$E$4</f>
        <v>0</v>
      </c>
      <c r="C4" s="13" t="str">
        <f>_xlfn.IFNA(VLOOKUP(+EO_SensitivePlantEntrySheet!A127,LMNGPlantList,3),"")</f>
        <v/>
      </c>
      <c r="D4" s="13" t="str">
        <f>+EO_SensitivePlantEntrySheet!C127</f>
        <v/>
      </c>
      <c r="E4" s="210"/>
      <c r="F4" s="149">
        <f>+EO_SensitivePlantEntrySheet!D127</f>
        <v>0</v>
      </c>
      <c r="G4" s="211"/>
      <c r="H4" s="13">
        <f>+EO_SensitivePlantEntrySheet!$C$118</f>
        <v>0</v>
      </c>
      <c r="I4" s="13" t="str">
        <f>+EO_SensitivePlantEntrySheet!B127</f>
        <v/>
      </c>
      <c r="J4" s="13" t="str">
        <f>_xlfn.IFNA(VLOOKUP(EO_SensitivePlantEntrySheet!A127,LMNGPlantList,6),"")</f>
        <v/>
      </c>
      <c r="K4" s="13" t="str">
        <f>IF(EO_SensitivePlantEntrySheet!E127="","",EO_SensitivePlantEntrySheet!E127)</f>
        <v/>
      </c>
    </row>
    <row r="5" spans="1:11" x14ac:dyDescent="0.25">
      <c r="A5" s="209">
        <f>+EO_SensitivePlantEntrySheet!$B$4</f>
        <v>0</v>
      </c>
      <c r="B5" s="12">
        <f>+EO_SensitivePlantEntrySheet!$E$4</f>
        <v>0</v>
      </c>
      <c r="C5" s="13" t="str">
        <f>_xlfn.IFNA(VLOOKUP(+EO_SensitivePlantEntrySheet!A128,LMNGPlantList,3),"")</f>
        <v/>
      </c>
      <c r="D5" s="13" t="str">
        <f>+EO_SensitivePlantEntrySheet!C128</f>
        <v/>
      </c>
      <c r="E5" s="210"/>
      <c r="F5" s="149">
        <f>+EO_SensitivePlantEntrySheet!D128</f>
        <v>0</v>
      </c>
      <c r="G5" s="211"/>
      <c r="H5" s="13">
        <f>+EO_SensitivePlantEntrySheet!$C$118</f>
        <v>0</v>
      </c>
      <c r="I5" s="13" t="str">
        <f>+EO_SensitivePlantEntrySheet!B128</f>
        <v/>
      </c>
      <c r="J5" s="13" t="str">
        <f>_xlfn.IFNA(VLOOKUP(EO_SensitivePlantEntrySheet!A128,LMNGPlantList,6),"")</f>
        <v/>
      </c>
      <c r="K5" s="13" t="str">
        <f>IF(EO_SensitivePlantEntrySheet!E128="","",EO_SensitivePlantEntrySheet!E128)</f>
        <v/>
      </c>
    </row>
    <row r="6" spans="1:11" x14ac:dyDescent="0.25">
      <c r="A6" s="209">
        <f>+EO_SensitivePlantEntrySheet!$B$4</f>
        <v>0</v>
      </c>
      <c r="B6" s="12">
        <f>+EO_SensitivePlantEntrySheet!$E$4</f>
        <v>0</v>
      </c>
      <c r="C6" s="13" t="str">
        <f>_xlfn.IFNA(VLOOKUP(+EO_SensitivePlantEntrySheet!A129,LMNGPlantList,3),"")</f>
        <v/>
      </c>
      <c r="D6" s="13" t="str">
        <f>+EO_SensitivePlantEntrySheet!C129</f>
        <v/>
      </c>
      <c r="E6" s="210"/>
      <c r="F6" s="149">
        <f>+EO_SensitivePlantEntrySheet!D129</f>
        <v>0</v>
      </c>
      <c r="G6" s="211"/>
      <c r="H6" s="13">
        <f>+EO_SensitivePlantEntrySheet!$C$118</f>
        <v>0</v>
      </c>
      <c r="I6" s="13" t="str">
        <f>+EO_SensitivePlantEntrySheet!B129</f>
        <v/>
      </c>
      <c r="J6" s="13" t="str">
        <f>_xlfn.IFNA(VLOOKUP(EO_SensitivePlantEntrySheet!A129,LMNGPlantList,6),"")</f>
        <v/>
      </c>
      <c r="K6" s="13" t="str">
        <f>IF(EO_SensitivePlantEntrySheet!E129="","",EO_SensitivePlantEntrySheet!E129)</f>
        <v/>
      </c>
    </row>
    <row r="7" spans="1:11" x14ac:dyDescent="0.25">
      <c r="A7" s="209">
        <f>+EO_SensitivePlantEntrySheet!$B$4</f>
        <v>0</v>
      </c>
      <c r="B7" s="12">
        <f>+EO_SensitivePlantEntrySheet!$E$4</f>
        <v>0</v>
      </c>
      <c r="C7" s="13" t="str">
        <f>_xlfn.IFNA(VLOOKUP(+EO_SensitivePlantEntrySheet!A130,LMNGPlantList,3),"")</f>
        <v/>
      </c>
      <c r="D7" s="13" t="str">
        <f>+EO_SensitivePlantEntrySheet!C130</f>
        <v/>
      </c>
      <c r="E7" s="210"/>
      <c r="F7" s="149">
        <f>+EO_SensitivePlantEntrySheet!D130</f>
        <v>0</v>
      </c>
      <c r="G7" s="211"/>
      <c r="H7" s="13">
        <f>+EO_SensitivePlantEntrySheet!$C$118</f>
        <v>0</v>
      </c>
      <c r="I7" s="13" t="str">
        <f>+EO_SensitivePlantEntrySheet!B130</f>
        <v/>
      </c>
      <c r="J7" s="13" t="str">
        <f>_xlfn.IFNA(VLOOKUP(EO_SensitivePlantEntrySheet!A130,LMNGPlantList,6),"")</f>
        <v/>
      </c>
      <c r="K7" s="13" t="str">
        <f>IF(EO_SensitivePlantEntrySheet!E130="","",EO_SensitivePlantEntrySheet!E130)</f>
        <v/>
      </c>
    </row>
    <row r="8" spans="1:11" x14ac:dyDescent="0.25">
      <c r="A8" s="209">
        <f>+EO_SensitivePlantEntrySheet!$B$4</f>
        <v>0</v>
      </c>
      <c r="B8" s="12">
        <f>+EO_SensitivePlantEntrySheet!$E$4</f>
        <v>0</v>
      </c>
      <c r="C8" s="13" t="str">
        <f>_xlfn.IFNA(VLOOKUP(+EO_SensitivePlantEntrySheet!A131,LMNGPlantList,3),"")</f>
        <v/>
      </c>
      <c r="D8" s="13" t="str">
        <f>+EO_SensitivePlantEntrySheet!C131</f>
        <v/>
      </c>
      <c r="E8" s="210"/>
      <c r="F8" s="149">
        <f>+EO_SensitivePlantEntrySheet!D131</f>
        <v>0</v>
      </c>
      <c r="G8" s="211"/>
      <c r="H8" s="13">
        <f>+EO_SensitivePlantEntrySheet!$C$118</f>
        <v>0</v>
      </c>
      <c r="I8" s="13" t="str">
        <f>+EO_SensitivePlantEntrySheet!B131</f>
        <v/>
      </c>
      <c r="J8" s="13" t="str">
        <f>_xlfn.IFNA(VLOOKUP(EO_SensitivePlantEntrySheet!A131,LMNGPlantList,6),"")</f>
        <v/>
      </c>
      <c r="K8" s="13" t="str">
        <f>IF(EO_SensitivePlantEntrySheet!E131="","",EO_SensitivePlantEntrySheet!E131)</f>
        <v/>
      </c>
    </row>
    <row r="9" spans="1:11" x14ac:dyDescent="0.25">
      <c r="A9" s="209">
        <f>+EO_SensitivePlantEntrySheet!$B$4</f>
        <v>0</v>
      </c>
      <c r="B9" s="12">
        <f>+EO_SensitivePlantEntrySheet!$E$4</f>
        <v>0</v>
      </c>
      <c r="C9" s="13" t="str">
        <f>_xlfn.IFNA(VLOOKUP(+EO_SensitivePlantEntrySheet!A132,LMNGPlantList,3),"")</f>
        <v/>
      </c>
      <c r="D9" s="13" t="str">
        <f>+EO_SensitivePlantEntrySheet!C132</f>
        <v/>
      </c>
      <c r="E9" s="210"/>
      <c r="F9" s="149">
        <f>+EO_SensitivePlantEntrySheet!D132</f>
        <v>0</v>
      </c>
      <c r="G9" s="211"/>
      <c r="H9" s="13">
        <f>+EO_SensitivePlantEntrySheet!$C$118</f>
        <v>0</v>
      </c>
      <c r="I9" s="13" t="str">
        <f>+EO_SensitivePlantEntrySheet!B132</f>
        <v/>
      </c>
      <c r="J9" s="13" t="str">
        <f>_xlfn.IFNA(VLOOKUP(EO_SensitivePlantEntrySheet!A132,LMNGPlantList,6),"")</f>
        <v/>
      </c>
      <c r="K9" s="13" t="str">
        <f>IF(EO_SensitivePlantEntrySheet!E132="","",EO_SensitivePlantEntrySheet!E132)</f>
        <v/>
      </c>
    </row>
    <row r="10" spans="1:11" x14ac:dyDescent="0.25">
      <c r="A10" s="209">
        <f>+EO_SensitivePlantEntrySheet!$B$4</f>
        <v>0</v>
      </c>
      <c r="B10" s="12">
        <f>+EO_SensitivePlantEntrySheet!$E$4</f>
        <v>0</v>
      </c>
      <c r="C10" s="13" t="str">
        <f>_xlfn.IFNA(VLOOKUP(+EO_SensitivePlantEntrySheet!A133,LMNGPlantList,3),"")</f>
        <v/>
      </c>
      <c r="D10" s="13" t="str">
        <f>+EO_SensitivePlantEntrySheet!C133</f>
        <v/>
      </c>
      <c r="E10" s="210"/>
      <c r="F10" s="149">
        <f>+EO_SensitivePlantEntrySheet!D133</f>
        <v>0</v>
      </c>
      <c r="G10" s="211"/>
      <c r="H10" s="13">
        <f>+EO_SensitivePlantEntrySheet!$C$118</f>
        <v>0</v>
      </c>
      <c r="I10" s="13" t="str">
        <f>+EO_SensitivePlantEntrySheet!B133</f>
        <v/>
      </c>
      <c r="J10" s="13" t="str">
        <f>_xlfn.IFNA(VLOOKUP(EO_SensitivePlantEntrySheet!A133,LMNGPlantList,6),"")</f>
        <v/>
      </c>
      <c r="K10" s="13" t="str">
        <f>IF(EO_SensitivePlantEntrySheet!E133="","",EO_SensitivePlantEntrySheet!E133)</f>
        <v/>
      </c>
    </row>
    <row r="11" spans="1:11" x14ac:dyDescent="0.25">
      <c r="A11" s="209">
        <f>+EO_SensitivePlantEntrySheet!$B$4</f>
        <v>0</v>
      </c>
      <c r="B11" s="12">
        <f>+EO_SensitivePlantEntrySheet!$E$4</f>
        <v>0</v>
      </c>
      <c r="C11" s="13" t="str">
        <f>_xlfn.IFNA(VLOOKUP(+EO_SensitivePlantEntrySheet!A134,LMNGPlantList,3),"")</f>
        <v/>
      </c>
      <c r="D11" s="13" t="str">
        <f>+EO_SensitivePlantEntrySheet!C134</f>
        <v/>
      </c>
      <c r="E11" s="210"/>
      <c r="F11" s="149">
        <f>+EO_SensitivePlantEntrySheet!D134</f>
        <v>0</v>
      </c>
      <c r="G11" s="211"/>
      <c r="H11" s="13">
        <f>+EO_SensitivePlantEntrySheet!$C$118</f>
        <v>0</v>
      </c>
      <c r="I11" s="13" t="str">
        <f>+EO_SensitivePlantEntrySheet!B134</f>
        <v/>
      </c>
      <c r="J11" s="13" t="str">
        <f>_xlfn.IFNA(VLOOKUP(EO_SensitivePlantEntrySheet!A134,LMNGPlantList,6),"")</f>
        <v/>
      </c>
      <c r="K11" s="13" t="str">
        <f>IF(EO_SensitivePlantEntrySheet!E134="","",EO_SensitivePlantEntrySheet!E134)</f>
        <v/>
      </c>
    </row>
    <row r="12" spans="1:11" x14ac:dyDescent="0.25">
      <c r="A12" s="209">
        <f>+EO_SensitivePlantEntrySheet!$B$4</f>
        <v>0</v>
      </c>
      <c r="B12" s="12">
        <f>+EO_SensitivePlantEntrySheet!$E$4</f>
        <v>0</v>
      </c>
      <c r="C12" s="13" t="str">
        <f>_xlfn.IFNA(VLOOKUP(+EO_SensitivePlantEntrySheet!A135,LMNGPlantList,3),"")</f>
        <v/>
      </c>
      <c r="D12" s="13" t="str">
        <f>+EO_SensitivePlantEntrySheet!C135</f>
        <v/>
      </c>
      <c r="E12" s="210"/>
      <c r="F12" s="149">
        <f>+EO_SensitivePlantEntrySheet!D135</f>
        <v>0</v>
      </c>
      <c r="G12" s="211"/>
      <c r="H12" s="13">
        <f>+EO_SensitivePlantEntrySheet!$C$118</f>
        <v>0</v>
      </c>
      <c r="I12" s="13" t="str">
        <f>+EO_SensitivePlantEntrySheet!B135</f>
        <v/>
      </c>
      <c r="J12" s="13" t="str">
        <f>_xlfn.IFNA(VLOOKUP(EO_SensitivePlantEntrySheet!A135,LMNGPlantList,6),"")</f>
        <v/>
      </c>
      <c r="K12" s="13" t="str">
        <f>IF(EO_SensitivePlantEntrySheet!E135="","",EO_SensitivePlantEntrySheet!E135)</f>
        <v/>
      </c>
    </row>
    <row r="13" spans="1:11" x14ac:dyDescent="0.25">
      <c r="A13" s="209">
        <f>+EO_SensitivePlantEntrySheet!$B$4</f>
        <v>0</v>
      </c>
      <c r="B13" s="12">
        <f>+EO_SensitivePlantEntrySheet!$E$4</f>
        <v>0</v>
      </c>
      <c r="C13" s="13" t="str">
        <f>_xlfn.IFNA(VLOOKUP(+EO_SensitivePlantEntrySheet!A136,LMNGPlantList,3),"")</f>
        <v/>
      </c>
      <c r="D13" s="13" t="str">
        <f>+EO_SensitivePlantEntrySheet!C136</f>
        <v/>
      </c>
      <c r="E13" s="210"/>
      <c r="F13" s="149">
        <f>+EO_SensitivePlantEntrySheet!D136</f>
        <v>0</v>
      </c>
      <c r="G13" s="211"/>
      <c r="H13" s="13">
        <f>+EO_SensitivePlantEntrySheet!$C$118</f>
        <v>0</v>
      </c>
      <c r="I13" s="13" t="str">
        <f>+EO_SensitivePlantEntrySheet!B136</f>
        <v/>
      </c>
      <c r="J13" s="13" t="str">
        <f>_xlfn.IFNA(VLOOKUP(EO_SensitivePlantEntrySheet!A136,LMNGPlantList,6),"")</f>
        <v/>
      </c>
      <c r="K13" s="13" t="str">
        <f>IF(EO_SensitivePlantEntrySheet!E136="","",EO_SensitivePlantEntrySheet!E136)</f>
        <v/>
      </c>
    </row>
    <row r="14" spans="1:11" x14ac:dyDescent="0.25">
      <c r="A14" s="209">
        <f>+EO_SensitivePlantEntrySheet!$B$4</f>
        <v>0</v>
      </c>
      <c r="B14" s="12">
        <f>+EO_SensitivePlantEntrySheet!$E$4</f>
        <v>0</v>
      </c>
      <c r="C14" s="13" t="str">
        <f>_xlfn.IFNA(VLOOKUP(+EO_SensitivePlantEntrySheet!A137,LMNGPlantList,3),"")</f>
        <v/>
      </c>
      <c r="D14" s="13" t="str">
        <f>+EO_SensitivePlantEntrySheet!C137</f>
        <v/>
      </c>
      <c r="E14" s="210"/>
      <c r="F14" s="149">
        <f>+EO_SensitivePlantEntrySheet!D137</f>
        <v>0</v>
      </c>
      <c r="G14" s="211"/>
      <c r="H14" s="13">
        <f>+EO_SensitivePlantEntrySheet!$C$118</f>
        <v>0</v>
      </c>
      <c r="I14" s="13" t="str">
        <f>+EO_SensitivePlantEntrySheet!B137</f>
        <v/>
      </c>
      <c r="J14" s="13" t="str">
        <f>_xlfn.IFNA(VLOOKUP(EO_SensitivePlantEntrySheet!A137,LMNGPlantList,6),"")</f>
        <v/>
      </c>
      <c r="K14" s="13" t="str">
        <f>IF(EO_SensitivePlantEntrySheet!E137="","",EO_SensitivePlantEntrySheet!E137)</f>
        <v/>
      </c>
    </row>
    <row r="15" spans="1:11" x14ac:dyDescent="0.25">
      <c r="A15" s="209">
        <f>+EO_SensitivePlantEntrySheet!$B$4</f>
        <v>0</v>
      </c>
      <c r="B15" s="12">
        <f>+EO_SensitivePlantEntrySheet!$E$4</f>
        <v>0</v>
      </c>
      <c r="C15" s="13" t="str">
        <f>_xlfn.IFNA(VLOOKUP(+EO_SensitivePlantEntrySheet!A138,LMNGPlantList,3),"")</f>
        <v/>
      </c>
      <c r="D15" s="13" t="str">
        <f>+EO_SensitivePlantEntrySheet!C138</f>
        <v/>
      </c>
      <c r="E15" s="210"/>
      <c r="F15" s="149">
        <f>+EO_SensitivePlantEntrySheet!D138</f>
        <v>0</v>
      </c>
      <c r="G15" s="211"/>
      <c r="H15" s="13">
        <f>+EO_SensitivePlantEntrySheet!$C$118</f>
        <v>0</v>
      </c>
      <c r="I15" s="13" t="str">
        <f>+EO_SensitivePlantEntrySheet!B138</f>
        <v/>
      </c>
      <c r="J15" s="13" t="str">
        <f>_xlfn.IFNA(VLOOKUP(EO_SensitivePlantEntrySheet!A138,LMNGPlantList,6),"")</f>
        <v/>
      </c>
      <c r="K15" s="13" t="str">
        <f>IF(EO_SensitivePlantEntrySheet!E138="","",EO_SensitivePlantEntrySheet!E138)</f>
        <v/>
      </c>
    </row>
    <row r="16" spans="1:11" x14ac:dyDescent="0.25">
      <c r="A16" s="209">
        <f>+EO_SensitivePlantEntrySheet!$B$4</f>
        <v>0</v>
      </c>
      <c r="B16" s="12">
        <f>+EO_SensitivePlantEntrySheet!$E$4</f>
        <v>0</v>
      </c>
      <c r="C16" s="13" t="str">
        <f>_xlfn.IFNA(VLOOKUP(+EO_SensitivePlantEntrySheet!A139,LMNGPlantList,3),"")</f>
        <v/>
      </c>
      <c r="D16" s="13" t="str">
        <f>+EO_SensitivePlantEntrySheet!C139</f>
        <v/>
      </c>
      <c r="E16" s="210"/>
      <c r="F16" s="149">
        <f>+EO_SensitivePlantEntrySheet!D139</f>
        <v>0</v>
      </c>
      <c r="G16" s="211"/>
      <c r="H16" s="13">
        <f>+EO_SensitivePlantEntrySheet!$C$118</f>
        <v>0</v>
      </c>
      <c r="I16" s="13" t="str">
        <f>+EO_SensitivePlantEntrySheet!B139</f>
        <v/>
      </c>
      <c r="J16" s="13" t="str">
        <f>_xlfn.IFNA(VLOOKUP(EO_SensitivePlantEntrySheet!A139,LMNGPlantList,6),"")</f>
        <v/>
      </c>
      <c r="K16" s="13" t="str">
        <f>IF(EO_SensitivePlantEntrySheet!E139="","",EO_SensitivePlantEntrySheet!E139)</f>
        <v/>
      </c>
    </row>
    <row r="17" spans="1:11" x14ac:dyDescent="0.25">
      <c r="A17" s="209">
        <f>+EO_SensitivePlantEntrySheet!$B$4</f>
        <v>0</v>
      </c>
      <c r="B17" s="12">
        <f>+EO_SensitivePlantEntrySheet!$E$4</f>
        <v>0</v>
      </c>
      <c r="C17" s="13" t="str">
        <f>_xlfn.IFNA(VLOOKUP(+EO_SensitivePlantEntrySheet!A140,LMNGPlantList,3),"")</f>
        <v/>
      </c>
      <c r="D17" s="13" t="str">
        <f>+EO_SensitivePlantEntrySheet!C140</f>
        <v/>
      </c>
      <c r="E17" s="210"/>
      <c r="F17" s="149">
        <f>+EO_SensitivePlantEntrySheet!D140</f>
        <v>0</v>
      </c>
      <c r="G17" s="211"/>
      <c r="H17" s="13">
        <f>+EO_SensitivePlantEntrySheet!$C$118</f>
        <v>0</v>
      </c>
      <c r="I17" s="13" t="str">
        <f>+EO_SensitivePlantEntrySheet!B140</f>
        <v/>
      </c>
      <c r="J17" s="13" t="str">
        <f>_xlfn.IFNA(VLOOKUP(EO_SensitivePlantEntrySheet!A140,LMNGPlantList,6),"")</f>
        <v/>
      </c>
      <c r="K17" s="13" t="str">
        <f>IF(EO_SensitivePlantEntrySheet!E140="","",EO_SensitivePlantEntrySheet!E140)</f>
        <v/>
      </c>
    </row>
    <row r="18" spans="1:11" x14ac:dyDescent="0.25">
      <c r="A18" s="209">
        <f>+EO_SensitivePlantEntrySheet!$B$4</f>
        <v>0</v>
      </c>
      <c r="B18" s="12">
        <f>+EO_SensitivePlantEntrySheet!$E$4</f>
        <v>0</v>
      </c>
      <c r="C18" s="13" t="str">
        <f>_xlfn.IFNA(VLOOKUP(+EO_SensitivePlantEntrySheet!A141,LMNGPlantList,3),"")</f>
        <v/>
      </c>
      <c r="D18" s="13" t="str">
        <f>+EO_SensitivePlantEntrySheet!C141</f>
        <v/>
      </c>
      <c r="E18" s="210"/>
      <c r="F18" s="149">
        <f>+EO_SensitivePlantEntrySheet!D141</f>
        <v>0</v>
      </c>
      <c r="G18" s="211"/>
      <c r="H18" s="13">
        <f>+EO_SensitivePlantEntrySheet!$C$118</f>
        <v>0</v>
      </c>
      <c r="I18" s="13" t="str">
        <f>+EO_SensitivePlantEntrySheet!B141</f>
        <v/>
      </c>
      <c r="J18" s="13" t="str">
        <f>_xlfn.IFNA(VLOOKUP(EO_SensitivePlantEntrySheet!A141,LMNGPlantList,6),"")</f>
        <v/>
      </c>
      <c r="K18" s="13" t="str">
        <f>IF(EO_SensitivePlantEntrySheet!E141="","",EO_SensitivePlantEntrySheet!E141)</f>
        <v/>
      </c>
    </row>
    <row r="19" spans="1:11" x14ac:dyDescent="0.25">
      <c r="A19" s="209">
        <f>+EO_SensitivePlantEntrySheet!$B$4</f>
        <v>0</v>
      </c>
      <c r="B19" s="12">
        <f>+EO_SensitivePlantEntrySheet!$E$4</f>
        <v>0</v>
      </c>
      <c r="C19" s="13" t="str">
        <f>_xlfn.IFNA(VLOOKUP(+EO_SensitivePlantEntrySheet!A142,LMNGPlantList,3),"")</f>
        <v/>
      </c>
      <c r="D19" s="13" t="str">
        <f>+EO_SensitivePlantEntrySheet!C142</f>
        <v/>
      </c>
      <c r="E19" s="210"/>
      <c r="F19" s="149">
        <f>+EO_SensitivePlantEntrySheet!D142</f>
        <v>0</v>
      </c>
      <c r="G19" s="211"/>
      <c r="H19" s="13">
        <f>+EO_SensitivePlantEntrySheet!$C$118</f>
        <v>0</v>
      </c>
      <c r="I19" s="13" t="str">
        <f>+EO_SensitivePlantEntrySheet!B142</f>
        <v/>
      </c>
      <c r="J19" s="13" t="str">
        <f>_xlfn.IFNA(VLOOKUP(EO_SensitivePlantEntrySheet!A142,LMNGPlantList,6),"")</f>
        <v/>
      </c>
      <c r="K19" s="13" t="str">
        <f>IF(EO_SensitivePlantEntrySheet!E142="","",EO_SensitivePlantEntrySheet!E142)</f>
        <v/>
      </c>
    </row>
    <row r="20" spans="1:11" x14ac:dyDescent="0.25">
      <c r="A20" s="209">
        <f>+EO_SensitivePlantEntrySheet!$B$4</f>
        <v>0</v>
      </c>
      <c r="B20" s="12">
        <f>+EO_SensitivePlantEntrySheet!$E$4</f>
        <v>0</v>
      </c>
      <c r="C20" s="13" t="str">
        <f>_xlfn.IFNA(VLOOKUP(+EO_SensitivePlantEntrySheet!A143,LMNGPlantList,3),"")</f>
        <v/>
      </c>
      <c r="D20" s="13" t="str">
        <f>+EO_SensitivePlantEntrySheet!C143</f>
        <v/>
      </c>
      <c r="E20" s="210"/>
      <c r="F20" s="149">
        <f>+EO_SensitivePlantEntrySheet!D143</f>
        <v>0</v>
      </c>
      <c r="G20" s="211"/>
      <c r="H20" s="13">
        <f>+EO_SensitivePlantEntrySheet!$C$118</f>
        <v>0</v>
      </c>
      <c r="I20" s="13" t="str">
        <f>+EO_SensitivePlantEntrySheet!B143</f>
        <v/>
      </c>
      <c r="J20" s="13" t="str">
        <f>_xlfn.IFNA(VLOOKUP(EO_SensitivePlantEntrySheet!A143,LMNGPlantList,6),"")</f>
        <v/>
      </c>
      <c r="K20" s="13" t="str">
        <f>IF(EO_SensitivePlantEntrySheet!E143="","",EO_SensitivePlantEntrySheet!E143)</f>
        <v/>
      </c>
    </row>
    <row r="21" spans="1:11" x14ac:dyDescent="0.25">
      <c r="A21" s="209">
        <f>+EO_SensitivePlantEntrySheet!$B$4</f>
        <v>0</v>
      </c>
      <c r="B21" s="12">
        <f>+EO_SensitivePlantEntrySheet!$E$4</f>
        <v>0</v>
      </c>
      <c r="C21" s="13" t="str">
        <f>_xlfn.IFNA(VLOOKUP(+EO_SensitivePlantEntrySheet!A144,LMNGPlantList,3),"")</f>
        <v/>
      </c>
      <c r="D21" s="13" t="str">
        <f>+EO_SensitivePlantEntrySheet!C144</f>
        <v/>
      </c>
      <c r="E21" s="210"/>
      <c r="F21" s="149">
        <f>+EO_SensitivePlantEntrySheet!D144</f>
        <v>0</v>
      </c>
      <c r="G21" s="211"/>
      <c r="H21" s="13">
        <f>+EO_SensitivePlantEntrySheet!$C$118</f>
        <v>0</v>
      </c>
      <c r="I21" s="13" t="str">
        <f>+EO_SensitivePlantEntrySheet!B144</f>
        <v/>
      </c>
      <c r="J21" s="13" t="str">
        <f>_xlfn.IFNA(VLOOKUP(EO_SensitivePlantEntrySheet!A144,LMNGPlantList,6),"")</f>
        <v/>
      </c>
      <c r="K21" s="13" t="str">
        <f>IF(EO_SensitivePlantEntrySheet!E144="","",EO_SensitivePlantEntrySheet!E144)</f>
        <v/>
      </c>
    </row>
    <row r="22" spans="1:11" x14ac:dyDescent="0.25">
      <c r="A22" s="209">
        <f>+EO_SensitivePlantEntrySheet!$B$4</f>
        <v>0</v>
      </c>
      <c r="B22" s="12">
        <f>+EO_SensitivePlantEntrySheet!$E$4</f>
        <v>0</v>
      </c>
      <c r="C22" s="13" t="str">
        <f>_xlfn.IFNA(VLOOKUP(+EO_SensitivePlantEntrySheet!A145,LMNGPlantList,3),"")</f>
        <v/>
      </c>
      <c r="D22" s="13" t="str">
        <f>+EO_SensitivePlantEntrySheet!C145</f>
        <v/>
      </c>
      <c r="E22" s="210"/>
      <c r="F22" s="149">
        <f>+EO_SensitivePlantEntrySheet!D145</f>
        <v>0</v>
      </c>
      <c r="G22" s="211"/>
      <c r="H22" s="13">
        <f>+EO_SensitivePlantEntrySheet!$C$118</f>
        <v>0</v>
      </c>
      <c r="I22" s="13" t="str">
        <f>+EO_SensitivePlantEntrySheet!B145</f>
        <v/>
      </c>
      <c r="J22" s="13" t="str">
        <f>_xlfn.IFNA(VLOOKUP(EO_SensitivePlantEntrySheet!A145,LMNGPlantList,6),"")</f>
        <v/>
      </c>
      <c r="K22" s="13" t="str">
        <f>IF(EO_SensitivePlantEntrySheet!E145="","",EO_SensitivePlantEntrySheet!E145)</f>
        <v/>
      </c>
    </row>
    <row r="23" spans="1:11" x14ac:dyDescent="0.25">
      <c r="A23" s="209">
        <f>+EO_SensitivePlantEntrySheet!$B$4</f>
        <v>0</v>
      </c>
      <c r="B23" s="12">
        <f>+EO_SensitivePlantEntrySheet!$E$4</f>
        <v>0</v>
      </c>
      <c r="C23" s="13" t="str">
        <f>_xlfn.IFNA(VLOOKUP(+EO_SensitivePlantEntrySheet!A146,LMNGPlantList,3),"")</f>
        <v/>
      </c>
      <c r="D23" s="13" t="str">
        <f>+EO_SensitivePlantEntrySheet!C146</f>
        <v/>
      </c>
      <c r="E23" s="210"/>
      <c r="F23" s="149">
        <f>+EO_SensitivePlantEntrySheet!D146</f>
        <v>0</v>
      </c>
      <c r="G23" s="211"/>
      <c r="H23" s="13">
        <f>+EO_SensitivePlantEntrySheet!$C$118</f>
        <v>0</v>
      </c>
      <c r="I23" s="13" t="str">
        <f>+EO_SensitivePlantEntrySheet!B146</f>
        <v/>
      </c>
      <c r="J23" s="13" t="str">
        <f>_xlfn.IFNA(VLOOKUP(EO_SensitivePlantEntrySheet!A146,LMNGPlantList,6),"")</f>
        <v/>
      </c>
      <c r="K23" s="13" t="str">
        <f>IF(EO_SensitivePlantEntrySheet!E146="","",EO_SensitivePlantEntrySheet!E146)</f>
        <v/>
      </c>
    </row>
    <row r="24" spans="1:11" x14ac:dyDescent="0.25">
      <c r="A24" s="209">
        <f>+EO_SensitivePlantEntrySheet!$B$4</f>
        <v>0</v>
      </c>
      <c r="B24" s="12">
        <f>+EO_SensitivePlantEntrySheet!$E$4</f>
        <v>0</v>
      </c>
      <c r="C24" s="13" t="str">
        <f>_xlfn.IFNA(VLOOKUP(+EO_SensitivePlantEntrySheet!A147,LMNGPlantList,3),"")</f>
        <v/>
      </c>
      <c r="D24" s="13" t="str">
        <f>+EO_SensitivePlantEntrySheet!C147</f>
        <v/>
      </c>
      <c r="E24" s="210"/>
      <c r="F24" s="149">
        <f>+EO_SensitivePlantEntrySheet!D147</f>
        <v>0</v>
      </c>
      <c r="G24" s="211"/>
      <c r="H24" s="13">
        <f>+EO_SensitivePlantEntrySheet!$C$118</f>
        <v>0</v>
      </c>
      <c r="I24" s="13" t="str">
        <f>+EO_SensitivePlantEntrySheet!B147</f>
        <v/>
      </c>
      <c r="J24" s="13" t="str">
        <f>_xlfn.IFNA(VLOOKUP(EO_SensitivePlantEntrySheet!A147,LMNGPlantList,6),"")</f>
        <v/>
      </c>
      <c r="K24" s="13" t="str">
        <f>IF(EO_SensitivePlantEntrySheet!E147="","",EO_SensitivePlantEntrySheet!E147)</f>
        <v/>
      </c>
    </row>
    <row r="25" spans="1:11" x14ac:dyDescent="0.25">
      <c r="A25" s="209">
        <f>+EO_SensitivePlantEntrySheet!$B$4</f>
        <v>0</v>
      </c>
      <c r="B25" s="12">
        <f>+EO_SensitivePlantEntrySheet!$E$4</f>
        <v>0</v>
      </c>
      <c r="C25" s="13" t="str">
        <f>_xlfn.IFNA(VLOOKUP(+EO_SensitivePlantEntrySheet!A148,LMNGPlantList,3),"")</f>
        <v/>
      </c>
      <c r="D25" s="13" t="str">
        <f>+EO_SensitivePlantEntrySheet!C148</f>
        <v/>
      </c>
      <c r="E25" s="210"/>
      <c r="F25" s="149">
        <f>+EO_SensitivePlantEntrySheet!D148</f>
        <v>0</v>
      </c>
      <c r="G25" s="211"/>
      <c r="H25" s="13">
        <f>+EO_SensitivePlantEntrySheet!$C$118</f>
        <v>0</v>
      </c>
      <c r="I25" s="13" t="str">
        <f>+EO_SensitivePlantEntrySheet!B148</f>
        <v/>
      </c>
      <c r="J25" s="13" t="str">
        <f>_xlfn.IFNA(VLOOKUP(EO_SensitivePlantEntrySheet!A148,LMNGPlantList,6),"")</f>
        <v/>
      </c>
      <c r="K25" s="13" t="str">
        <f>IF(EO_SensitivePlantEntrySheet!E148="","",EO_SensitivePlantEntrySheet!E148)</f>
        <v/>
      </c>
    </row>
    <row r="26" spans="1:11" ht="15.75" thickBot="1" x14ac:dyDescent="0.3">
      <c r="A26" s="204">
        <f>+EO_SensitivePlantEntrySheet!$B$4</f>
        <v>0</v>
      </c>
      <c r="B26" s="77">
        <f>+EO_SensitivePlantEntrySheet!$E$4</f>
        <v>0</v>
      </c>
      <c r="C26" s="205" t="str">
        <f>_xlfn.IFNA(VLOOKUP(+EO_SensitivePlantEntrySheet!A149,LMNGPlantList,3),"")</f>
        <v/>
      </c>
      <c r="D26" s="205" t="str">
        <f>+EO_SensitivePlantEntrySheet!C149</f>
        <v/>
      </c>
      <c r="E26" s="206"/>
      <c r="F26" s="150">
        <f>+EO_SensitivePlantEntrySheet!D149</f>
        <v>0</v>
      </c>
      <c r="G26" s="207"/>
      <c r="H26" s="13">
        <f>+EO_SensitivePlantEntrySheet!$C$118</f>
        <v>0</v>
      </c>
      <c r="I26" s="13" t="str">
        <f>+EO_SensitivePlantEntrySheet!B149</f>
        <v/>
      </c>
      <c r="J26" s="13" t="str">
        <f>_xlfn.IFNA(VLOOKUP(EO_SensitivePlantEntrySheet!A149,LMNGPlantList,6),"")</f>
        <v/>
      </c>
      <c r="K26" s="13" t="str">
        <f>IF(EO_SensitivePlantEntrySheet!E149="","",EO_SensitivePlantEntrySheet!E149)</f>
        <v/>
      </c>
    </row>
    <row r="27" spans="1:11" x14ac:dyDescent="0.25">
      <c r="A27" s="124"/>
      <c r="B27" s="124"/>
      <c r="C27" s="124"/>
      <c r="D27" s="124"/>
      <c r="E27" s="124"/>
      <c r="F27" s="124"/>
      <c r="G27" s="124"/>
    </row>
    <row r="28" spans="1:11" x14ac:dyDescent="0.25">
      <c r="A28" s="124"/>
      <c r="B28" s="124"/>
      <c r="C28" s="124"/>
      <c r="D28" s="124"/>
      <c r="E28" s="124"/>
      <c r="F28" s="124"/>
      <c r="G28" s="124"/>
    </row>
    <row r="29" spans="1:11" x14ac:dyDescent="0.25">
      <c r="A29" s="124"/>
      <c r="B29" s="124"/>
      <c r="C29" s="124"/>
      <c r="D29" s="124"/>
      <c r="E29" s="124"/>
      <c r="F29" s="124"/>
      <c r="G29" s="124"/>
    </row>
    <row r="30" spans="1:11" x14ac:dyDescent="0.25">
      <c r="A30" s="124"/>
      <c r="B30" s="124"/>
      <c r="C30" s="124"/>
      <c r="D30" s="124"/>
      <c r="E30" s="124"/>
      <c r="F30" s="124"/>
      <c r="G30" s="124"/>
    </row>
    <row r="31" spans="1:11" x14ac:dyDescent="0.25">
      <c r="A31" s="124"/>
      <c r="B31" s="124"/>
      <c r="C31" s="124"/>
      <c r="D31" s="124"/>
      <c r="E31" s="124"/>
      <c r="F31" s="124"/>
      <c r="G31" s="124"/>
    </row>
    <row r="32" spans="1:11" x14ac:dyDescent="0.25">
      <c r="A32" s="124"/>
      <c r="B32" s="124"/>
      <c r="C32" s="124"/>
      <c r="D32" s="124"/>
      <c r="E32" s="124"/>
      <c r="F32" s="124"/>
      <c r="G32" s="124"/>
    </row>
    <row r="33" spans="1:7" x14ac:dyDescent="0.25">
      <c r="A33" s="124"/>
      <c r="B33" s="124"/>
      <c r="C33" s="124"/>
      <c r="D33" s="124"/>
      <c r="E33" s="124"/>
      <c r="F33" s="124"/>
      <c r="G33" s="124"/>
    </row>
    <row r="34" spans="1:7" x14ac:dyDescent="0.25">
      <c r="A34" s="124"/>
      <c r="B34" s="124"/>
      <c r="C34" s="124"/>
      <c r="D34" s="124"/>
      <c r="E34" s="124"/>
      <c r="F34" s="124"/>
      <c r="G34" s="124"/>
    </row>
    <row r="35" spans="1:7" x14ac:dyDescent="0.25">
      <c r="A35" s="124"/>
      <c r="B35" s="124"/>
      <c r="C35" s="124"/>
      <c r="D35" s="124"/>
      <c r="E35" s="124"/>
      <c r="F35" s="124"/>
      <c r="G35" s="124"/>
    </row>
    <row r="36" spans="1:7" x14ac:dyDescent="0.25">
      <c r="A36" s="124"/>
      <c r="B36" s="124"/>
      <c r="C36" s="124"/>
      <c r="D36" s="124"/>
      <c r="E36" s="124"/>
      <c r="F36" s="124"/>
      <c r="G36" s="124"/>
    </row>
    <row r="37" spans="1:7" x14ac:dyDescent="0.25">
      <c r="A37" s="124"/>
      <c r="B37" s="124"/>
      <c r="C37" s="124"/>
      <c r="D37" s="124"/>
      <c r="E37" s="124"/>
      <c r="F37" s="124"/>
      <c r="G37" s="124"/>
    </row>
    <row r="38" spans="1:7" x14ac:dyDescent="0.25">
      <c r="A38" s="124"/>
      <c r="B38" s="124"/>
      <c r="C38" s="124"/>
      <c r="D38" s="124"/>
      <c r="E38" s="124"/>
      <c r="F38" s="124"/>
      <c r="G38" s="124"/>
    </row>
    <row r="39" spans="1:7" x14ac:dyDescent="0.25">
      <c r="A39" s="124"/>
      <c r="B39" s="124"/>
      <c r="C39" s="124"/>
      <c r="D39" s="124"/>
      <c r="E39" s="124"/>
      <c r="F39" s="124"/>
      <c r="G39" s="124"/>
    </row>
    <row r="40" spans="1:7" x14ac:dyDescent="0.25">
      <c r="A40" s="124"/>
      <c r="B40" s="124"/>
      <c r="C40" s="124"/>
      <c r="D40" s="124"/>
      <c r="E40" s="124"/>
      <c r="F40" s="124"/>
      <c r="G40" s="124"/>
    </row>
    <row r="41" spans="1:7" x14ac:dyDescent="0.25">
      <c r="A41" s="124"/>
      <c r="B41" s="124"/>
      <c r="C41" s="124"/>
      <c r="D41" s="124"/>
      <c r="E41" s="124"/>
      <c r="F41" s="124"/>
      <c r="G41" s="124"/>
    </row>
    <row r="42" spans="1:7" x14ac:dyDescent="0.25">
      <c r="A42" s="124"/>
      <c r="B42" s="124"/>
      <c r="C42" s="124"/>
      <c r="D42" s="124"/>
      <c r="E42" s="124"/>
      <c r="F42" s="124"/>
      <c r="G42" s="124"/>
    </row>
    <row r="43" spans="1:7" x14ac:dyDescent="0.25">
      <c r="A43" s="124"/>
      <c r="B43" s="124"/>
      <c r="C43" s="124"/>
      <c r="D43" s="124"/>
      <c r="E43" s="124"/>
      <c r="F43" s="124"/>
      <c r="G43" s="124"/>
    </row>
    <row r="44" spans="1:7" x14ac:dyDescent="0.25">
      <c r="A44" s="124"/>
      <c r="B44" s="124"/>
      <c r="C44" s="124"/>
      <c r="D44" s="124"/>
      <c r="E44" s="124"/>
      <c r="F44" s="124"/>
      <c r="G44" s="124"/>
    </row>
    <row r="45" spans="1:7" x14ac:dyDescent="0.25">
      <c r="A45" s="124"/>
      <c r="B45" s="124"/>
      <c r="C45" s="124"/>
      <c r="D45" s="124"/>
      <c r="E45" s="124"/>
      <c r="F45" s="124"/>
      <c r="G45" s="124"/>
    </row>
    <row r="46" spans="1:7" x14ac:dyDescent="0.25">
      <c r="A46" s="124"/>
      <c r="B46" s="124"/>
      <c r="C46" s="124"/>
      <c r="D46" s="124"/>
      <c r="E46" s="124"/>
      <c r="F46" s="124"/>
      <c r="G46" s="124"/>
    </row>
    <row r="47" spans="1:7" x14ac:dyDescent="0.25">
      <c r="A47" s="124"/>
      <c r="B47" s="124"/>
      <c r="C47" s="124"/>
      <c r="D47" s="124"/>
      <c r="E47" s="124"/>
      <c r="F47" s="124"/>
      <c r="G47" s="124"/>
    </row>
    <row r="48" spans="1:7" x14ac:dyDescent="0.25">
      <c r="A48" s="124"/>
      <c r="B48" s="124"/>
      <c r="C48" s="124"/>
      <c r="D48" s="124"/>
      <c r="E48" s="124"/>
      <c r="F48" s="124"/>
      <c r="G48" s="124"/>
    </row>
    <row r="49" spans="1:7" x14ac:dyDescent="0.25">
      <c r="A49" s="124"/>
      <c r="B49" s="124"/>
      <c r="C49" s="124"/>
      <c r="D49" s="124"/>
      <c r="E49" s="124"/>
      <c r="F49" s="124"/>
      <c r="G49" s="124"/>
    </row>
    <row r="50" spans="1:7" x14ac:dyDescent="0.25">
      <c r="A50" s="124"/>
      <c r="B50" s="124"/>
      <c r="C50" s="124"/>
      <c r="D50" s="124"/>
      <c r="E50" s="124"/>
      <c r="F50" s="124"/>
      <c r="G50" s="124"/>
    </row>
    <row r="51" spans="1:7" x14ac:dyDescent="0.25">
      <c r="A51" s="124"/>
      <c r="B51" s="124"/>
      <c r="C51" s="124"/>
      <c r="D51" s="124"/>
      <c r="E51" s="124"/>
      <c r="F51" s="124"/>
      <c r="G51" s="124"/>
    </row>
    <row r="52" spans="1:7" x14ac:dyDescent="0.25">
      <c r="A52" s="124"/>
      <c r="B52" s="124"/>
      <c r="C52" s="124"/>
      <c r="D52" s="124"/>
      <c r="E52" s="124"/>
      <c r="F52" s="124"/>
      <c r="G52" s="124"/>
    </row>
    <row r="53" spans="1:7" x14ac:dyDescent="0.25">
      <c r="A53" s="124"/>
      <c r="B53" s="124"/>
      <c r="C53" s="124"/>
      <c r="D53" s="124"/>
      <c r="E53" s="124"/>
      <c r="F53" s="124"/>
      <c r="G53" s="124"/>
    </row>
    <row r="54" spans="1:7" x14ac:dyDescent="0.25">
      <c r="A54" s="124"/>
      <c r="B54" s="124"/>
      <c r="C54" s="124"/>
      <c r="D54" s="124"/>
      <c r="E54" s="124"/>
      <c r="F54" s="124"/>
      <c r="G54" s="124"/>
    </row>
    <row r="55" spans="1:7" x14ac:dyDescent="0.25">
      <c r="A55" s="124"/>
      <c r="B55" s="124"/>
      <c r="C55" s="124"/>
      <c r="D55" s="124"/>
      <c r="E55" s="124"/>
      <c r="F55" s="124"/>
      <c r="G55" s="124"/>
    </row>
    <row r="56" spans="1:7" x14ac:dyDescent="0.25">
      <c r="A56" s="124"/>
      <c r="B56" s="124"/>
      <c r="C56" s="124"/>
      <c r="D56" s="124"/>
      <c r="E56" s="124"/>
      <c r="F56" s="124"/>
      <c r="G56" s="124"/>
    </row>
    <row r="57" spans="1:7" x14ac:dyDescent="0.25">
      <c r="A57" s="124"/>
      <c r="B57" s="124"/>
      <c r="C57" s="124"/>
      <c r="D57" s="124"/>
      <c r="E57" s="124"/>
      <c r="F57" s="124"/>
      <c r="G57" s="124"/>
    </row>
    <row r="58" spans="1:7" x14ac:dyDescent="0.25">
      <c r="A58" s="124"/>
      <c r="B58" s="124"/>
      <c r="C58" s="124"/>
      <c r="D58" s="124"/>
      <c r="E58" s="124"/>
      <c r="F58" s="124"/>
      <c r="G58" s="124"/>
    </row>
    <row r="59" spans="1:7" x14ac:dyDescent="0.25">
      <c r="A59" s="124"/>
      <c r="B59" s="124"/>
      <c r="C59" s="124"/>
      <c r="D59" s="124"/>
      <c r="E59" s="124"/>
      <c r="F59" s="124"/>
      <c r="G59" s="124"/>
    </row>
    <row r="60" spans="1:7" x14ac:dyDescent="0.25">
      <c r="A60" s="124"/>
      <c r="B60" s="124"/>
      <c r="C60" s="124"/>
      <c r="D60" s="124"/>
      <c r="E60" s="124"/>
      <c r="F60" s="124"/>
      <c r="G60" s="124"/>
    </row>
    <row r="61" spans="1:7" x14ac:dyDescent="0.25">
      <c r="A61" s="124"/>
      <c r="B61" s="124"/>
      <c r="C61" s="124"/>
      <c r="D61" s="124"/>
      <c r="E61" s="124"/>
      <c r="F61" s="124"/>
      <c r="G61" s="124"/>
    </row>
    <row r="62" spans="1:7" x14ac:dyDescent="0.25">
      <c r="A62" s="124"/>
      <c r="B62" s="124"/>
      <c r="C62" s="124"/>
      <c r="D62" s="124"/>
      <c r="E62" s="124"/>
      <c r="F62" s="124"/>
      <c r="G62" s="124"/>
    </row>
    <row r="63" spans="1:7" x14ac:dyDescent="0.25">
      <c r="A63" s="124"/>
      <c r="B63" s="124"/>
      <c r="C63" s="124"/>
      <c r="D63" s="124"/>
      <c r="E63" s="124"/>
      <c r="F63" s="124"/>
      <c r="G63" s="124"/>
    </row>
    <row r="64" spans="1:7" x14ac:dyDescent="0.25">
      <c r="A64" s="124"/>
      <c r="B64" s="124"/>
      <c r="C64" s="124"/>
      <c r="D64" s="124"/>
      <c r="E64" s="124"/>
      <c r="F64" s="124"/>
      <c r="G64" s="124"/>
    </row>
    <row r="65" spans="1:7" x14ac:dyDescent="0.25">
      <c r="A65" s="124"/>
      <c r="B65" s="124"/>
      <c r="C65" s="124"/>
      <c r="D65" s="124"/>
      <c r="E65" s="124"/>
      <c r="F65" s="124"/>
      <c r="G65" s="124"/>
    </row>
    <row r="66" spans="1:7" x14ac:dyDescent="0.25">
      <c r="A66" s="124"/>
      <c r="B66" s="124"/>
      <c r="C66" s="124"/>
      <c r="D66" s="124"/>
      <c r="E66" s="124"/>
      <c r="F66" s="124"/>
      <c r="G66" s="124"/>
    </row>
    <row r="67" spans="1:7" x14ac:dyDescent="0.25">
      <c r="A67" s="124"/>
      <c r="B67" s="124"/>
      <c r="C67" s="124"/>
      <c r="D67" s="124"/>
      <c r="E67" s="124"/>
      <c r="F67" s="124"/>
      <c r="G67" s="124"/>
    </row>
    <row r="68" spans="1:7" x14ac:dyDescent="0.25">
      <c r="A68" s="124"/>
      <c r="B68" s="124"/>
      <c r="C68" s="124"/>
      <c r="D68" s="124"/>
      <c r="E68" s="124"/>
      <c r="F68" s="124"/>
      <c r="G68" s="124"/>
    </row>
    <row r="69" spans="1:7" x14ac:dyDescent="0.25">
      <c r="A69" s="124"/>
      <c r="B69" s="124"/>
      <c r="C69" s="124"/>
      <c r="D69" s="124"/>
      <c r="E69" s="124"/>
      <c r="F69" s="124"/>
      <c r="G69" s="124"/>
    </row>
    <row r="70" spans="1:7" x14ac:dyDescent="0.25">
      <c r="A70" s="124"/>
      <c r="B70" s="124"/>
      <c r="C70" s="124"/>
      <c r="D70" s="124"/>
      <c r="E70" s="124"/>
      <c r="F70" s="124"/>
      <c r="G70" s="124"/>
    </row>
    <row r="71" spans="1:7" x14ac:dyDescent="0.25">
      <c r="A71" s="124"/>
      <c r="B71" s="124"/>
      <c r="C71" s="124"/>
      <c r="D71" s="124"/>
      <c r="E71" s="124"/>
      <c r="F71" s="124"/>
      <c r="G71" s="124"/>
    </row>
    <row r="72" spans="1:7" x14ac:dyDescent="0.25">
      <c r="A72" s="124"/>
      <c r="B72" s="124"/>
      <c r="C72" s="124"/>
      <c r="D72" s="124"/>
      <c r="E72" s="124"/>
      <c r="F72" s="124"/>
      <c r="G72" s="124"/>
    </row>
    <row r="73" spans="1:7" x14ac:dyDescent="0.25">
      <c r="A73" s="124"/>
      <c r="B73" s="124"/>
      <c r="C73" s="124"/>
      <c r="D73" s="124"/>
      <c r="E73" s="124"/>
      <c r="F73" s="124"/>
      <c r="G73" s="124"/>
    </row>
    <row r="74" spans="1:7" x14ac:dyDescent="0.25">
      <c r="A74" s="124"/>
      <c r="B74" s="124"/>
      <c r="C74" s="124"/>
      <c r="D74" s="124"/>
      <c r="E74" s="124"/>
      <c r="F74" s="124"/>
      <c r="G74" s="124"/>
    </row>
    <row r="75" spans="1:7" x14ac:dyDescent="0.25">
      <c r="A75" s="124"/>
      <c r="B75" s="124"/>
      <c r="C75" s="124"/>
      <c r="D75" s="124"/>
      <c r="E75" s="124"/>
      <c r="F75" s="124"/>
      <c r="G75" s="124"/>
    </row>
    <row r="76" spans="1:7" x14ac:dyDescent="0.25">
      <c r="A76" s="124"/>
      <c r="B76" s="124"/>
      <c r="C76" s="124"/>
      <c r="D76" s="124"/>
      <c r="E76" s="124"/>
      <c r="F76" s="124"/>
      <c r="G76" s="124"/>
    </row>
    <row r="77" spans="1:7" x14ac:dyDescent="0.25">
      <c r="A77" s="124"/>
      <c r="B77" s="124"/>
      <c r="C77" s="124"/>
      <c r="D77" s="124"/>
      <c r="E77" s="124"/>
      <c r="F77" s="124"/>
      <c r="G77" s="124"/>
    </row>
    <row r="78" spans="1:7" x14ac:dyDescent="0.25">
      <c r="A78" s="124"/>
      <c r="B78" s="124"/>
      <c r="C78" s="124"/>
      <c r="D78" s="124"/>
      <c r="E78" s="124"/>
      <c r="F78" s="124"/>
      <c r="G78" s="124"/>
    </row>
    <row r="79" spans="1:7" x14ac:dyDescent="0.25">
      <c r="A79" s="124"/>
      <c r="B79" s="124"/>
      <c r="C79" s="124"/>
      <c r="D79" s="124"/>
      <c r="E79" s="124"/>
      <c r="F79" s="124"/>
      <c r="G79" s="124"/>
    </row>
    <row r="80" spans="1:7" x14ac:dyDescent="0.25">
      <c r="A80" s="124"/>
      <c r="B80" s="124"/>
      <c r="C80" s="124"/>
      <c r="D80" s="124"/>
      <c r="E80" s="124"/>
      <c r="F80" s="124"/>
      <c r="G80" s="124"/>
    </row>
    <row r="81" spans="1:7" x14ac:dyDescent="0.25">
      <c r="A81" s="124"/>
      <c r="B81" s="124"/>
      <c r="C81" s="124"/>
      <c r="D81" s="124"/>
      <c r="E81" s="124"/>
      <c r="F81" s="124"/>
      <c r="G81" s="124"/>
    </row>
    <row r="82" spans="1:7" x14ac:dyDescent="0.25">
      <c r="A82" s="124"/>
      <c r="B82" s="124"/>
      <c r="C82" s="124"/>
      <c r="D82" s="124"/>
      <c r="E82" s="124"/>
      <c r="F82" s="124"/>
      <c r="G82" s="124"/>
    </row>
    <row r="83" spans="1:7" x14ac:dyDescent="0.25">
      <c r="A83" s="124"/>
      <c r="B83" s="124"/>
      <c r="C83" s="124"/>
      <c r="D83" s="124"/>
      <c r="E83" s="124"/>
      <c r="F83" s="124"/>
      <c r="G83" s="124"/>
    </row>
    <row r="84" spans="1:7" x14ac:dyDescent="0.25">
      <c r="A84" s="124"/>
      <c r="B84" s="124"/>
      <c r="C84" s="124"/>
      <c r="D84" s="124"/>
      <c r="E84" s="124"/>
      <c r="F84" s="124"/>
      <c r="G84" s="124"/>
    </row>
    <row r="85" spans="1:7" x14ac:dyDescent="0.25">
      <c r="A85" s="124"/>
      <c r="B85" s="124"/>
      <c r="C85" s="124"/>
      <c r="D85" s="124"/>
      <c r="E85" s="124"/>
      <c r="F85" s="124"/>
      <c r="G85" s="124"/>
    </row>
    <row r="86" spans="1:7" x14ac:dyDescent="0.25">
      <c r="A86" s="124"/>
      <c r="B86" s="124"/>
      <c r="C86" s="124"/>
      <c r="D86" s="124"/>
      <c r="E86" s="124"/>
      <c r="F86" s="124"/>
      <c r="G86" s="124"/>
    </row>
    <row r="87" spans="1:7" x14ac:dyDescent="0.25">
      <c r="A87" s="124"/>
      <c r="B87" s="124"/>
      <c r="C87" s="124"/>
      <c r="D87" s="124"/>
      <c r="E87" s="124"/>
      <c r="F87" s="124"/>
      <c r="G87" s="124"/>
    </row>
    <row r="88" spans="1:7" x14ac:dyDescent="0.25">
      <c r="A88" s="124"/>
      <c r="B88" s="124"/>
      <c r="C88" s="124"/>
      <c r="D88" s="124"/>
      <c r="E88" s="124"/>
      <c r="F88" s="124"/>
      <c r="G88" s="124"/>
    </row>
    <row r="89" spans="1:7" x14ac:dyDescent="0.25">
      <c r="A89" s="124"/>
      <c r="B89" s="124"/>
      <c r="C89" s="124"/>
      <c r="D89" s="124"/>
      <c r="E89" s="124"/>
      <c r="F89" s="124"/>
      <c r="G89" s="124"/>
    </row>
    <row r="90" spans="1:7" x14ac:dyDescent="0.25">
      <c r="A90" s="124"/>
      <c r="B90" s="124"/>
      <c r="C90" s="124"/>
      <c r="D90" s="124"/>
      <c r="E90" s="124"/>
      <c r="F90" s="124"/>
      <c r="G90" s="124"/>
    </row>
    <row r="91" spans="1:7" x14ac:dyDescent="0.25">
      <c r="A91" s="124"/>
      <c r="B91" s="124"/>
      <c r="C91" s="124"/>
      <c r="D91" s="124"/>
      <c r="E91" s="124"/>
      <c r="F91" s="124"/>
      <c r="G91" s="124"/>
    </row>
    <row r="92" spans="1:7" x14ac:dyDescent="0.25">
      <c r="A92" s="124"/>
      <c r="B92" s="124"/>
      <c r="C92" s="124"/>
      <c r="D92" s="124"/>
      <c r="E92" s="124"/>
      <c r="F92" s="124"/>
      <c r="G92" s="124"/>
    </row>
    <row r="93" spans="1:7" x14ac:dyDescent="0.25">
      <c r="A93" s="124"/>
      <c r="B93" s="124"/>
      <c r="C93" s="124"/>
      <c r="D93" s="124"/>
      <c r="E93" s="124"/>
      <c r="F93" s="124"/>
      <c r="G93" s="124"/>
    </row>
    <row r="94" spans="1:7" x14ac:dyDescent="0.25">
      <c r="A94" s="124"/>
      <c r="B94" s="124"/>
      <c r="C94" s="124"/>
      <c r="D94" s="124"/>
      <c r="E94" s="124"/>
      <c r="F94" s="124"/>
      <c r="G94" s="124"/>
    </row>
    <row r="95" spans="1:7" x14ac:dyDescent="0.25">
      <c r="A95" s="124"/>
      <c r="B95" s="124"/>
      <c r="C95" s="124"/>
      <c r="D95" s="124"/>
      <c r="E95" s="124"/>
      <c r="F95" s="124"/>
      <c r="G95" s="124"/>
    </row>
    <row r="96" spans="1:7" x14ac:dyDescent="0.25">
      <c r="A96" s="124"/>
      <c r="B96" s="124"/>
      <c r="C96" s="124"/>
      <c r="D96" s="124"/>
      <c r="E96" s="124"/>
      <c r="F96" s="124"/>
      <c r="G96" s="124"/>
    </row>
    <row r="97" spans="1:7" x14ac:dyDescent="0.25">
      <c r="A97" s="124"/>
      <c r="B97" s="124"/>
      <c r="C97" s="124"/>
      <c r="D97" s="124"/>
      <c r="E97" s="124"/>
      <c r="F97" s="124"/>
      <c r="G97" s="124"/>
    </row>
    <row r="98" spans="1:7" x14ac:dyDescent="0.25">
      <c r="A98" s="124"/>
      <c r="B98" s="124"/>
      <c r="C98" s="124"/>
      <c r="D98" s="124"/>
      <c r="E98" s="124"/>
      <c r="F98" s="124"/>
      <c r="G98" s="124"/>
    </row>
    <row r="99" spans="1:7" x14ac:dyDescent="0.25">
      <c r="A99" s="124"/>
      <c r="B99" s="124"/>
      <c r="C99" s="124"/>
      <c r="D99" s="124"/>
      <c r="E99" s="124"/>
      <c r="F99" s="124"/>
      <c r="G99" s="124"/>
    </row>
    <row r="100" spans="1:7" x14ac:dyDescent="0.25">
      <c r="A100" s="124"/>
      <c r="B100" s="124"/>
      <c r="C100" s="124"/>
      <c r="D100" s="124"/>
      <c r="E100" s="124"/>
      <c r="F100" s="124"/>
      <c r="G100" s="124"/>
    </row>
    <row r="101" spans="1:7" x14ac:dyDescent="0.25">
      <c r="A101" s="124"/>
      <c r="B101" s="124"/>
      <c r="C101" s="124"/>
      <c r="D101" s="124"/>
      <c r="E101" s="124"/>
      <c r="F101" s="124"/>
      <c r="G101" s="124"/>
    </row>
    <row r="102" spans="1:7" x14ac:dyDescent="0.25">
      <c r="A102" s="124"/>
      <c r="B102" s="124"/>
      <c r="C102" s="124"/>
      <c r="D102" s="124"/>
      <c r="E102" s="124"/>
      <c r="F102" s="124"/>
      <c r="G102" s="124"/>
    </row>
    <row r="103" spans="1:7" x14ac:dyDescent="0.25">
      <c r="A103" s="124"/>
      <c r="B103" s="124"/>
      <c r="C103" s="124"/>
      <c r="D103" s="124"/>
      <c r="E103" s="124"/>
      <c r="F103" s="124"/>
      <c r="G103" s="124"/>
    </row>
    <row r="104" spans="1:7" x14ac:dyDescent="0.25">
      <c r="A104" s="124"/>
      <c r="B104" s="124"/>
      <c r="C104" s="124"/>
      <c r="D104" s="124"/>
      <c r="E104" s="124"/>
      <c r="F104" s="124"/>
      <c r="G104" s="124"/>
    </row>
    <row r="105" spans="1:7" x14ac:dyDescent="0.25">
      <c r="A105" s="124"/>
      <c r="B105" s="124"/>
      <c r="C105" s="124"/>
      <c r="D105" s="124"/>
      <c r="E105" s="124"/>
      <c r="F105" s="124"/>
      <c r="G105" s="124"/>
    </row>
    <row r="106" spans="1:7" x14ac:dyDescent="0.25">
      <c r="A106" s="124"/>
      <c r="B106" s="124"/>
      <c r="C106" s="124"/>
      <c r="D106" s="124"/>
      <c r="E106" s="124"/>
      <c r="F106" s="124"/>
      <c r="G106" s="124"/>
    </row>
    <row r="107" spans="1:7" x14ac:dyDescent="0.25">
      <c r="A107" s="124"/>
      <c r="B107" s="124"/>
      <c r="C107" s="124"/>
      <c r="D107" s="124"/>
      <c r="E107" s="124"/>
      <c r="F107" s="124"/>
      <c r="G107" s="124"/>
    </row>
    <row r="108" spans="1:7" x14ac:dyDescent="0.25">
      <c r="A108" s="124"/>
      <c r="B108" s="124"/>
      <c r="C108" s="124"/>
      <c r="D108" s="124"/>
      <c r="E108" s="124"/>
      <c r="F108" s="124"/>
      <c r="G108" s="124"/>
    </row>
    <row r="109" spans="1:7" x14ac:dyDescent="0.25">
      <c r="A109" s="124"/>
      <c r="B109" s="124"/>
      <c r="C109" s="124"/>
      <c r="D109" s="124"/>
      <c r="E109" s="124"/>
      <c r="F109" s="124"/>
      <c r="G109" s="124"/>
    </row>
    <row r="110" spans="1:7" x14ac:dyDescent="0.25">
      <c r="A110" s="124"/>
      <c r="B110" s="124"/>
      <c r="C110" s="124"/>
      <c r="D110" s="124"/>
      <c r="E110" s="124"/>
      <c r="F110" s="124"/>
      <c r="G110" s="124"/>
    </row>
    <row r="111" spans="1:7" x14ac:dyDescent="0.25">
      <c r="A111" s="124"/>
      <c r="B111" s="124"/>
      <c r="C111" s="124"/>
      <c r="D111" s="124"/>
      <c r="E111" s="124"/>
      <c r="F111" s="124"/>
      <c r="G111" s="124"/>
    </row>
    <row r="112" spans="1:7" x14ac:dyDescent="0.25">
      <c r="A112" s="124"/>
      <c r="B112" s="124"/>
      <c r="C112" s="124"/>
      <c r="D112" s="124"/>
      <c r="E112" s="124"/>
      <c r="F112" s="124"/>
      <c r="G112" s="124"/>
    </row>
    <row r="113" spans="1:7" x14ac:dyDescent="0.25">
      <c r="A113" s="124"/>
      <c r="B113" s="124"/>
      <c r="C113" s="124"/>
      <c r="D113" s="124"/>
      <c r="E113" s="124"/>
      <c r="F113" s="124"/>
      <c r="G113" s="124"/>
    </row>
    <row r="114" spans="1:7" x14ac:dyDescent="0.25">
      <c r="A114" s="124"/>
      <c r="B114" s="124"/>
      <c r="C114" s="124"/>
      <c r="D114" s="124"/>
      <c r="E114" s="124"/>
      <c r="F114" s="124"/>
      <c r="G114" s="124"/>
    </row>
    <row r="115" spans="1:7" x14ac:dyDescent="0.25">
      <c r="A115" s="124"/>
      <c r="B115" s="124"/>
      <c r="C115" s="124"/>
      <c r="D115" s="124"/>
      <c r="E115" s="124"/>
      <c r="F115" s="124"/>
      <c r="G115" s="124"/>
    </row>
    <row r="116" spans="1:7" x14ac:dyDescent="0.25">
      <c r="A116" s="124"/>
      <c r="B116" s="124"/>
      <c r="C116" s="124"/>
      <c r="D116" s="124"/>
      <c r="E116" s="124"/>
      <c r="F116" s="124"/>
      <c r="G116" s="124"/>
    </row>
    <row r="117" spans="1:7" x14ac:dyDescent="0.25">
      <c r="A117" s="124"/>
      <c r="B117" s="124"/>
      <c r="C117" s="124"/>
      <c r="D117" s="124"/>
      <c r="E117" s="124"/>
      <c r="F117" s="124"/>
      <c r="G117" s="124"/>
    </row>
    <row r="118" spans="1:7" x14ac:dyDescent="0.25">
      <c r="A118" s="124"/>
      <c r="B118" s="124"/>
      <c r="C118" s="124"/>
      <c r="D118" s="124"/>
      <c r="E118" s="124"/>
      <c r="F118" s="124"/>
      <c r="G118" s="124"/>
    </row>
    <row r="119" spans="1:7" x14ac:dyDescent="0.25">
      <c r="A119" s="124"/>
      <c r="B119" s="124"/>
      <c r="C119" s="124"/>
      <c r="D119" s="124"/>
      <c r="E119" s="124"/>
      <c r="F119" s="124"/>
      <c r="G119" s="124"/>
    </row>
    <row r="120" spans="1:7" x14ac:dyDescent="0.25">
      <c r="A120" s="124"/>
      <c r="B120" s="124"/>
      <c r="C120" s="124"/>
      <c r="D120" s="124"/>
      <c r="E120" s="124"/>
      <c r="F120" s="124"/>
      <c r="G120" s="124"/>
    </row>
    <row r="121" spans="1:7" x14ac:dyDescent="0.25">
      <c r="A121" s="124"/>
      <c r="B121" s="124"/>
      <c r="C121" s="124"/>
      <c r="D121" s="124"/>
      <c r="E121" s="124"/>
      <c r="F121" s="124"/>
      <c r="G121" s="124"/>
    </row>
    <row r="122" spans="1:7" x14ac:dyDescent="0.25">
      <c r="A122" s="124"/>
      <c r="B122" s="124"/>
      <c r="C122" s="124"/>
      <c r="D122" s="124"/>
      <c r="E122" s="124"/>
      <c r="F122" s="124"/>
      <c r="G122" s="124"/>
    </row>
    <row r="123" spans="1:7" x14ac:dyDescent="0.25">
      <c r="A123" s="124"/>
      <c r="B123" s="124"/>
      <c r="C123" s="124"/>
      <c r="D123" s="124"/>
      <c r="E123" s="124"/>
      <c r="F123" s="124"/>
      <c r="G123" s="124"/>
    </row>
    <row r="124" spans="1:7" x14ac:dyDescent="0.25">
      <c r="A124" s="124"/>
      <c r="B124" s="124"/>
      <c r="C124" s="124"/>
      <c r="D124" s="124"/>
      <c r="E124" s="124"/>
      <c r="F124" s="124"/>
      <c r="G124" s="124"/>
    </row>
    <row r="125" spans="1:7" x14ac:dyDescent="0.25">
      <c r="A125" s="124"/>
      <c r="B125" s="124"/>
      <c r="C125" s="124"/>
      <c r="D125" s="124"/>
      <c r="E125" s="124"/>
      <c r="F125" s="124"/>
      <c r="G125" s="124"/>
    </row>
    <row r="126" spans="1:7" x14ac:dyDescent="0.25">
      <c r="A126" s="124"/>
      <c r="B126" s="124"/>
      <c r="C126" s="124"/>
      <c r="D126" s="124"/>
      <c r="E126" s="124"/>
      <c r="F126" s="124"/>
      <c r="G126" s="124"/>
    </row>
    <row r="127" spans="1:7" x14ac:dyDescent="0.25">
      <c r="A127" s="124"/>
      <c r="B127" s="124"/>
      <c r="C127" s="124"/>
      <c r="D127" s="124"/>
      <c r="E127" s="124"/>
      <c r="F127" s="124"/>
      <c r="G127" s="124"/>
    </row>
    <row r="128" spans="1:7" x14ac:dyDescent="0.25">
      <c r="A128" s="124"/>
      <c r="B128" s="124"/>
      <c r="C128" s="124"/>
      <c r="D128" s="124"/>
      <c r="E128" s="124"/>
      <c r="F128" s="124"/>
      <c r="G128" s="124"/>
    </row>
    <row r="129" spans="1:7" x14ac:dyDescent="0.25">
      <c r="A129" s="124"/>
      <c r="B129" s="124"/>
      <c r="C129" s="124"/>
      <c r="D129" s="124"/>
      <c r="E129" s="124"/>
      <c r="F129" s="124"/>
      <c r="G129" s="124"/>
    </row>
    <row r="130" spans="1:7" x14ac:dyDescent="0.25">
      <c r="A130" s="124"/>
      <c r="B130" s="124"/>
      <c r="C130" s="124"/>
      <c r="D130" s="124"/>
      <c r="E130" s="124"/>
      <c r="F130" s="124"/>
      <c r="G130" s="124"/>
    </row>
    <row r="131" spans="1:7" x14ac:dyDescent="0.25">
      <c r="A131" s="124"/>
      <c r="B131" s="124"/>
      <c r="C131" s="124"/>
      <c r="D131" s="124"/>
      <c r="E131" s="124"/>
      <c r="F131" s="124"/>
      <c r="G131" s="124"/>
    </row>
    <row r="132" spans="1:7" x14ac:dyDescent="0.25">
      <c r="A132" s="124"/>
      <c r="B132" s="124"/>
      <c r="C132" s="124"/>
      <c r="D132" s="124"/>
      <c r="E132" s="124"/>
      <c r="F132" s="124"/>
      <c r="G132" s="124"/>
    </row>
    <row r="133" spans="1:7" x14ac:dyDescent="0.25">
      <c r="A133" s="124"/>
      <c r="B133" s="124"/>
      <c r="C133" s="124"/>
      <c r="D133" s="124"/>
      <c r="E133" s="124"/>
      <c r="F133" s="124"/>
      <c r="G133" s="124"/>
    </row>
    <row r="134" spans="1:7" x14ac:dyDescent="0.25">
      <c r="A134" s="124"/>
      <c r="B134" s="124"/>
      <c r="C134" s="124"/>
      <c r="D134" s="124"/>
      <c r="E134" s="124"/>
      <c r="F134" s="124"/>
      <c r="G134" s="124"/>
    </row>
    <row r="135" spans="1:7" x14ac:dyDescent="0.25">
      <c r="A135" s="124"/>
      <c r="B135" s="124"/>
      <c r="C135" s="124"/>
      <c r="D135" s="124"/>
      <c r="E135" s="124"/>
      <c r="F135" s="124"/>
      <c r="G135" s="124"/>
    </row>
    <row r="136" spans="1:7" x14ac:dyDescent="0.25">
      <c r="A136" s="124"/>
      <c r="B136" s="124"/>
      <c r="C136" s="124"/>
      <c r="D136" s="124"/>
      <c r="E136" s="124"/>
      <c r="F136" s="124"/>
      <c r="G136" s="124"/>
    </row>
    <row r="137" spans="1:7" x14ac:dyDescent="0.25">
      <c r="A137" s="124"/>
      <c r="B137" s="124"/>
      <c r="C137" s="124"/>
      <c r="D137" s="124"/>
      <c r="E137" s="124"/>
      <c r="F137" s="124"/>
      <c r="G137" s="124"/>
    </row>
    <row r="138" spans="1:7" x14ac:dyDescent="0.25">
      <c r="A138" s="124"/>
      <c r="B138" s="124"/>
      <c r="C138" s="124"/>
      <c r="D138" s="124"/>
      <c r="E138" s="124"/>
      <c r="F138" s="124"/>
      <c r="G138" s="124"/>
    </row>
    <row r="139" spans="1:7" x14ac:dyDescent="0.25">
      <c r="A139" s="124"/>
      <c r="B139" s="124"/>
      <c r="C139" s="124"/>
      <c r="D139" s="124"/>
      <c r="E139" s="124"/>
      <c r="F139" s="124"/>
      <c r="G139" s="124"/>
    </row>
    <row r="140" spans="1:7" x14ac:dyDescent="0.25">
      <c r="A140" s="124"/>
      <c r="B140" s="124"/>
      <c r="C140" s="124"/>
      <c r="D140" s="124"/>
      <c r="E140" s="124"/>
      <c r="F140" s="124"/>
      <c r="G140" s="124"/>
    </row>
    <row r="141" spans="1:7" x14ac:dyDescent="0.25">
      <c r="A141" s="124"/>
      <c r="B141" s="124"/>
      <c r="C141" s="124"/>
      <c r="D141" s="124"/>
      <c r="E141" s="124"/>
      <c r="F141" s="124"/>
      <c r="G141" s="124"/>
    </row>
    <row r="142" spans="1:7" x14ac:dyDescent="0.25">
      <c r="A142" s="124"/>
      <c r="B142" s="124"/>
      <c r="C142" s="124"/>
      <c r="D142" s="124"/>
      <c r="E142" s="124"/>
      <c r="F142" s="124"/>
      <c r="G142" s="124"/>
    </row>
    <row r="143" spans="1:7" x14ac:dyDescent="0.25">
      <c r="A143" s="124"/>
      <c r="B143" s="124"/>
      <c r="C143" s="124"/>
      <c r="D143" s="124"/>
      <c r="E143" s="124"/>
      <c r="F143" s="124"/>
      <c r="G143" s="124"/>
    </row>
    <row r="144" spans="1:7" x14ac:dyDescent="0.25">
      <c r="A144" s="124"/>
      <c r="B144" s="124"/>
      <c r="C144" s="124"/>
      <c r="D144" s="124"/>
      <c r="E144" s="124"/>
      <c r="F144" s="124"/>
      <c r="G144" s="124"/>
    </row>
    <row r="145" spans="1:7" x14ac:dyDescent="0.25">
      <c r="A145" s="124"/>
      <c r="B145" s="124"/>
      <c r="C145" s="124"/>
      <c r="D145" s="124"/>
      <c r="E145" s="124"/>
      <c r="F145" s="124"/>
      <c r="G145" s="124"/>
    </row>
    <row r="146" spans="1:7" x14ac:dyDescent="0.25">
      <c r="A146" s="124"/>
      <c r="B146" s="124"/>
      <c r="C146" s="124"/>
      <c r="D146" s="124"/>
      <c r="E146" s="124"/>
      <c r="F146" s="124"/>
      <c r="G146" s="124"/>
    </row>
    <row r="147" spans="1:7" x14ac:dyDescent="0.25">
      <c r="A147" s="124"/>
      <c r="B147" s="124"/>
      <c r="C147" s="124"/>
      <c r="D147" s="124"/>
      <c r="E147" s="124"/>
      <c r="F147" s="124"/>
      <c r="G147" s="124"/>
    </row>
    <row r="148" spans="1:7" x14ac:dyDescent="0.25">
      <c r="A148" s="124"/>
      <c r="B148" s="124"/>
      <c r="C148" s="124"/>
      <c r="D148" s="124"/>
      <c r="E148" s="124"/>
      <c r="F148" s="124"/>
      <c r="G148" s="124"/>
    </row>
    <row r="149" spans="1:7" x14ac:dyDescent="0.25">
      <c r="A149" s="124"/>
      <c r="B149" s="124"/>
      <c r="C149" s="124"/>
      <c r="D149" s="124"/>
      <c r="E149" s="124"/>
      <c r="F149" s="124"/>
      <c r="G149" s="124"/>
    </row>
    <row r="150" spans="1:7" x14ac:dyDescent="0.25">
      <c r="A150" s="124"/>
      <c r="B150" s="124"/>
      <c r="C150" s="124"/>
      <c r="D150" s="124"/>
      <c r="E150" s="124"/>
      <c r="F150" s="124"/>
      <c r="G150" s="124"/>
    </row>
    <row r="151" spans="1:7" x14ac:dyDescent="0.25">
      <c r="A151" s="124"/>
      <c r="B151" s="124"/>
      <c r="C151" s="124"/>
      <c r="D151" s="124"/>
      <c r="E151" s="124"/>
      <c r="F151" s="124"/>
      <c r="G151" s="124"/>
    </row>
    <row r="152" spans="1:7" x14ac:dyDescent="0.25">
      <c r="A152" s="124"/>
      <c r="B152" s="124"/>
      <c r="C152" s="124"/>
      <c r="D152" s="124"/>
      <c r="E152" s="124"/>
      <c r="F152" s="124"/>
      <c r="G152" s="124"/>
    </row>
    <row r="153" spans="1:7" x14ac:dyDescent="0.25">
      <c r="A153" s="124"/>
      <c r="B153" s="124"/>
      <c r="C153" s="124"/>
      <c r="D153" s="124"/>
      <c r="E153" s="124"/>
      <c r="F153" s="124"/>
      <c r="G153" s="124"/>
    </row>
    <row r="154" spans="1:7" x14ac:dyDescent="0.25">
      <c r="A154" s="124"/>
      <c r="B154" s="124"/>
      <c r="C154" s="124"/>
      <c r="D154" s="124"/>
      <c r="E154" s="124"/>
      <c r="F154" s="124"/>
      <c r="G154" s="124"/>
    </row>
    <row r="155" spans="1:7" x14ac:dyDescent="0.25">
      <c r="A155" s="124"/>
      <c r="B155" s="124"/>
      <c r="C155" s="124"/>
      <c r="D155" s="124"/>
      <c r="E155" s="124"/>
      <c r="F155" s="124"/>
      <c r="G155" s="124"/>
    </row>
    <row r="156" spans="1:7" x14ac:dyDescent="0.25">
      <c r="A156" s="124"/>
      <c r="B156" s="124"/>
      <c r="C156" s="124"/>
      <c r="D156" s="124"/>
      <c r="E156" s="124"/>
      <c r="F156" s="124"/>
      <c r="G156" s="124"/>
    </row>
    <row r="157" spans="1:7" x14ac:dyDescent="0.25">
      <c r="A157" s="124"/>
      <c r="B157" s="124"/>
      <c r="C157" s="124"/>
      <c r="D157" s="124"/>
      <c r="E157" s="124"/>
      <c r="F157" s="124"/>
      <c r="G157" s="124"/>
    </row>
    <row r="158" spans="1:7" x14ac:dyDescent="0.25">
      <c r="A158" s="124"/>
      <c r="B158" s="124"/>
      <c r="C158" s="124"/>
      <c r="D158" s="124"/>
      <c r="E158" s="124"/>
      <c r="F158" s="124"/>
      <c r="G158" s="124"/>
    </row>
    <row r="159" spans="1:7" x14ac:dyDescent="0.25">
      <c r="A159" s="124"/>
      <c r="B159" s="124"/>
      <c r="C159" s="124"/>
      <c r="D159" s="124"/>
      <c r="E159" s="124"/>
      <c r="F159" s="124"/>
      <c r="G159" s="124"/>
    </row>
    <row r="160" spans="1:7" x14ac:dyDescent="0.25">
      <c r="A160" s="124"/>
      <c r="B160" s="124"/>
      <c r="C160" s="124"/>
      <c r="D160" s="124"/>
      <c r="E160" s="124"/>
      <c r="F160" s="124"/>
      <c r="G160" s="124"/>
    </row>
    <row r="161" spans="1:7" x14ac:dyDescent="0.25">
      <c r="A161" s="124"/>
      <c r="B161" s="124"/>
      <c r="C161" s="124"/>
      <c r="D161" s="124"/>
      <c r="E161" s="124"/>
      <c r="F161" s="124"/>
      <c r="G161" s="124"/>
    </row>
    <row r="162" spans="1:7" x14ac:dyDescent="0.25">
      <c r="A162" s="124"/>
      <c r="B162" s="124"/>
      <c r="C162" s="124"/>
      <c r="D162" s="124"/>
      <c r="E162" s="124"/>
      <c r="F162" s="124"/>
      <c r="G162" s="124"/>
    </row>
    <row r="163" spans="1:7" x14ac:dyDescent="0.25">
      <c r="A163" s="124"/>
      <c r="B163" s="124"/>
      <c r="C163" s="124"/>
      <c r="D163" s="124"/>
      <c r="E163" s="124"/>
      <c r="F163" s="124"/>
      <c r="G163" s="124"/>
    </row>
    <row r="164" spans="1:7" x14ac:dyDescent="0.25">
      <c r="A164" s="124"/>
      <c r="B164" s="124"/>
      <c r="C164" s="124"/>
      <c r="D164" s="124"/>
      <c r="E164" s="124"/>
      <c r="F164" s="124"/>
      <c r="G164" s="124"/>
    </row>
    <row r="165" spans="1:7" x14ac:dyDescent="0.25">
      <c r="A165" s="124"/>
      <c r="B165" s="124"/>
      <c r="C165" s="124"/>
      <c r="D165" s="124"/>
      <c r="E165" s="124"/>
      <c r="F165" s="124"/>
      <c r="G165" s="124"/>
    </row>
    <row r="166" spans="1:7" x14ac:dyDescent="0.25">
      <c r="A166" s="124"/>
      <c r="B166" s="124"/>
      <c r="C166" s="124"/>
      <c r="D166" s="124"/>
      <c r="E166" s="124"/>
      <c r="F166" s="124"/>
      <c r="G166" s="124"/>
    </row>
    <row r="167" spans="1:7" x14ac:dyDescent="0.25">
      <c r="A167" s="124"/>
      <c r="B167" s="124"/>
      <c r="C167" s="124"/>
      <c r="D167" s="124"/>
      <c r="E167" s="124"/>
      <c r="F167" s="124"/>
      <c r="G167" s="124"/>
    </row>
    <row r="168" spans="1:7" x14ac:dyDescent="0.25">
      <c r="A168" s="124"/>
      <c r="B168" s="124"/>
      <c r="C168" s="124"/>
      <c r="D168" s="124"/>
      <c r="E168" s="124"/>
      <c r="F168" s="124"/>
      <c r="G168" s="124"/>
    </row>
    <row r="169" spans="1:7" x14ac:dyDescent="0.25">
      <c r="A169" s="124"/>
      <c r="B169" s="124"/>
      <c r="C169" s="124"/>
      <c r="D169" s="124"/>
      <c r="E169" s="124"/>
      <c r="F169" s="124"/>
      <c r="G169" s="124"/>
    </row>
    <row r="170" spans="1:7" x14ac:dyDescent="0.25">
      <c r="A170" s="124"/>
      <c r="B170" s="124"/>
      <c r="C170" s="124"/>
      <c r="D170" s="124"/>
      <c r="E170" s="124"/>
      <c r="F170" s="124"/>
      <c r="G170" s="124"/>
    </row>
    <row r="171" spans="1:7" x14ac:dyDescent="0.25">
      <c r="A171" s="124"/>
      <c r="B171" s="124"/>
      <c r="C171" s="124"/>
      <c r="D171" s="124"/>
      <c r="E171" s="124"/>
      <c r="F171" s="124"/>
      <c r="G171" s="124"/>
    </row>
    <row r="172" spans="1:7" x14ac:dyDescent="0.25">
      <c r="A172" s="124"/>
      <c r="B172" s="124"/>
      <c r="C172" s="124"/>
      <c r="D172" s="124"/>
      <c r="E172" s="124"/>
      <c r="F172" s="124"/>
      <c r="G172" s="124"/>
    </row>
    <row r="173" spans="1:7" x14ac:dyDescent="0.25">
      <c r="A173" s="124"/>
      <c r="B173" s="124"/>
      <c r="C173" s="124"/>
      <c r="D173" s="124"/>
      <c r="E173" s="124"/>
      <c r="F173" s="124"/>
      <c r="G173" s="124"/>
    </row>
    <row r="174" spans="1:7" x14ac:dyDescent="0.25">
      <c r="A174" s="124"/>
      <c r="B174" s="124"/>
      <c r="C174" s="124"/>
      <c r="D174" s="124"/>
      <c r="E174" s="124"/>
      <c r="F174" s="124"/>
      <c r="G174" s="124"/>
    </row>
    <row r="175" spans="1:7" x14ac:dyDescent="0.25">
      <c r="A175" s="124"/>
      <c r="B175" s="124"/>
      <c r="C175" s="124"/>
      <c r="D175" s="124"/>
      <c r="E175" s="124"/>
      <c r="F175" s="124"/>
      <c r="G175" s="124"/>
    </row>
    <row r="176" spans="1:7" x14ac:dyDescent="0.25">
      <c r="A176" s="124"/>
      <c r="B176" s="124"/>
      <c r="C176" s="124"/>
      <c r="D176" s="124"/>
      <c r="E176" s="124"/>
      <c r="F176" s="124"/>
      <c r="G176" s="124"/>
    </row>
    <row r="177" spans="1:7" x14ac:dyDescent="0.25">
      <c r="A177" s="124"/>
      <c r="B177" s="124"/>
      <c r="C177" s="124"/>
      <c r="D177" s="124"/>
      <c r="E177" s="124"/>
      <c r="F177" s="124"/>
      <c r="G177" s="124"/>
    </row>
    <row r="178" spans="1:7" x14ac:dyDescent="0.25">
      <c r="A178" s="124"/>
      <c r="B178" s="124"/>
      <c r="C178" s="124"/>
      <c r="D178" s="124"/>
      <c r="E178" s="124"/>
      <c r="F178" s="124"/>
      <c r="G178" s="124"/>
    </row>
    <row r="179" spans="1:7" x14ac:dyDescent="0.25">
      <c r="A179" s="124"/>
      <c r="B179" s="124"/>
      <c r="C179" s="124"/>
      <c r="D179" s="124"/>
      <c r="E179" s="124"/>
      <c r="F179" s="124"/>
      <c r="G179" s="124"/>
    </row>
    <row r="180" spans="1:7" x14ac:dyDescent="0.25">
      <c r="A180" s="124"/>
      <c r="B180" s="124"/>
      <c r="C180" s="124"/>
      <c r="D180" s="124"/>
      <c r="E180" s="124"/>
      <c r="F180" s="124"/>
      <c r="G180" s="124"/>
    </row>
    <row r="181" spans="1:7" x14ac:dyDescent="0.25">
      <c r="A181" s="124"/>
      <c r="B181" s="124"/>
      <c r="C181" s="124"/>
      <c r="D181" s="124"/>
      <c r="E181" s="124"/>
      <c r="F181" s="124"/>
      <c r="G181" s="124"/>
    </row>
    <row r="182" spans="1:7" x14ac:dyDescent="0.25">
      <c r="A182" s="124"/>
      <c r="B182" s="124"/>
      <c r="C182" s="124"/>
      <c r="D182" s="124"/>
      <c r="E182" s="124"/>
      <c r="F182" s="124"/>
      <c r="G182" s="124"/>
    </row>
    <row r="183" spans="1:7" x14ac:dyDescent="0.25">
      <c r="A183" s="124"/>
      <c r="B183" s="124"/>
      <c r="C183" s="124"/>
      <c r="D183" s="124"/>
      <c r="E183" s="124"/>
      <c r="F183" s="124"/>
      <c r="G183" s="124"/>
    </row>
    <row r="184" spans="1:7" x14ac:dyDescent="0.25">
      <c r="A184" s="124"/>
      <c r="B184" s="124"/>
      <c r="C184" s="124"/>
      <c r="D184" s="124"/>
      <c r="E184" s="124"/>
      <c r="F184" s="124"/>
      <c r="G184" s="124"/>
    </row>
    <row r="185" spans="1:7" x14ac:dyDescent="0.25">
      <c r="A185" s="124"/>
      <c r="B185" s="124"/>
      <c r="C185" s="124"/>
      <c r="D185" s="124"/>
      <c r="E185" s="124"/>
      <c r="F185" s="124"/>
      <c r="G185" s="124"/>
    </row>
    <row r="186" spans="1:7" x14ac:dyDescent="0.25">
      <c r="A186" s="124"/>
      <c r="B186" s="124"/>
      <c r="C186" s="124"/>
      <c r="D186" s="124"/>
      <c r="E186" s="124"/>
      <c r="F186" s="124"/>
      <c r="G186" s="124"/>
    </row>
    <row r="187" spans="1:7" x14ac:dyDescent="0.25">
      <c r="A187" s="124"/>
      <c r="B187" s="124"/>
      <c r="C187" s="124"/>
      <c r="D187" s="124"/>
      <c r="E187" s="124"/>
      <c r="F187" s="124"/>
      <c r="G187" s="124"/>
    </row>
    <row r="188" spans="1:7" x14ac:dyDescent="0.25">
      <c r="A188" s="124"/>
      <c r="B188" s="124"/>
      <c r="C188" s="124"/>
      <c r="D188" s="124"/>
      <c r="E188" s="124"/>
      <c r="F188" s="124"/>
      <c r="G188" s="124"/>
    </row>
    <row r="189" spans="1:7" x14ac:dyDescent="0.25">
      <c r="A189" s="124"/>
      <c r="B189" s="124"/>
      <c r="C189" s="124"/>
      <c r="D189" s="124"/>
      <c r="E189" s="124"/>
      <c r="F189" s="124"/>
      <c r="G189" s="124"/>
    </row>
    <row r="190" spans="1:7" x14ac:dyDescent="0.25">
      <c r="A190" s="124"/>
      <c r="B190" s="124"/>
      <c r="C190" s="124"/>
      <c r="D190" s="124"/>
      <c r="E190" s="124"/>
      <c r="F190" s="124"/>
      <c r="G190" s="124"/>
    </row>
    <row r="191" spans="1:7" x14ac:dyDescent="0.25">
      <c r="A191" s="124"/>
      <c r="B191" s="124"/>
      <c r="C191" s="124"/>
      <c r="D191" s="124"/>
      <c r="E191" s="124"/>
      <c r="F191" s="124"/>
      <c r="G191" s="124"/>
    </row>
    <row r="192" spans="1:7" x14ac:dyDescent="0.25">
      <c r="A192" s="124"/>
      <c r="B192" s="124"/>
      <c r="C192" s="124"/>
      <c r="D192" s="124"/>
      <c r="E192" s="124"/>
      <c r="F192" s="124"/>
      <c r="G192" s="124"/>
    </row>
    <row r="193" spans="1:7" x14ac:dyDescent="0.25">
      <c r="A193" s="124"/>
      <c r="B193" s="124"/>
      <c r="C193" s="124"/>
      <c r="D193" s="124"/>
      <c r="E193" s="124"/>
      <c r="F193" s="124"/>
      <c r="G193" s="124"/>
    </row>
    <row r="194" spans="1:7" x14ac:dyDescent="0.25">
      <c r="A194" s="124"/>
      <c r="B194" s="124"/>
      <c r="C194" s="124"/>
      <c r="D194" s="124"/>
      <c r="E194" s="124"/>
      <c r="F194" s="124"/>
      <c r="G194" s="124"/>
    </row>
    <row r="195" spans="1:7" x14ac:dyDescent="0.25">
      <c r="A195" s="124"/>
      <c r="B195" s="124"/>
      <c r="C195" s="124"/>
      <c r="D195" s="124"/>
      <c r="E195" s="124"/>
      <c r="F195" s="124"/>
      <c r="G195" s="124"/>
    </row>
    <row r="196" spans="1:7" x14ac:dyDescent="0.25">
      <c r="A196" s="124"/>
      <c r="B196" s="124"/>
      <c r="C196" s="124"/>
      <c r="D196" s="124"/>
      <c r="E196" s="124"/>
      <c r="F196" s="124"/>
      <c r="G196" s="124"/>
    </row>
    <row r="197" spans="1:7" x14ac:dyDescent="0.25">
      <c r="A197" s="124"/>
      <c r="B197" s="124"/>
      <c r="C197" s="124"/>
      <c r="D197" s="124"/>
      <c r="E197" s="124"/>
      <c r="F197" s="124"/>
      <c r="G197" s="124"/>
    </row>
    <row r="198" spans="1:7" x14ac:dyDescent="0.25">
      <c r="A198" s="124"/>
      <c r="B198" s="124"/>
      <c r="C198" s="124"/>
      <c r="D198" s="124"/>
      <c r="E198" s="124"/>
      <c r="F198" s="124"/>
      <c r="G198" s="124"/>
    </row>
    <row r="199" spans="1:7" x14ac:dyDescent="0.25">
      <c r="A199" s="124"/>
      <c r="B199" s="124"/>
      <c r="C199" s="124"/>
      <c r="D199" s="124"/>
      <c r="E199" s="124"/>
      <c r="F199" s="124"/>
      <c r="G199" s="124"/>
    </row>
    <row r="200" spans="1:7" x14ac:dyDescent="0.25">
      <c r="A200" s="124"/>
      <c r="B200" s="124"/>
      <c r="C200" s="124"/>
      <c r="D200" s="124"/>
      <c r="E200" s="124"/>
      <c r="F200" s="124"/>
      <c r="G200" s="124"/>
    </row>
    <row r="201" spans="1:7" x14ac:dyDescent="0.25">
      <c r="A201" s="124"/>
      <c r="B201" s="124"/>
      <c r="C201" s="124"/>
      <c r="D201" s="124"/>
      <c r="E201" s="124"/>
      <c r="F201" s="124"/>
      <c r="G201" s="124"/>
    </row>
    <row r="202" spans="1:7" x14ac:dyDescent="0.25">
      <c r="A202" s="124"/>
      <c r="B202" s="124"/>
      <c r="C202" s="124"/>
      <c r="D202" s="124"/>
      <c r="E202" s="124"/>
      <c r="F202" s="124"/>
      <c r="G202" s="124"/>
    </row>
    <row r="203" spans="1:7" x14ac:dyDescent="0.25">
      <c r="A203" s="124"/>
      <c r="B203" s="124"/>
      <c r="C203" s="124"/>
      <c r="D203" s="124"/>
      <c r="E203" s="124"/>
      <c r="F203" s="124"/>
      <c r="G203" s="124"/>
    </row>
    <row r="204" spans="1:7" x14ac:dyDescent="0.25">
      <c r="A204" s="124"/>
      <c r="B204" s="124"/>
      <c r="C204" s="124"/>
      <c r="D204" s="124"/>
      <c r="E204" s="124"/>
      <c r="F204" s="124"/>
      <c r="G204" s="124"/>
    </row>
    <row r="205" spans="1:7" x14ac:dyDescent="0.25">
      <c r="A205" s="124"/>
      <c r="B205" s="124"/>
      <c r="C205" s="124"/>
      <c r="D205" s="124"/>
      <c r="E205" s="124"/>
      <c r="F205" s="124"/>
      <c r="G205" s="124"/>
    </row>
    <row r="206" spans="1:7" x14ac:dyDescent="0.25">
      <c r="A206" s="124"/>
      <c r="B206" s="124"/>
      <c r="C206" s="124"/>
      <c r="D206" s="124"/>
      <c r="E206" s="124"/>
      <c r="F206" s="124"/>
      <c r="G206" s="124"/>
    </row>
    <row r="207" spans="1:7" x14ac:dyDescent="0.25">
      <c r="A207" s="124"/>
      <c r="B207" s="124"/>
      <c r="C207" s="124"/>
      <c r="D207" s="124"/>
      <c r="E207" s="124"/>
      <c r="F207" s="124"/>
      <c r="G207" s="124"/>
    </row>
    <row r="208" spans="1:7" x14ac:dyDescent="0.25">
      <c r="A208" s="124"/>
      <c r="B208" s="124"/>
      <c r="C208" s="124"/>
      <c r="D208" s="124"/>
      <c r="E208" s="124"/>
      <c r="F208" s="124"/>
      <c r="G208" s="124"/>
    </row>
    <row r="209" spans="1:7" x14ac:dyDescent="0.25">
      <c r="A209" s="124"/>
      <c r="B209" s="124"/>
      <c r="C209" s="124"/>
      <c r="D209" s="124"/>
      <c r="E209" s="124"/>
      <c r="F209" s="124"/>
      <c r="G209" s="124"/>
    </row>
    <row r="210" spans="1:7" x14ac:dyDescent="0.25">
      <c r="A210" s="124"/>
      <c r="B210" s="124"/>
      <c r="C210" s="124"/>
      <c r="D210" s="124"/>
      <c r="E210" s="124"/>
      <c r="F210" s="124"/>
      <c r="G210" s="124"/>
    </row>
    <row r="211" spans="1:7" x14ac:dyDescent="0.25">
      <c r="A211" s="124"/>
      <c r="B211" s="124"/>
      <c r="C211" s="124"/>
      <c r="D211" s="124"/>
      <c r="E211" s="124"/>
      <c r="F211" s="124"/>
      <c r="G211" s="124"/>
    </row>
    <row r="212" spans="1:7" x14ac:dyDescent="0.25">
      <c r="A212" s="124"/>
      <c r="B212" s="124"/>
      <c r="C212" s="124"/>
      <c r="D212" s="124"/>
      <c r="E212" s="124"/>
      <c r="F212" s="124"/>
      <c r="G212" s="124"/>
    </row>
    <row r="213" spans="1:7" x14ac:dyDescent="0.25">
      <c r="A213" s="124"/>
      <c r="B213" s="124"/>
      <c r="C213" s="124"/>
      <c r="D213" s="124"/>
      <c r="E213" s="124"/>
      <c r="F213" s="124"/>
      <c r="G213" s="124"/>
    </row>
    <row r="214" spans="1:7" x14ac:dyDescent="0.25">
      <c r="A214" s="124"/>
      <c r="B214" s="124"/>
      <c r="C214" s="124"/>
      <c r="D214" s="124"/>
      <c r="E214" s="124"/>
      <c r="F214" s="124"/>
      <c r="G214" s="124"/>
    </row>
    <row r="215" spans="1:7" x14ac:dyDescent="0.25">
      <c r="A215" s="124"/>
      <c r="B215" s="124"/>
      <c r="C215" s="124"/>
      <c r="D215" s="124"/>
      <c r="E215" s="124"/>
      <c r="F215" s="124"/>
      <c r="G215" s="124"/>
    </row>
    <row r="216" spans="1:7" x14ac:dyDescent="0.25">
      <c r="A216" s="124"/>
      <c r="B216" s="124"/>
      <c r="C216" s="124"/>
      <c r="D216" s="124"/>
      <c r="E216" s="124"/>
      <c r="F216" s="124"/>
      <c r="G216" s="124"/>
    </row>
    <row r="217" spans="1:7" x14ac:dyDescent="0.25">
      <c r="A217" s="124"/>
      <c r="B217" s="124"/>
      <c r="C217" s="124"/>
      <c r="D217" s="124"/>
      <c r="E217" s="124"/>
      <c r="F217" s="124"/>
      <c r="G217" s="124"/>
    </row>
    <row r="218" spans="1:7" x14ac:dyDescent="0.25">
      <c r="A218" s="124"/>
      <c r="B218" s="124"/>
      <c r="C218" s="124"/>
      <c r="D218" s="124"/>
      <c r="E218" s="124"/>
      <c r="F218" s="124"/>
      <c r="G218" s="124"/>
    </row>
    <row r="219" spans="1:7" x14ac:dyDescent="0.25">
      <c r="A219" s="124"/>
      <c r="B219" s="124"/>
      <c r="C219" s="124"/>
      <c r="D219" s="124"/>
      <c r="E219" s="124"/>
      <c r="F219" s="124"/>
      <c r="G219" s="124"/>
    </row>
    <row r="220" spans="1:7" x14ac:dyDescent="0.25">
      <c r="A220" s="124"/>
      <c r="B220" s="124"/>
      <c r="C220" s="124"/>
      <c r="D220" s="124"/>
      <c r="E220" s="124"/>
      <c r="F220" s="124"/>
      <c r="G220" s="124"/>
    </row>
    <row r="221" spans="1:7" x14ac:dyDescent="0.25">
      <c r="A221" s="124"/>
      <c r="B221" s="124"/>
      <c r="C221" s="124"/>
      <c r="D221" s="124"/>
      <c r="E221" s="124"/>
      <c r="F221" s="124"/>
      <c r="G221" s="124"/>
    </row>
    <row r="222" spans="1:7" x14ac:dyDescent="0.25">
      <c r="A222" s="124"/>
      <c r="B222" s="124"/>
      <c r="C222" s="124"/>
      <c r="D222" s="124"/>
      <c r="E222" s="124"/>
      <c r="F222" s="124"/>
      <c r="G222" s="124"/>
    </row>
    <row r="223" spans="1:7" x14ac:dyDescent="0.25">
      <c r="A223" s="124"/>
      <c r="B223" s="124"/>
      <c r="C223" s="124"/>
      <c r="D223" s="124"/>
      <c r="E223" s="124"/>
      <c r="F223" s="124"/>
      <c r="G223" s="124"/>
    </row>
    <row r="224" spans="1:7" x14ac:dyDescent="0.25">
      <c r="A224" s="124"/>
      <c r="B224" s="124"/>
      <c r="C224" s="124"/>
      <c r="D224" s="124"/>
      <c r="E224" s="124"/>
      <c r="F224" s="124"/>
      <c r="G224" s="124"/>
    </row>
    <row r="225" spans="1:7" x14ac:dyDescent="0.25">
      <c r="A225" s="124"/>
      <c r="B225" s="124"/>
      <c r="C225" s="124"/>
      <c r="D225" s="124"/>
      <c r="E225" s="124"/>
      <c r="F225" s="124"/>
      <c r="G225" s="124"/>
    </row>
    <row r="226" spans="1:7" x14ac:dyDescent="0.25">
      <c r="A226" s="124"/>
      <c r="B226" s="124"/>
      <c r="C226" s="124"/>
      <c r="D226" s="124"/>
      <c r="E226" s="124"/>
      <c r="F226" s="124"/>
      <c r="G226" s="124"/>
    </row>
    <row r="227" spans="1:7" x14ac:dyDescent="0.25">
      <c r="A227" s="124"/>
      <c r="B227" s="124"/>
      <c r="C227" s="124"/>
      <c r="D227" s="124"/>
      <c r="E227" s="124"/>
      <c r="F227" s="124"/>
      <c r="G227" s="124"/>
    </row>
    <row r="228" spans="1:7" x14ac:dyDescent="0.25">
      <c r="A228" s="124"/>
      <c r="B228" s="124"/>
      <c r="C228" s="124"/>
      <c r="D228" s="124"/>
      <c r="E228" s="124"/>
      <c r="F228" s="124"/>
      <c r="G228" s="124"/>
    </row>
    <row r="229" spans="1:7" x14ac:dyDescent="0.25">
      <c r="A229" s="124"/>
      <c r="B229" s="124"/>
      <c r="C229" s="124"/>
      <c r="D229" s="124"/>
      <c r="E229" s="124"/>
      <c r="F229" s="124"/>
      <c r="G229" s="124"/>
    </row>
    <row r="230" spans="1:7" x14ac:dyDescent="0.25">
      <c r="A230" s="124"/>
      <c r="B230" s="124"/>
      <c r="C230" s="124"/>
      <c r="D230" s="124"/>
      <c r="E230" s="124"/>
      <c r="F230" s="124"/>
      <c r="G230" s="124"/>
    </row>
    <row r="231" spans="1:7" x14ac:dyDescent="0.25">
      <c r="A231" s="124"/>
      <c r="B231" s="124"/>
      <c r="C231" s="124"/>
      <c r="D231" s="124"/>
      <c r="E231" s="124"/>
      <c r="F231" s="124"/>
      <c r="G231" s="124"/>
    </row>
    <row r="232" spans="1:7" x14ac:dyDescent="0.25">
      <c r="A232" s="124"/>
      <c r="B232" s="124"/>
      <c r="C232" s="124"/>
      <c r="D232" s="124"/>
      <c r="E232" s="124"/>
      <c r="F232" s="124"/>
      <c r="G232" s="124"/>
    </row>
    <row r="233" spans="1:7" x14ac:dyDescent="0.25">
      <c r="A233" s="124"/>
      <c r="B233" s="124"/>
      <c r="C233" s="124"/>
      <c r="D233" s="124"/>
      <c r="E233" s="124"/>
      <c r="F233" s="124"/>
      <c r="G233" s="124"/>
    </row>
    <row r="234" spans="1:7" x14ac:dyDescent="0.25">
      <c r="A234" s="124"/>
      <c r="B234" s="124"/>
      <c r="C234" s="124"/>
      <c r="D234" s="124"/>
      <c r="E234" s="124"/>
      <c r="F234" s="124"/>
      <c r="G234" s="124"/>
    </row>
    <row r="235" spans="1:7" x14ac:dyDescent="0.25">
      <c r="A235" s="124"/>
      <c r="B235" s="124"/>
      <c r="C235" s="124"/>
      <c r="D235" s="124"/>
      <c r="E235" s="124"/>
      <c r="F235" s="124"/>
      <c r="G235" s="124"/>
    </row>
    <row r="236" spans="1:7" x14ac:dyDescent="0.25">
      <c r="A236" s="124"/>
      <c r="B236" s="124"/>
      <c r="C236" s="124"/>
      <c r="D236" s="124"/>
      <c r="E236" s="124"/>
      <c r="F236" s="124"/>
      <c r="G236" s="124"/>
    </row>
    <row r="237" spans="1:7" x14ac:dyDescent="0.25">
      <c r="A237" s="124"/>
      <c r="B237" s="124"/>
      <c r="C237" s="124"/>
      <c r="D237" s="124"/>
      <c r="E237" s="124"/>
      <c r="F237" s="124"/>
      <c r="G237" s="124"/>
    </row>
    <row r="238" spans="1:7" x14ac:dyDescent="0.25">
      <c r="A238" s="124"/>
      <c r="B238" s="124"/>
      <c r="C238" s="124"/>
      <c r="D238" s="124"/>
      <c r="E238" s="124"/>
      <c r="F238" s="124"/>
      <c r="G238" s="124"/>
    </row>
    <row r="239" spans="1:7" x14ac:dyDescent="0.25">
      <c r="A239" s="124"/>
      <c r="B239" s="124"/>
      <c r="C239" s="124"/>
      <c r="D239" s="124"/>
      <c r="E239" s="124"/>
      <c r="F239" s="124"/>
      <c r="G239" s="124"/>
    </row>
    <row r="240" spans="1:7" x14ac:dyDescent="0.25">
      <c r="A240" s="124"/>
      <c r="B240" s="124"/>
      <c r="C240" s="124"/>
      <c r="D240" s="124"/>
      <c r="E240" s="124"/>
      <c r="F240" s="124"/>
      <c r="G240" s="124"/>
    </row>
    <row r="241" spans="1:7" x14ac:dyDescent="0.25">
      <c r="A241" s="124"/>
      <c r="B241" s="124"/>
      <c r="C241" s="124"/>
      <c r="D241" s="124"/>
      <c r="E241" s="124"/>
      <c r="F241" s="124"/>
      <c r="G241" s="124"/>
    </row>
    <row r="242" spans="1:7" x14ac:dyDescent="0.25">
      <c r="A242" s="124"/>
      <c r="B242" s="124"/>
      <c r="C242" s="124"/>
      <c r="D242" s="124"/>
      <c r="E242" s="124"/>
      <c r="F242" s="124"/>
      <c r="G242" s="124"/>
    </row>
    <row r="243" spans="1:7" x14ac:dyDescent="0.25">
      <c r="A243" s="124"/>
      <c r="B243" s="124"/>
      <c r="C243" s="124"/>
      <c r="D243" s="124"/>
      <c r="E243" s="124"/>
      <c r="F243" s="124"/>
      <c r="G243" s="124"/>
    </row>
    <row r="244" spans="1:7" x14ac:dyDescent="0.25">
      <c r="A244" s="124"/>
      <c r="B244" s="124"/>
      <c r="C244" s="124"/>
      <c r="D244" s="124"/>
      <c r="E244" s="124"/>
      <c r="F244" s="124"/>
      <c r="G244" s="124"/>
    </row>
    <row r="245" spans="1:7" x14ac:dyDescent="0.25">
      <c r="A245" s="124"/>
      <c r="B245" s="124"/>
      <c r="C245" s="124"/>
      <c r="D245" s="124"/>
      <c r="E245" s="124"/>
      <c r="F245" s="124"/>
      <c r="G245" s="124"/>
    </row>
    <row r="246" spans="1:7" x14ac:dyDescent="0.25">
      <c r="A246" s="124"/>
      <c r="B246" s="124"/>
      <c r="C246" s="124"/>
      <c r="D246" s="124"/>
      <c r="E246" s="124"/>
      <c r="F246" s="124"/>
      <c r="G246" s="124"/>
    </row>
    <row r="247" spans="1:7" x14ac:dyDescent="0.25">
      <c r="A247" s="124"/>
      <c r="B247" s="124"/>
      <c r="C247" s="124"/>
      <c r="D247" s="124"/>
      <c r="E247" s="124"/>
      <c r="F247" s="124"/>
      <c r="G247" s="124"/>
    </row>
    <row r="248" spans="1:7" x14ac:dyDescent="0.25">
      <c r="A248" s="124"/>
      <c r="B248" s="124"/>
      <c r="C248" s="124"/>
      <c r="D248" s="124"/>
      <c r="E248" s="124"/>
      <c r="F248" s="124"/>
      <c r="G248" s="124"/>
    </row>
    <row r="249" spans="1:7" x14ac:dyDescent="0.25">
      <c r="A249" s="124"/>
      <c r="B249" s="124"/>
      <c r="C249" s="124"/>
      <c r="D249" s="124"/>
      <c r="E249" s="124"/>
      <c r="F249" s="124"/>
      <c r="G249" s="124"/>
    </row>
    <row r="250" spans="1:7" x14ac:dyDescent="0.25">
      <c r="A250" s="124"/>
      <c r="B250" s="124"/>
      <c r="C250" s="124"/>
      <c r="D250" s="124"/>
      <c r="E250" s="124"/>
      <c r="F250" s="124"/>
      <c r="G250" s="124"/>
    </row>
    <row r="251" spans="1:7" x14ac:dyDescent="0.25">
      <c r="A251" s="124"/>
      <c r="B251" s="124"/>
      <c r="C251" s="124"/>
      <c r="D251" s="124"/>
      <c r="E251" s="124"/>
      <c r="F251" s="124"/>
      <c r="G251" s="124"/>
    </row>
    <row r="252" spans="1:7" x14ac:dyDescent="0.25">
      <c r="A252" s="124"/>
      <c r="B252" s="124"/>
      <c r="C252" s="124"/>
      <c r="D252" s="124"/>
      <c r="E252" s="124"/>
      <c r="F252" s="124"/>
      <c r="G252" s="124"/>
    </row>
    <row r="253" spans="1:7" x14ac:dyDescent="0.25">
      <c r="A253" s="124"/>
      <c r="B253" s="124"/>
      <c r="C253" s="124"/>
      <c r="D253" s="124"/>
      <c r="E253" s="124"/>
      <c r="F253" s="124"/>
      <c r="G253" s="124"/>
    </row>
    <row r="254" spans="1:7" x14ac:dyDescent="0.25">
      <c r="A254" s="124"/>
      <c r="B254" s="124"/>
      <c r="C254" s="124"/>
      <c r="D254" s="124"/>
      <c r="E254" s="124"/>
      <c r="F254" s="124"/>
      <c r="G254" s="124"/>
    </row>
    <row r="255" spans="1:7" x14ac:dyDescent="0.25">
      <c r="A255" s="124"/>
      <c r="B255" s="124"/>
      <c r="C255" s="124"/>
      <c r="D255" s="124"/>
      <c r="E255" s="124"/>
      <c r="F255" s="124"/>
      <c r="G255" s="124"/>
    </row>
    <row r="256" spans="1:7" x14ac:dyDescent="0.25">
      <c r="A256" s="124"/>
      <c r="B256" s="124"/>
      <c r="C256" s="124"/>
      <c r="D256" s="124"/>
      <c r="E256" s="124"/>
      <c r="F256" s="124"/>
      <c r="G256" s="124"/>
    </row>
    <row r="257" spans="1:7" x14ac:dyDescent="0.25">
      <c r="A257" s="124"/>
      <c r="B257" s="124"/>
      <c r="C257" s="124"/>
      <c r="D257" s="124"/>
      <c r="E257" s="124"/>
      <c r="F257" s="124"/>
      <c r="G257" s="124"/>
    </row>
    <row r="258" spans="1:7" x14ac:dyDescent="0.25">
      <c r="A258" s="124"/>
      <c r="B258" s="124"/>
      <c r="C258" s="124"/>
      <c r="D258" s="124"/>
      <c r="E258" s="124"/>
      <c r="F258" s="124"/>
      <c r="G258" s="124"/>
    </row>
    <row r="259" spans="1:7" x14ac:dyDescent="0.25">
      <c r="A259" s="124"/>
      <c r="B259" s="124"/>
      <c r="C259" s="124"/>
      <c r="D259" s="124"/>
      <c r="E259" s="124"/>
      <c r="F259" s="124"/>
      <c r="G259" s="124"/>
    </row>
    <row r="260" spans="1:7" x14ac:dyDescent="0.25">
      <c r="A260" s="124"/>
      <c r="B260" s="124"/>
      <c r="C260" s="124"/>
      <c r="D260" s="124"/>
      <c r="E260" s="124"/>
      <c r="F260" s="124"/>
      <c r="G260" s="124"/>
    </row>
    <row r="261" spans="1:7" x14ac:dyDescent="0.25">
      <c r="A261" s="124"/>
      <c r="B261" s="124"/>
      <c r="C261" s="124"/>
      <c r="D261" s="124"/>
      <c r="E261" s="124"/>
      <c r="F261" s="124"/>
      <c r="G261" s="124"/>
    </row>
    <row r="262" spans="1:7" x14ac:dyDescent="0.25">
      <c r="A262" s="124"/>
      <c r="B262" s="124"/>
      <c r="C262" s="124"/>
      <c r="D262" s="124"/>
      <c r="E262" s="124"/>
      <c r="F262" s="124"/>
      <c r="G262" s="124"/>
    </row>
    <row r="263" spans="1:7" x14ac:dyDescent="0.25">
      <c r="A263" s="124"/>
      <c r="B263" s="124"/>
      <c r="C263" s="124"/>
      <c r="D263" s="124"/>
      <c r="E263" s="124"/>
      <c r="F263" s="124"/>
      <c r="G263" s="124"/>
    </row>
    <row r="264" spans="1:7" x14ac:dyDescent="0.25">
      <c r="A264" s="124"/>
      <c r="B264" s="124"/>
      <c r="C264" s="124"/>
      <c r="D264" s="124"/>
      <c r="E264" s="124"/>
      <c r="F264" s="124"/>
      <c r="G264" s="124"/>
    </row>
    <row r="265" spans="1:7" x14ac:dyDescent="0.25">
      <c r="A265" s="124"/>
      <c r="B265" s="124"/>
      <c r="C265" s="124"/>
      <c r="D265" s="124"/>
      <c r="E265" s="124"/>
      <c r="F265" s="124"/>
      <c r="G265" s="124"/>
    </row>
    <row r="266" spans="1:7" x14ac:dyDescent="0.25">
      <c r="A266" s="124"/>
      <c r="B266" s="124"/>
      <c r="C266" s="124"/>
      <c r="D266" s="124"/>
      <c r="E266" s="124"/>
      <c r="F266" s="124"/>
      <c r="G266" s="124"/>
    </row>
    <row r="267" spans="1:7" x14ac:dyDescent="0.25">
      <c r="A267" s="124"/>
      <c r="B267" s="124"/>
      <c r="C267" s="124"/>
      <c r="D267" s="124"/>
      <c r="E267" s="124"/>
      <c r="F267" s="124"/>
      <c r="G267" s="124"/>
    </row>
    <row r="268" spans="1:7" x14ac:dyDescent="0.25">
      <c r="A268" s="124"/>
      <c r="B268" s="124"/>
      <c r="C268" s="124"/>
      <c r="D268" s="124"/>
      <c r="E268" s="124"/>
      <c r="F268" s="124"/>
      <c r="G268" s="124"/>
    </row>
    <row r="269" spans="1:7" x14ac:dyDescent="0.25">
      <c r="A269" s="124"/>
      <c r="B269" s="124"/>
      <c r="C269" s="124"/>
      <c r="D269" s="124"/>
      <c r="E269" s="124"/>
      <c r="F269" s="124"/>
      <c r="G269" s="124"/>
    </row>
    <row r="270" spans="1:7" x14ac:dyDescent="0.25">
      <c r="A270" s="124"/>
      <c r="B270" s="124"/>
      <c r="C270" s="124"/>
      <c r="D270" s="124"/>
      <c r="E270" s="124"/>
      <c r="F270" s="124"/>
      <c r="G270" s="124"/>
    </row>
    <row r="271" spans="1:7" x14ac:dyDescent="0.25">
      <c r="A271" s="124"/>
      <c r="B271" s="124"/>
      <c r="C271" s="124"/>
      <c r="D271" s="124"/>
      <c r="E271" s="124"/>
      <c r="F271" s="124"/>
      <c r="G271" s="124"/>
    </row>
    <row r="272" spans="1:7" x14ac:dyDescent="0.25">
      <c r="A272" s="124"/>
      <c r="B272" s="124"/>
      <c r="C272" s="124"/>
      <c r="D272" s="124"/>
      <c r="E272" s="124"/>
      <c r="F272" s="124"/>
      <c r="G272" s="124"/>
    </row>
    <row r="273" spans="1:7" x14ac:dyDescent="0.25">
      <c r="A273" s="124"/>
      <c r="B273" s="124"/>
      <c r="C273" s="124"/>
      <c r="D273" s="124"/>
      <c r="E273" s="124"/>
      <c r="F273" s="124"/>
      <c r="G273" s="124"/>
    </row>
    <row r="274" spans="1:7" x14ac:dyDescent="0.25">
      <c r="A274" s="124"/>
      <c r="B274" s="124"/>
      <c r="C274" s="124"/>
      <c r="D274" s="124"/>
      <c r="E274" s="124"/>
      <c r="F274" s="124"/>
      <c r="G274" s="124"/>
    </row>
    <row r="275" spans="1:7" x14ac:dyDescent="0.25">
      <c r="A275" s="124"/>
      <c r="B275" s="124"/>
      <c r="C275" s="124"/>
      <c r="D275" s="124"/>
      <c r="E275" s="124"/>
      <c r="F275" s="124"/>
      <c r="G275" s="124"/>
    </row>
    <row r="276" spans="1:7" x14ac:dyDescent="0.25">
      <c r="A276" s="124"/>
      <c r="B276" s="124"/>
      <c r="C276" s="124"/>
      <c r="D276" s="124"/>
      <c r="E276" s="124"/>
      <c r="F276" s="124"/>
      <c r="G276" s="124"/>
    </row>
    <row r="277" spans="1:7" x14ac:dyDescent="0.25">
      <c r="A277" s="124"/>
      <c r="B277" s="124"/>
      <c r="C277" s="124"/>
      <c r="D277" s="124"/>
      <c r="E277" s="124"/>
      <c r="F277" s="124"/>
      <c r="G277" s="124"/>
    </row>
    <row r="278" spans="1:7" x14ac:dyDescent="0.25">
      <c r="A278" s="124"/>
      <c r="B278" s="124"/>
      <c r="C278" s="124"/>
      <c r="D278" s="124"/>
      <c r="E278" s="124"/>
      <c r="F278" s="124"/>
      <c r="G278" s="124"/>
    </row>
    <row r="279" spans="1:7" x14ac:dyDescent="0.25">
      <c r="A279" s="124"/>
      <c r="B279" s="124"/>
      <c r="C279" s="124"/>
      <c r="D279" s="124"/>
      <c r="E279" s="124"/>
      <c r="F279" s="124"/>
      <c r="G279" s="124"/>
    </row>
    <row r="280" spans="1:7" x14ac:dyDescent="0.25">
      <c r="A280" s="124"/>
      <c r="B280" s="124"/>
      <c r="C280" s="124"/>
      <c r="D280" s="124"/>
      <c r="E280" s="124"/>
      <c r="F280" s="124"/>
      <c r="G280" s="124"/>
    </row>
    <row r="281" spans="1:7" x14ac:dyDescent="0.25">
      <c r="A281" s="124"/>
      <c r="B281" s="124"/>
      <c r="C281" s="124"/>
      <c r="D281" s="124"/>
      <c r="E281" s="124"/>
      <c r="F281" s="124"/>
      <c r="G281" s="124"/>
    </row>
    <row r="282" spans="1:7" x14ac:dyDescent="0.25">
      <c r="A282" s="124"/>
      <c r="B282" s="124"/>
      <c r="C282" s="124"/>
      <c r="D282" s="124"/>
      <c r="E282" s="124"/>
      <c r="F282" s="124"/>
      <c r="G282" s="124"/>
    </row>
    <row r="283" spans="1:7" x14ac:dyDescent="0.25">
      <c r="A283" s="124"/>
      <c r="B283" s="124"/>
      <c r="C283" s="124"/>
      <c r="D283" s="124"/>
      <c r="E283" s="124"/>
      <c r="F283" s="124"/>
      <c r="G283" s="124"/>
    </row>
    <row r="284" spans="1:7" x14ac:dyDescent="0.25">
      <c r="A284" s="124"/>
      <c r="B284" s="124"/>
      <c r="C284" s="124"/>
      <c r="D284" s="124"/>
      <c r="E284" s="124"/>
      <c r="F284" s="124"/>
      <c r="G284" s="124"/>
    </row>
    <row r="285" spans="1:7" x14ac:dyDescent="0.25">
      <c r="A285" s="124"/>
      <c r="B285" s="124"/>
      <c r="C285" s="124"/>
      <c r="D285" s="124"/>
      <c r="E285" s="124"/>
      <c r="F285" s="124"/>
      <c r="G285" s="124"/>
    </row>
    <row r="286" spans="1:7" x14ac:dyDescent="0.25">
      <c r="A286" s="124"/>
      <c r="B286" s="124"/>
      <c r="C286" s="124"/>
      <c r="D286" s="124"/>
      <c r="E286" s="124"/>
      <c r="F286" s="124"/>
      <c r="G286" s="124"/>
    </row>
    <row r="287" spans="1:7" x14ac:dyDescent="0.25">
      <c r="A287" s="124"/>
      <c r="B287" s="124"/>
      <c r="C287" s="124"/>
      <c r="D287" s="124"/>
      <c r="E287" s="124"/>
      <c r="F287" s="124"/>
      <c r="G287" s="124"/>
    </row>
    <row r="288" spans="1:7" x14ac:dyDescent="0.25">
      <c r="A288" s="124"/>
      <c r="B288" s="124"/>
      <c r="C288" s="124"/>
      <c r="D288" s="124"/>
      <c r="E288" s="124"/>
      <c r="F288" s="124"/>
      <c r="G288" s="124"/>
    </row>
    <row r="289" spans="1:7" x14ac:dyDescent="0.25">
      <c r="A289" s="124"/>
      <c r="B289" s="124"/>
      <c r="C289" s="124"/>
      <c r="D289" s="124"/>
      <c r="E289" s="124"/>
      <c r="F289" s="124"/>
      <c r="G289" s="124"/>
    </row>
    <row r="290" spans="1:7" x14ac:dyDescent="0.25">
      <c r="A290" s="124"/>
      <c r="B290" s="124"/>
      <c r="C290" s="124"/>
      <c r="D290" s="124"/>
      <c r="E290" s="124"/>
      <c r="F290" s="124"/>
      <c r="G290" s="124"/>
    </row>
    <row r="291" spans="1:7" x14ac:dyDescent="0.25">
      <c r="A291" s="124"/>
      <c r="B291" s="124"/>
      <c r="C291" s="124"/>
      <c r="D291" s="124"/>
      <c r="E291" s="124"/>
      <c r="F291" s="124"/>
      <c r="G291" s="124"/>
    </row>
    <row r="292" spans="1:7" x14ac:dyDescent="0.25">
      <c r="A292" s="124"/>
      <c r="B292" s="124"/>
      <c r="C292" s="124"/>
      <c r="D292" s="124"/>
      <c r="E292" s="124"/>
      <c r="F292" s="124"/>
      <c r="G292" s="124"/>
    </row>
    <row r="293" spans="1:7" x14ac:dyDescent="0.25">
      <c r="A293" s="124"/>
      <c r="B293" s="124"/>
      <c r="C293" s="124"/>
      <c r="D293" s="124"/>
      <c r="E293" s="124"/>
      <c r="F293" s="124"/>
      <c r="G293" s="124"/>
    </row>
    <row r="294" spans="1:7" x14ac:dyDescent="0.25">
      <c r="A294" s="124"/>
      <c r="B294" s="124"/>
      <c r="C294" s="124"/>
      <c r="D294" s="124"/>
      <c r="E294" s="124"/>
      <c r="F294" s="124"/>
      <c r="G294" s="124"/>
    </row>
    <row r="295" spans="1:7" x14ac:dyDescent="0.25">
      <c r="A295" s="124"/>
      <c r="B295" s="124"/>
      <c r="C295" s="124"/>
      <c r="D295" s="124"/>
      <c r="E295" s="124"/>
      <c r="F295" s="124"/>
      <c r="G295" s="124"/>
    </row>
    <row r="296" spans="1:7" x14ac:dyDescent="0.25">
      <c r="A296" s="124"/>
      <c r="B296" s="124"/>
      <c r="C296" s="124"/>
      <c r="D296" s="124"/>
      <c r="E296" s="124"/>
      <c r="F296" s="124"/>
      <c r="G296" s="124"/>
    </row>
    <row r="297" spans="1:7" x14ac:dyDescent="0.25">
      <c r="A297" s="124"/>
      <c r="B297" s="124"/>
      <c r="C297" s="124"/>
      <c r="D297" s="124"/>
      <c r="E297" s="124"/>
      <c r="F297" s="124"/>
      <c r="G297" s="124"/>
    </row>
    <row r="298" spans="1:7" x14ac:dyDescent="0.25">
      <c r="A298" s="124"/>
      <c r="B298" s="124"/>
      <c r="C298" s="124"/>
      <c r="D298" s="124"/>
      <c r="E298" s="124"/>
      <c r="F298" s="124"/>
      <c r="G298" s="124"/>
    </row>
    <row r="299" spans="1:7" x14ac:dyDescent="0.25">
      <c r="A299" s="124"/>
      <c r="B299" s="124"/>
      <c r="C299" s="124"/>
      <c r="D299" s="124"/>
      <c r="E299" s="124"/>
      <c r="F299" s="124"/>
      <c r="G299" s="124"/>
    </row>
    <row r="300" spans="1:7" x14ac:dyDescent="0.25">
      <c r="A300" s="124"/>
      <c r="B300" s="124"/>
      <c r="C300" s="124"/>
      <c r="D300" s="124"/>
      <c r="E300" s="124"/>
      <c r="F300" s="124"/>
      <c r="G300" s="124"/>
    </row>
    <row r="301" spans="1:7" x14ac:dyDescent="0.25">
      <c r="A301" s="124"/>
      <c r="B301" s="124"/>
      <c r="C301" s="124"/>
      <c r="D301" s="124"/>
      <c r="E301" s="124"/>
      <c r="F301" s="124"/>
      <c r="G301" s="124"/>
    </row>
    <row r="302" spans="1:7" x14ac:dyDescent="0.25">
      <c r="A302" s="124"/>
      <c r="B302" s="124"/>
      <c r="C302" s="124"/>
      <c r="D302" s="124"/>
      <c r="E302" s="124"/>
      <c r="F302" s="124"/>
      <c r="G302" s="124"/>
    </row>
    <row r="303" spans="1:7" x14ac:dyDescent="0.25">
      <c r="A303" s="124"/>
      <c r="B303" s="124"/>
      <c r="C303" s="124"/>
      <c r="D303" s="124"/>
      <c r="E303" s="124"/>
      <c r="F303" s="124"/>
      <c r="G303" s="124"/>
    </row>
    <row r="304" spans="1:7" x14ac:dyDescent="0.25">
      <c r="A304" s="124"/>
      <c r="B304" s="124"/>
      <c r="C304" s="124"/>
      <c r="D304" s="124"/>
      <c r="E304" s="124"/>
      <c r="F304" s="124"/>
      <c r="G304" s="124"/>
    </row>
    <row r="305" spans="1:7" x14ac:dyDescent="0.25">
      <c r="A305" s="124"/>
      <c r="B305" s="124"/>
      <c r="C305" s="124"/>
      <c r="D305" s="124"/>
      <c r="E305" s="124"/>
      <c r="F305" s="124"/>
      <c r="G305" s="124"/>
    </row>
    <row r="306" spans="1:7" x14ac:dyDescent="0.25">
      <c r="A306" s="124"/>
      <c r="B306" s="124"/>
      <c r="C306" s="124"/>
      <c r="D306" s="124"/>
      <c r="E306" s="124"/>
      <c r="F306" s="124"/>
      <c r="G306" s="124"/>
    </row>
    <row r="307" spans="1:7" x14ac:dyDescent="0.25">
      <c r="A307" s="124"/>
      <c r="B307" s="124"/>
      <c r="C307" s="124"/>
      <c r="D307" s="124"/>
      <c r="E307" s="124"/>
      <c r="F307" s="124"/>
      <c r="G307" s="124"/>
    </row>
    <row r="308" spans="1:7" x14ac:dyDescent="0.25">
      <c r="A308" s="124"/>
      <c r="B308" s="124"/>
      <c r="C308" s="124"/>
      <c r="D308" s="124"/>
      <c r="E308" s="124"/>
      <c r="F308" s="124"/>
      <c r="G308" s="124"/>
    </row>
    <row r="309" spans="1:7" x14ac:dyDescent="0.25">
      <c r="A309" s="124"/>
      <c r="B309" s="124"/>
      <c r="C309" s="124"/>
      <c r="D309" s="124"/>
      <c r="E309" s="124"/>
      <c r="F309" s="124"/>
      <c r="G309" s="124"/>
    </row>
    <row r="310" spans="1:7" x14ac:dyDescent="0.25">
      <c r="A310" s="124"/>
      <c r="B310" s="124"/>
      <c r="C310" s="124"/>
      <c r="D310" s="124"/>
      <c r="E310" s="124"/>
      <c r="F310" s="124"/>
      <c r="G310" s="124"/>
    </row>
    <row r="311" spans="1:7" x14ac:dyDescent="0.25">
      <c r="A311" s="124"/>
      <c r="B311" s="124"/>
      <c r="C311" s="124"/>
      <c r="D311" s="124"/>
      <c r="E311" s="124"/>
      <c r="F311" s="124"/>
      <c r="G311" s="124"/>
    </row>
    <row r="312" spans="1:7" x14ac:dyDescent="0.25">
      <c r="A312" s="124"/>
      <c r="B312" s="124"/>
      <c r="C312" s="124"/>
      <c r="D312" s="124"/>
      <c r="E312" s="124"/>
      <c r="F312" s="124"/>
      <c r="G312" s="124"/>
    </row>
    <row r="313" spans="1:7" x14ac:dyDescent="0.25">
      <c r="A313" s="124"/>
      <c r="B313" s="124"/>
      <c r="C313" s="124"/>
      <c r="D313" s="124"/>
      <c r="E313" s="124"/>
      <c r="F313" s="124"/>
      <c r="G313" s="124"/>
    </row>
    <row r="314" spans="1:7" x14ac:dyDescent="0.25">
      <c r="A314" s="124"/>
      <c r="B314" s="124"/>
      <c r="C314" s="124"/>
      <c r="D314" s="124"/>
      <c r="E314" s="124"/>
      <c r="F314" s="124"/>
      <c r="G314" s="124"/>
    </row>
    <row r="315" spans="1:7" x14ac:dyDescent="0.25">
      <c r="A315" s="124"/>
      <c r="B315" s="124"/>
      <c r="C315" s="124"/>
      <c r="D315" s="124"/>
      <c r="E315" s="124"/>
      <c r="F315" s="124"/>
      <c r="G315" s="124"/>
    </row>
    <row r="316" spans="1:7" x14ac:dyDescent="0.25">
      <c r="A316" s="124"/>
      <c r="B316" s="124"/>
      <c r="C316" s="124"/>
      <c r="D316" s="124"/>
      <c r="E316" s="124"/>
      <c r="F316" s="124"/>
      <c r="G316" s="124"/>
    </row>
    <row r="317" spans="1:7" x14ac:dyDescent="0.25">
      <c r="A317" s="124"/>
      <c r="B317" s="124"/>
      <c r="C317" s="124"/>
      <c r="D317" s="124"/>
      <c r="E317" s="124"/>
      <c r="F317" s="124"/>
      <c r="G317" s="124"/>
    </row>
    <row r="318" spans="1:7" x14ac:dyDescent="0.25">
      <c r="A318" s="124"/>
      <c r="B318" s="124"/>
      <c r="C318" s="124"/>
      <c r="D318" s="124"/>
      <c r="E318" s="124"/>
      <c r="F318" s="124"/>
      <c r="G318" s="124"/>
    </row>
    <row r="319" spans="1:7" x14ac:dyDescent="0.25">
      <c r="A319" s="124"/>
      <c r="B319" s="124"/>
      <c r="C319" s="124"/>
      <c r="D319" s="124"/>
      <c r="E319" s="124"/>
      <c r="F319" s="124"/>
      <c r="G319" s="124"/>
    </row>
    <row r="320" spans="1:7" x14ac:dyDescent="0.25">
      <c r="A320" s="124"/>
      <c r="B320" s="124"/>
      <c r="C320" s="124"/>
      <c r="D320" s="124"/>
      <c r="E320" s="124"/>
      <c r="F320" s="124"/>
      <c r="G320" s="124"/>
    </row>
    <row r="321" spans="1:7" x14ac:dyDescent="0.25">
      <c r="A321" s="124"/>
      <c r="B321" s="124"/>
      <c r="C321" s="124"/>
      <c r="D321" s="124"/>
      <c r="E321" s="124"/>
      <c r="F321" s="124"/>
      <c r="G321" s="124"/>
    </row>
    <row r="322" spans="1:7" x14ac:dyDescent="0.25">
      <c r="A322" s="124"/>
      <c r="B322" s="124"/>
      <c r="C322" s="124"/>
      <c r="D322" s="124"/>
      <c r="E322" s="124"/>
      <c r="F322" s="124"/>
      <c r="G322" s="124"/>
    </row>
    <row r="323" spans="1:7" x14ac:dyDescent="0.25">
      <c r="A323" s="124"/>
      <c r="B323" s="124"/>
      <c r="C323" s="124"/>
      <c r="D323" s="124"/>
      <c r="E323" s="124"/>
      <c r="F323" s="124"/>
      <c r="G323" s="124"/>
    </row>
    <row r="324" spans="1:7" x14ac:dyDescent="0.25">
      <c r="A324" s="124"/>
      <c r="B324" s="124"/>
      <c r="C324" s="124"/>
      <c r="D324" s="124"/>
      <c r="E324" s="124"/>
      <c r="F324" s="124"/>
      <c r="G324" s="124"/>
    </row>
    <row r="325" spans="1:7" x14ac:dyDescent="0.25">
      <c r="A325" s="124"/>
      <c r="B325" s="124"/>
      <c r="C325" s="124"/>
      <c r="D325" s="124"/>
      <c r="E325" s="124"/>
      <c r="F325" s="124"/>
      <c r="G325" s="124"/>
    </row>
    <row r="326" spans="1:7" x14ac:dyDescent="0.25">
      <c r="A326" s="124"/>
      <c r="B326" s="124"/>
      <c r="C326" s="124"/>
      <c r="D326" s="124"/>
      <c r="E326" s="124"/>
      <c r="F326" s="124"/>
      <c r="G326" s="124"/>
    </row>
    <row r="327" spans="1:7" x14ac:dyDescent="0.25">
      <c r="A327" s="124"/>
      <c r="B327" s="124"/>
      <c r="C327" s="124"/>
      <c r="D327" s="124"/>
      <c r="E327" s="124"/>
      <c r="F327" s="124"/>
      <c r="G327" s="124"/>
    </row>
    <row r="328" spans="1:7" x14ac:dyDescent="0.25">
      <c r="A328" s="124"/>
      <c r="B328" s="124"/>
      <c r="C328" s="124"/>
      <c r="D328" s="124"/>
      <c r="E328" s="124"/>
      <c r="F328" s="124"/>
      <c r="G328" s="124"/>
    </row>
    <row r="329" spans="1:7" x14ac:dyDescent="0.25">
      <c r="A329" s="124"/>
      <c r="B329" s="124"/>
      <c r="C329" s="124"/>
      <c r="D329" s="124"/>
      <c r="E329" s="124"/>
      <c r="F329" s="124"/>
      <c r="G329" s="124"/>
    </row>
    <row r="330" spans="1:7" x14ac:dyDescent="0.25">
      <c r="A330" s="124"/>
      <c r="B330" s="124"/>
      <c r="C330" s="124"/>
      <c r="D330" s="124"/>
      <c r="E330" s="124"/>
      <c r="F330" s="124"/>
      <c r="G330" s="124"/>
    </row>
    <row r="331" spans="1:7" x14ac:dyDescent="0.25">
      <c r="A331" s="124"/>
      <c r="B331" s="124"/>
      <c r="C331" s="124"/>
      <c r="D331" s="124"/>
      <c r="E331" s="124"/>
      <c r="F331" s="124"/>
      <c r="G331" s="124"/>
    </row>
    <row r="332" spans="1:7" x14ac:dyDescent="0.25">
      <c r="A332" s="124"/>
      <c r="B332" s="124"/>
      <c r="C332" s="124"/>
      <c r="D332" s="124"/>
      <c r="E332" s="124"/>
      <c r="F332" s="124"/>
      <c r="G332" s="124"/>
    </row>
    <row r="333" spans="1:7" x14ac:dyDescent="0.25">
      <c r="A333" s="124"/>
      <c r="B333" s="124"/>
      <c r="C333" s="124"/>
      <c r="D333" s="124"/>
      <c r="E333" s="124"/>
      <c r="F333" s="124"/>
      <c r="G333" s="124"/>
    </row>
    <row r="334" spans="1:7" x14ac:dyDescent="0.25">
      <c r="A334" s="124"/>
      <c r="B334" s="124"/>
      <c r="C334" s="124"/>
      <c r="D334" s="124"/>
      <c r="E334" s="124"/>
      <c r="F334" s="124"/>
      <c r="G334" s="124"/>
    </row>
    <row r="335" spans="1:7" x14ac:dyDescent="0.25">
      <c r="A335" s="124"/>
      <c r="B335" s="124"/>
      <c r="C335" s="124"/>
      <c r="D335" s="124"/>
      <c r="E335" s="124"/>
      <c r="F335" s="124"/>
      <c r="G335" s="124"/>
    </row>
    <row r="336" spans="1:7" x14ac:dyDescent="0.25">
      <c r="A336" s="124"/>
      <c r="B336" s="124"/>
      <c r="C336" s="124"/>
      <c r="D336" s="124"/>
      <c r="E336" s="124"/>
      <c r="F336" s="124"/>
      <c r="G336" s="124"/>
    </row>
    <row r="337" spans="1:7" x14ac:dyDescent="0.25">
      <c r="A337" s="124"/>
      <c r="B337" s="124"/>
      <c r="C337" s="124"/>
      <c r="D337" s="124"/>
      <c r="E337" s="124"/>
      <c r="F337" s="124"/>
      <c r="G337" s="124"/>
    </row>
    <row r="338" spans="1:7" x14ac:dyDescent="0.25">
      <c r="A338" s="124"/>
      <c r="B338" s="124"/>
      <c r="C338" s="124"/>
      <c r="D338" s="124"/>
      <c r="E338" s="124"/>
      <c r="F338" s="124"/>
      <c r="G338" s="124"/>
    </row>
    <row r="339" spans="1:7" x14ac:dyDescent="0.25">
      <c r="A339" s="124"/>
      <c r="B339" s="124"/>
      <c r="C339" s="124"/>
      <c r="D339" s="124"/>
      <c r="E339" s="124"/>
      <c r="F339" s="124"/>
      <c r="G339" s="124"/>
    </row>
    <row r="340" spans="1:7" x14ac:dyDescent="0.25">
      <c r="A340" s="124"/>
      <c r="B340" s="124"/>
      <c r="C340" s="124"/>
      <c r="D340" s="124"/>
      <c r="E340" s="124"/>
      <c r="F340" s="124"/>
      <c r="G340" s="124"/>
    </row>
    <row r="341" spans="1:7" x14ac:dyDescent="0.25">
      <c r="A341" s="124"/>
      <c r="B341" s="124"/>
      <c r="C341" s="124"/>
      <c r="D341" s="124"/>
      <c r="E341" s="124"/>
      <c r="F341" s="124"/>
      <c r="G341" s="124"/>
    </row>
    <row r="342" spans="1:7" x14ac:dyDescent="0.25">
      <c r="A342" s="124"/>
      <c r="B342" s="124"/>
      <c r="C342" s="124"/>
      <c r="D342" s="124"/>
      <c r="E342" s="124"/>
      <c r="F342" s="124"/>
      <c r="G342" s="124"/>
    </row>
    <row r="343" spans="1:7" x14ac:dyDescent="0.25">
      <c r="A343" s="124"/>
      <c r="B343" s="124"/>
      <c r="C343" s="124"/>
      <c r="D343" s="124"/>
      <c r="E343" s="124"/>
      <c r="F343" s="124"/>
      <c r="G343" s="124"/>
    </row>
    <row r="344" spans="1:7" x14ac:dyDescent="0.25">
      <c r="A344" s="124"/>
      <c r="B344" s="124"/>
      <c r="C344" s="124"/>
      <c r="D344" s="124"/>
      <c r="E344" s="124"/>
      <c r="F344" s="124"/>
      <c r="G344" s="124"/>
    </row>
    <row r="345" spans="1:7" x14ac:dyDescent="0.25">
      <c r="A345" s="124"/>
      <c r="B345" s="124"/>
      <c r="C345" s="124"/>
      <c r="D345" s="124"/>
      <c r="E345" s="124"/>
      <c r="F345" s="124"/>
      <c r="G345" s="124"/>
    </row>
    <row r="346" spans="1:7" x14ac:dyDescent="0.25">
      <c r="A346" s="124"/>
      <c r="B346" s="124"/>
      <c r="C346" s="124"/>
      <c r="D346" s="124"/>
      <c r="E346" s="124"/>
      <c r="F346" s="124"/>
      <c r="G346" s="124"/>
    </row>
    <row r="347" spans="1:7" x14ac:dyDescent="0.25">
      <c r="A347" s="124"/>
      <c r="B347" s="124"/>
      <c r="C347" s="124"/>
      <c r="D347" s="124"/>
      <c r="E347" s="124"/>
      <c r="F347" s="124"/>
      <c r="G347" s="124"/>
    </row>
    <row r="348" spans="1:7" x14ac:dyDescent="0.25">
      <c r="A348" s="124"/>
      <c r="B348" s="124"/>
      <c r="C348" s="124"/>
      <c r="D348" s="124"/>
      <c r="E348" s="124"/>
      <c r="F348" s="124"/>
      <c r="G348" s="124"/>
    </row>
    <row r="349" spans="1:7" x14ac:dyDescent="0.25">
      <c r="A349" s="124"/>
      <c r="B349" s="124"/>
      <c r="C349" s="124"/>
      <c r="D349" s="124"/>
      <c r="E349" s="124"/>
      <c r="F349" s="124"/>
      <c r="G349" s="124"/>
    </row>
    <row r="350" spans="1:7" x14ac:dyDescent="0.25">
      <c r="A350" s="124"/>
      <c r="B350" s="124"/>
      <c r="C350" s="124"/>
      <c r="D350" s="124"/>
      <c r="E350" s="124"/>
      <c r="F350" s="124"/>
      <c r="G350" s="124"/>
    </row>
    <row r="351" spans="1:7" x14ac:dyDescent="0.25">
      <c r="A351" s="124"/>
      <c r="B351" s="124"/>
      <c r="C351" s="124"/>
      <c r="D351" s="124"/>
      <c r="E351" s="124"/>
      <c r="F351" s="124"/>
      <c r="G351" s="124"/>
    </row>
    <row r="352" spans="1:7" x14ac:dyDescent="0.25">
      <c r="A352" s="124"/>
      <c r="B352" s="124"/>
      <c r="C352" s="124"/>
      <c r="D352" s="124"/>
      <c r="E352" s="124"/>
      <c r="F352" s="124"/>
      <c r="G352" s="124"/>
    </row>
    <row r="353" spans="1:7" x14ac:dyDescent="0.25">
      <c r="A353" s="124"/>
      <c r="B353" s="124"/>
      <c r="C353" s="124"/>
      <c r="D353" s="124"/>
      <c r="E353" s="124"/>
      <c r="F353" s="124"/>
      <c r="G353" s="124"/>
    </row>
    <row r="354" spans="1:7" x14ac:dyDescent="0.25">
      <c r="A354" s="124"/>
      <c r="B354" s="124"/>
      <c r="C354" s="124"/>
      <c r="D354" s="124"/>
      <c r="E354" s="124"/>
      <c r="F354" s="124"/>
      <c r="G354" s="124"/>
    </row>
    <row r="355" spans="1:7" x14ac:dyDescent="0.25">
      <c r="A355" s="124"/>
      <c r="B355" s="124"/>
      <c r="C355" s="124"/>
      <c r="D355" s="124"/>
      <c r="E355" s="124"/>
      <c r="F355" s="124"/>
      <c r="G355" s="124"/>
    </row>
    <row r="356" spans="1:7" x14ac:dyDescent="0.25">
      <c r="A356" s="124"/>
      <c r="B356" s="124"/>
      <c r="C356" s="124"/>
      <c r="D356" s="124"/>
      <c r="E356" s="124"/>
      <c r="F356" s="124"/>
      <c r="G356" s="124"/>
    </row>
    <row r="357" spans="1:7" x14ac:dyDescent="0.25">
      <c r="A357" s="124"/>
      <c r="B357" s="124"/>
      <c r="C357" s="124"/>
      <c r="D357" s="124"/>
      <c r="E357" s="124"/>
      <c r="F357" s="124"/>
      <c r="G357" s="124"/>
    </row>
    <row r="358" spans="1:7" x14ac:dyDescent="0.25">
      <c r="A358" s="124"/>
      <c r="B358" s="124"/>
      <c r="C358" s="124"/>
      <c r="D358" s="124"/>
      <c r="E358" s="124"/>
      <c r="F358" s="124"/>
      <c r="G358" s="124"/>
    </row>
    <row r="359" spans="1:7" x14ac:dyDescent="0.25">
      <c r="A359" s="124"/>
      <c r="B359" s="124"/>
      <c r="C359" s="124"/>
      <c r="D359" s="124"/>
      <c r="E359" s="124"/>
      <c r="F359" s="124"/>
      <c r="G359" s="124"/>
    </row>
    <row r="360" spans="1:7" x14ac:dyDescent="0.25">
      <c r="A360" s="124"/>
      <c r="B360" s="124"/>
      <c r="C360" s="124"/>
      <c r="D360" s="124"/>
      <c r="E360" s="124"/>
      <c r="F360" s="124"/>
      <c r="G360" s="124"/>
    </row>
    <row r="361" spans="1:7" x14ac:dyDescent="0.25">
      <c r="A361" s="124"/>
      <c r="B361" s="124"/>
      <c r="C361" s="124"/>
      <c r="D361" s="124"/>
      <c r="E361" s="124"/>
      <c r="F361" s="124"/>
      <c r="G361" s="124"/>
    </row>
    <row r="362" spans="1:7" x14ac:dyDescent="0.25">
      <c r="A362" s="124"/>
      <c r="B362" s="124"/>
      <c r="C362" s="124"/>
      <c r="D362" s="124"/>
      <c r="E362" s="124"/>
      <c r="F362" s="124"/>
      <c r="G362" s="124"/>
    </row>
    <row r="363" spans="1:7" x14ac:dyDescent="0.25">
      <c r="A363" s="124"/>
      <c r="B363" s="124"/>
      <c r="C363" s="124"/>
      <c r="D363" s="124"/>
      <c r="E363" s="124"/>
      <c r="F363" s="124"/>
      <c r="G363" s="124"/>
    </row>
    <row r="364" spans="1:7" x14ac:dyDescent="0.25">
      <c r="A364" s="124"/>
      <c r="B364" s="124"/>
      <c r="C364" s="124"/>
      <c r="D364" s="124"/>
      <c r="E364" s="124"/>
      <c r="F364" s="124"/>
      <c r="G364" s="124"/>
    </row>
    <row r="365" spans="1:7" x14ac:dyDescent="0.25">
      <c r="A365" s="124"/>
      <c r="B365" s="124"/>
      <c r="C365" s="124"/>
      <c r="D365" s="124"/>
      <c r="E365" s="124"/>
      <c r="F365" s="124"/>
      <c r="G365" s="124"/>
    </row>
    <row r="366" spans="1:7" x14ac:dyDescent="0.25">
      <c r="A366" s="124"/>
      <c r="B366" s="124"/>
      <c r="C366" s="124"/>
      <c r="D366" s="124"/>
      <c r="E366" s="124"/>
      <c r="F366" s="124"/>
      <c r="G366" s="124"/>
    </row>
    <row r="367" spans="1:7" x14ac:dyDescent="0.25">
      <c r="A367" s="124"/>
      <c r="B367" s="124"/>
      <c r="C367" s="124"/>
      <c r="D367" s="124"/>
      <c r="E367" s="124"/>
      <c r="F367" s="124"/>
      <c r="G367" s="124"/>
    </row>
    <row r="368" spans="1:7" x14ac:dyDescent="0.25">
      <c r="A368" s="124"/>
      <c r="B368" s="124"/>
      <c r="C368" s="124"/>
      <c r="D368" s="124"/>
      <c r="E368" s="124"/>
      <c r="F368" s="124"/>
      <c r="G368" s="124"/>
    </row>
    <row r="369" spans="1:7" x14ac:dyDescent="0.25">
      <c r="A369" s="124"/>
      <c r="B369" s="124"/>
      <c r="C369" s="124"/>
      <c r="D369" s="124"/>
      <c r="E369" s="124"/>
      <c r="F369" s="124"/>
      <c r="G369" s="124"/>
    </row>
    <row r="370" spans="1:7" x14ac:dyDescent="0.25">
      <c r="A370" s="124"/>
      <c r="B370" s="124"/>
      <c r="C370" s="124"/>
      <c r="D370" s="124"/>
      <c r="E370" s="124"/>
      <c r="F370" s="124"/>
      <c r="G370" s="124"/>
    </row>
    <row r="371" spans="1:7" x14ac:dyDescent="0.25">
      <c r="A371" s="124"/>
      <c r="B371" s="124"/>
      <c r="C371" s="124"/>
      <c r="D371" s="124"/>
      <c r="E371" s="124"/>
      <c r="F371" s="124"/>
      <c r="G371" s="124"/>
    </row>
    <row r="372" spans="1:7" x14ac:dyDescent="0.25">
      <c r="A372" s="124"/>
      <c r="B372" s="124"/>
      <c r="C372" s="124"/>
      <c r="D372" s="124"/>
      <c r="E372" s="124"/>
      <c r="F372" s="124"/>
      <c r="G372" s="124"/>
    </row>
    <row r="373" spans="1:7" x14ac:dyDescent="0.25">
      <c r="A373" s="124"/>
      <c r="B373" s="124"/>
      <c r="C373" s="124"/>
      <c r="D373" s="124"/>
      <c r="E373" s="124"/>
      <c r="F373" s="124"/>
      <c r="G373" s="124"/>
    </row>
    <row r="374" spans="1:7" x14ac:dyDescent="0.25">
      <c r="A374" s="124"/>
      <c r="B374" s="124"/>
      <c r="C374" s="124"/>
      <c r="D374" s="124"/>
      <c r="E374" s="124"/>
      <c r="F374" s="124"/>
      <c r="G374" s="124"/>
    </row>
    <row r="375" spans="1:7" x14ac:dyDescent="0.25">
      <c r="A375" s="124"/>
      <c r="B375" s="124"/>
      <c r="C375" s="124"/>
      <c r="D375" s="124"/>
      <c r="E375" s="124"/>
      <c r="F375" s="124"/>
      <c r="G375" s="124"/>
    </row>
    <row r="376" spans="1:7" x14ac:dyDescent="0.25">
      <c r="A376" s="124"/>
      <c r="B376" s="124"/>
      <c r="C376" s="124"/>
      <c r="D376" s="124"/>
      <c r="E376" s="124"/>
      <c r="F376" s="124"/>
      <c r="G376" s="124"/>
    </row>
    <row r="377" spans="1:7" x14ac:dyDescent="0.25">
      <c r="A377" s="124"/>
      <c r="B377" s="124"/>
      <c r="C377" s="124"/>
      <c r="D377" s="124"/>
      <c r="E377" s="124"/>
      <c r="F377" s="124"/>
      <c r="G377" s="124"/>
    </row>
    <row r="378" spans="1:7" x14ac:dyDescent="0.25">
      <c r="A378" s="124"/>
      <c r="B378" s="124"/>
      <c r="C378" s="124"/>
      <c r="D378" s="124"/>
      <c r="E378" s="124"/>
      <c r="F378" s="124"/>
      <c r="G378" s="124"/>
    </row>
    <row r="379" spans="1:7" x14ac:dyDescent="0.25">
      <c r="A379" s="124"/>
      <c r="B379" s="124"/>
      <c r="C379" s="124"/>
      <c r="D379" s="124"/>
      <c r="E379" s="124"/>
      <c r="F379" s="124"/>
      <c r="G379" s="124"/>
    </row>
    <row r="380" spans="1:7" x14ac:dyDescent="0.25">
      <c r="A380" s="124"/>
      <c r="B380" s="124"/>
      <c r="C380" s="124"/>
      <c r="D380" s="124"/>
      <c r="E380" s="124"/>
      <c r="F380" s="124"/>
      <c r="G380" s="124"/>
    </row>
    <row r="381" spans="1:7" x14ac:dyDescent="0.25">
      <c r="A381" s="124"/>
      <c r="B381" s="124"/>
      <c r="C381" s="124"/>
      <c r="D381" s="124"/>
      <c r="E381" s="124"/>
      <c r="F381" s="124"/>
      <c r="G381" s="124"/>
    </row>
    <row r="382" spans="1:7" x14ac:dyDescent="0.25">
      <c r="A382" s="124"/>
      <c r="B382" s="124"/>
      <c r="C382" s="124"/>
      <c r="D382" s="124"/>
      <c r="E382" s="124"/>
      <c r="F382" s="124"/>
      <c r="G382" s="124"/>
    </row>
    <row r="383" spans="1:7" x14ac:dyDescent="0.25">
      <c r="A383" s="124"/>
      <c r="B383" s="124"/>
      <c r="C383" s="124"/>
      <c r="D383" s="124"/>
      <c r="E383" s="124"/>
      <c r="F383" s="124"/>
      <c r="G383" s="124"/>
    </row>
    <row r="384" spans="1:7" x14ac:dyDescent="0.25">
      <c r="A384" s="124"/>
      <c r="B384" s="124"/>
      <c r="C384" s="124"/>
      <c r="D384" s="124"/>
      <c r="E384" s="124"/>
      <c r="F384" s="124"/>
      <c r="G384" s="124"/>
    </row>
    <row r="385" spans="1:7" x14ac:dyDescent="0.25">
      <c r="A385" s="124"/>
      <c r="B385" s="124"/>
      <c r="C385" s="124"/>
      <c r="D385" s="124"/>
      <c r="E385" s="124"/>
      <c r="F385" s="124"/>
      <c r="G385" s="124"/>
    </row>
    <row r="386" spans="1:7" x14ac:dyDescent="0.25">
      <c r="A386" s="124"/>
      <c r="B386" s="124"/>
      <c r="C386" s="124"/>
      <c r="D386" s="124"/>
      <c r="E386" s="124"/>
      <c r="F386" s="124"/>
      <c r="G386" s="124"/>
    </row>
    <row r="387" spans="1:7" x14ac:dyDescent="0.25">
      <c r="A387" s="124"/>
      <c r="B387" s="124"/>
      <c r="C387" s="124"/>
      <c r="D387" s="124"/>
      <c r="E387" s="124"/>
      <c r="F387" s="124"/>
      <c r="G387" s="124"/>
    </row>
    <row r="388" spans="1:7" x14ac:dyDescent="0.25">
      <c r="A388" s="124"/>
      <c r="B388" s="124"/>
      <c r="C388" s="124"/>
      <c r="D388" s="124"/>
      <c r="E388" s="124"/>
      <c r="F388" s="124"/>
      <c r="G388" s="124"/>
    </row>
    <row r="389" spans="1:7" x14ac:dyDescent="0.25">
      <c r="A389" s="124"/>
      <c r="B389" s="124"/>
      <c r="C389" s="124"/>
      <c r="D389" s="124"/>
      <c r="E389" s="124"/>
      <c r="F389" s="124"/>
      <c r="G389" s="124"/>
    </row>
    <row r="390" spans="1:7" x14ac:dyDescent="0.25">
      <c r="A390" s="124"/>
      <c r="B390" s="124"/>
      <c r="C390" s="124"/>
      <c r="D390" s="124"/>
      <c r="E390" s="124"/>
      <c r="F390" s="124"/>
      <c r="G390" s="124"/>
    </row>
    <row r="391" spans="1:7" x14ac:dyDescent="0.25">
      <c r="A391" s="124"/>
      <c r="B391" s="124"/>
      <c r="C391" s="124"/>
      <c r="D391" s="124"/>
      <c r="E391" s="124"/>
      <c r="F391" s="124"/>
      <c r="G391" s="124"/>
    </row>
    <row r="392" spans="1:7" x14ac:dyDescent="0.25">
      <c r="A392" s="124"/>
      <c r="B392" s="124"/>
      <c r="C392" s="124"/>
      <c r="D392" s="124"/>
      <c r="E392" s="124"/>
      <c r="F392" s="124"/>
      <c r="G392" s="124"/>
    </row>
    <row r="393" spans="1:7" x14ac:dyDescent="0.25">
      <c r="A393" s="124"/>
      <c r="B393" s="124"/>
      <c r="C393" s="124"/>
      <c r="D393" s="124"/>
      <c r="E393" s="124"/>
      <c r="F393" s="124"/>
      <c r="G393" s="124"/>
    </row>
    <row r="394" spans="1:7" x14ac:dyDescent="0.25">
      <c r="A394" s="124"/>
      <c r="B394" s="124"/>
      <c r="C394" s="124"/>
      <c r="D394" s="124"/>
      <c r="E394" s="124"/>
      <c r="F394" s="124"/>
      <c r="G394" s="124"/>
    </row>
    <row r="395" spans="1:7" x14ac:dyDescent="0.25">
      <c r="A395" s="124"/>
      <c r="B395" s="124"/>
      <c r="C395" s="124"/>
      <c r="D395" s="124"/>
      <c r="E395" s="124"/>
      <c r="F395" s="124"/>
      <c r="G395" s="124"/>
    </row>
    <row r="396" spans="1:7" x14ac:dyDescent="0.25">
      <c r="A396" s="124"/>
      <c r="B396" s="124"/>
      <c r="C396" s="124"/>
      <c r="D396" s="124"/>
      <c r="E396" s="124"/>
      <c r="F396" s="124"/>
      <c r="G396" s="124"/>
    </row>
    <row r="397" spans="1:7" x14ac:dyDescent="0.25">
      <c r="A397" s="124"/>
      <c r="B397" s="124"/>
      <c r="C397" s="124"/>
      <c r="D397" s="124"/>
      <c r="E397" s="124"/>
      <c r="F397" s="124"/>
      <c r="G397" s="124"/>
    </row>
    <row r="398" spans="1:7" x14ac:dyDescent="0.25">
      <c r="A398" s="124"/>
      <c r="B398" s="124"/>
      <c r="C398" s="124"/>
      <c r="D398" s="124"/>
      <c r="E398" s="124"/>
      <c r="F398" s="124"/>
      <c r="G398" s="124"/>
    </row>
    <row r="399" spans="1:7" x14ac:dyDescent="0.25">
      <c r="A399" s="124"/>
      <c r="B399" s="124"/>
      <c r="C399" s="124"/>
      <c r="D399" s="124"/>
      <c r="E399" s="124"/>
      <c r="F399" s="124"/>
      <c r="G399" s="124"/>
    </row>
    <row r="400" spans="1:7" x14ac:dyDescent="0.25">
      <c r="A400" s="124"/>
      <c r="B400" s="124"/>
      <c r="C400" s="124"/>
      <c r="D400" s="124"/>
      <c r="E400" s="124"/>
      <c r="F400" s="124"/>
      <c r="G400" s="124"/>
    </row>
    <row r="401" spans="1:7" x14ac:dyDescent="0.25">
      <c r="A401" s="124"/>
      <c r="B401" s="124"/>
      <c r="C401" s="124"/>
      <c r="D401" s="124"/>
      <c r="E401" s="124"/>
      <c r="F401" s="124"/>
      <c r="G401" s="124"/>
    </row>
    <row r="402" spans="1:7" x14ac:dyDescent="0.25">
      <c r="A402" s="124"/>
      <c r="B402" s="124"/>
      <c r="C402" s="124"/>
      <c r="D402" s="124"/>
      <c r="E402" s="124"/>
      <c r="F402" s="124"/>
      <c r="G402" s="124"/>
    </row>
    <row r="403" spans="1:7" x14ac:dyDescent="0.25">
      <c r="A403" s="124"/>
      <c r="B403" s="124"/>
      <c r="C403" s="124"/>
      <c r="D403" s="124"/>
      <c r="E403" s="124"/>
      <c r="F403" s="124"/>
      <c r="G403" s="124"/>
    </row>
    <row r="404" spans="1:7" x14ac:dyDescent="0.25">
      <c r="A404" s="124"/>
      <c r="B404" s="124"/>
      <c r="C404" s="124"/>
      <c r="D404" s="124"/>
      <c r="E404" s="124"/>
      <c r="F404" s="124"/>
      <c r="G404" s="124"/>
    </row>
    <row r="405" spans="1:7" x14ac:dyDescent="0.25">
      <c r="A405" s="124"/>
      <c r="B405" s="124"/>
      <c r="C405" s="124"/>
      <c r="D405" s="124"/>
      <c r="E405" s="124"/>
      <c r="F405" s="124"/>
      <c r="G405" s="124"/>
    </row>
    <row r="406" spans="1:7" x14ac:dyDescent="0.25">
      <c r="A406" s="124"/>
      <c r="B406" s="124"/>
      <c r="C406" s="124"/>
      <c r="D406" s="124"/>
      <c r="E406" s="124"/>
      <c r="F406" s="124"/>
      <c r="G406" s="124"/>
    </row>
    <row r="407" spans="1:7" x14ac:dyDescent="0.25">
      <c r="A407" s="124"/>
      <c r="B407" s="124"/>
      <c r="C407" s="124"/>
      <c r="D407" s="124"/>
      <c r="E407" s="124"/>
      <c r="F407" s="124"/>
      <c r="G407" s="124"/>
    </row>
    <row r="408" spans="1:7" x14ac:dyDescent="0.25">
      <c r="A408" s="124"/>
      <c r="B408" s="124"/>
      <c r="C408" s="124"/>
      <c r="D408" s="124"/>
      <c r="E408" s="124"/>
      <c r="F408" s="124"/>
      <c r="G408" s="124"/>
    </row>
    <row r="409" spans="1:7" x14ac:dyDescent="0.25">
      <c r="A409" s="124"/>
      <c r="B409" s="124"/>
      <c r="C409" s="124"/>
      <c r="D409" s="124"/>
      <c r="E409" s="124"/>
      <c r="F409" s="124"/>
      <c r="G409" s="124"/>
    </row>
    <row r="410" spans="1:7" x14ac:dyDescent="0.25">
      <c r="A410" s="124"/>
      <c r="B410" s="124"/>
      <c r="C410" s="124"/>
      <c r="D410" s="124"/>
      <c r="E410" s="124"/>
      <c r="F410" s="124"/>
      <c r="G410" s="124"/>
    </row>
    <row r="411" spans="1:7" x14ac:dyDescent="0.25">
      <c r="A411" s="124"/>
      <c r="B411" s="124"/>
      <c r="C411" s="124"/>
      <c r="D411" s="124"/>
      <c r="E411" s="124"/>
      <c r="F411" s="124"/>
      <c r="G411" s="124"/>
    </row>
    <row r="412" spans="1:7" x14ac:dyDescent="0.25">
      <c r="A412" s="124"/>
      <c r="B412" s="124"/>
      <c r="C412" s="124"/>
      <c r="D412" s="124"/>
      <c r="E412" s="124"/>
      <c r="F412" s="124"/>
      <c r="G412" s="124"/>
    </row>
    <row r="413" spans="1:7" x14ac:dyDescent="0.25">
      <c r="A413" s="124"/>
      <c r="B413" s="124"/>
      <c r="C413" s="124"/>
      <c r="D413" s="124"/>
      <c r="E413" s="124"/>
      <c r="F413" s="124"/>
      <c r="G413" s="124"/>
    </row>
    <row r="414" spans="1:7" x14ac:dyDescent="0.25">
      <c r="A414" s="124"/>
      <c r="B414" s="124"/>
      <c r="C414" s="124"/>
      <c r="D414" s="124"/>
      <c r="E414" s="124"/>
      <c r="F414" s="124"/>
      <c r="G414" s="124"/>
    </row>
    <row r="415" spans="1:7" x14ac:dyDescent="0.25">
      <c r="A415" s="124"/>
      <c r="B415" s="124"/>
      <c r="C415" s="124"/>
      <c r="D415" s="124"/>
      <c r="E415" s="124"/>
      <c r="F415" s="124"/>
      <c r="G415" s="124"/>
    </row>
    <row r="416" spans="1:7" x14ac:dyDescent="0.25">
      <c r="A416" s="124"/>
      <c r="B416" s="124"/>
      <c r="C416" s="124"/>
      <c r="D416" s="124"/>
      <c r="E416" s="124"/>
      <c r="F416" s="124"/>
      <c r="G416" s="124"/>
    </row>
    <row r="417" spans="1:7" x14ac:dyDescent="0.25">
      <c r="A417" s="124"/>
      <c r="B417" s="124"/>
      <c r="C417" s="124"/>
      <c r="D417" s="124"/>
      <c r="E417" s="124"/>
      <c r="F417" s="124"/>
      <c r="G417" s="124"/>
    </row>
    <row r="418" spans="1:7" x14ac:dyDescent="0.25">
      <c r="A418" s="124"/>
      <c r="B418" s="124"/>
      <c r="C418" s="124"/>
      <c r="D418" s="124"/>
      <c r="E418" s="124"/>
      <c r="F418" s="124"/>
      <c r="G418" s="124"/>
    </row>
    <row r="419" spans="1:7" x14ac:dyDescent="0.25">
      <c r="A419" s="124"/>
      <c r="B419" s="124"/>
      <c r="C419" s="124"/>
      <c r="D419" s="124"/>
      <c r="E419" s="124"/>
      <c r="F419" s="124"/>
      <c r="G419" s="124"/>
    </row>
    <row r="420" spans="1:7" x14ac:dyDescent="0.25">
      <c r="A420" s="124"/>
      <c r="B420" s="124"/>
      <c r="C420" s="124"/>
      <c r="D420" s="124"/>
      <c r="E420" s="124"/>
      <c r="F420" s="124"/>
      <c r="G420" s="124"/>
    </row>
    <row r="421" spans="1:7" x14ac:dyDescent="0.25">
      <c r="A421" s="124"/>
      <c r="B421" s="124"/>
      <c r="C421" s="124"/>
      <c r="D421" s="124"/>
      <c r="E421" s="124"/>
      <c r="F421" s="124"/>
      <c r="G421" s="124"/>
    </row>
    <row r="422" spans="1:7" x14ac:dyDescent="0.25">
      <c r="A422" s="124"/>
      <c r="B422" s="124"/>
      <c r="C422" s="124"/>
      <c r="D422" s="124"/>
      <c r="E422" s="124"/>
      <c r="F422" s="124"/>
      <c r="G422" s="124"/>
    </row>
    <row r="423" spans="1:7" x14ac:dyDescent="0.25">
      <c r="A423" s="124"/>
      <c r="B423" s="124"/>
      <c r="C423" s="124"/>
      <c r="D423" s="124"/>
      <c r="E423" s="124"/>
      <c r="F423" s="124"/>
      <c r="G423" s="124"/>
    </row>
    <row r="424" spans="1:7" x14ac:dyDescent="0.25">
      <c r="A424" s="124"/>
      <c r="B424" s="124"/>
      <c r="C424" s="124"/>
      <c r="D424" s="124"/>
      <c r="E424" s="124"/>
      <c r="F424" s="124"/>
      <c r="G424" s="124"/>
    </row>
    <row r="425" spans="1:7" x14ac:dyDescent="0.25">
      <c r="A425" s="124"/>
      <c r="B425" s="124"/>
      <c r="C425" s="124"/>
      <c r="D425" s="124"/>
      <c r="E425" s="124"/>
      <c r="F425" s="124"/>
      <c r="G425" s="124"/>
    </row>
    <row r="426" spans="1:7" x14ac:dyDescent="0.25">
      <c r="A426" s="124"/>
      <c r="B426" s="124"/>
      <c r="C426" s="124"/>
      <c r="D426" s="124"/>
      <c r="E426" s="124"/>
      <c r="F426" s="124"/>
      <c r="G426" s="124"/>
    </row>
    <row r="427" spans="1:7" x14ac:dyDescent="0.25">
      <c r="A427" s="124"/>
      <c r="B427" s="124"/>
      <c r="C427" s="124"/>
      <c r="D427" s="124"/>
      <c r="E427" s="124"/>
      <c r="F427" s="124"/>
      <c r="G427" s="124"/>
    </row>
    <row r="428" spans="1:7" x14ac:dyDescent="0.25">
      <c r="A428" s="124"/>
      <c r="B428" s="124"/>
      <c r="C428" s="124"/>
      <c r="D428" s="124"/>
      <c r="E428" s="124"/>
      <c r="F428" s="124"/>
      <c r="G428" s="124"/>
    </row>
    <row r="429" spans="1:7" x14ac:dyDescent="0.25">
      <c r="A429" s="124"/>
      <c r="B429" s="124"/>
      <c r="C429" s="124"/>
      <c r="D429" s="124"/>
      <c r="E429" s="124"/>
      <c r="F429" s="124"/>
      <c r="G429" s="124"/>
    </row>
    <row r="430" spans="1:7" x14ac:dyDescent="0.25">
      <c r="A430" s="124"/>
      <c r="B430" s="124"/>
      <c r="C430" s="124"/>
      <c r="D430" s="124"/>
      <c r="E430" s="124"/>
      <c r="F430" s="124"/>
      <c r="G430" s="124"/>
    </row>
    <row r="431" spans="1:7" x14ac:dyDescent="0.25">
      <c r="A431" s="124"/>
      <c r="B431" s="124"/>
      <c r="C431" s="124"/>
      <c r="D431" s="124"/>
      <c r="E431" s="124"/>
      <c r="F431" s="124"/>
      <c r="G431" s="124"/>
    </row>
    <row r="432" spans="1:7" x14ac:dyDescent="0.25">
      <c r="A432" s="124"/>
      <c r="B432" s="124"/>
      <c r="C432" s="124"/>
      <c r="D432" s="124"/>
      <c r="E432" s="124"/>
      <c r="F432" s="124"/>
      <c r="G432" s="124"/>
    </row>
    <row r="433" spans="1:7" x14ac:dyDescent="0.25">
      <c r="A433" s="124"/>
      <c r="B433" s="124"/>
      <c r="C433" s="124"/>
      <c r="D433" s="124"/>
      <c r="E433" s="124"/>
      <c r="F433" s="124"/>
      <c r="G433" s="124"/>
    </row>
    <row r="434" spans="1:7" x14ac:dyDescent="0.25">
      <c r="A434" s="124"/>
      <c r="B434" s="124"/>
      <c r="C434" s="124"/>
      <c r="D434" s="124"/>
      <c r="E434" s="124"/>
      <c r="F434" s="124"/>
      <c r="G434" s="124"/>
    </row>
    <row r="435" spans="1:7" x14ac:dyDescent="0.25">
      <c r="A435" s="124"/>
      <c r="B435" s="124"/>
      <c r="C435" s="124"/>
      <c r="D435" s="124"/>
      <c r="E435" s="124"/>
      <c r="F435" s="124"/>
      <c r="G435" s="124"/>
    </row>
    <row r="436" spans="1:7" x14ac:dyDescent="0.25">
      <c r="A436" s="124"/>
      <c r="B436" s="124"/>
      <c r="C436" s="124"/>
      <c r="D436" s="124"/>
      <c r="E436" s="124"/>
      <c r="F436" s="124"/>
      <c r="G436" s="124"/>
    </row>
    <row r="437" spans="1:7" x14ac:dyDescent="0.25">
      <c r="A437" s="124"/>
      <c r="B437" s="124"/>
      <c r="C437" s="124"/>
      <c r="D437" s="124"/>
      <c r="E437" s="124"/>
      <c r="F437" s="124"/>
      <c r="G437" s="124"/>
    </row>
    <row r="438" spans="1:7" x14ac:dyDescent="0.25">
      <c r="A438" s="124"/>
      <c r="B438" s="124"/>
      <c r="C438" s="124"/>
      <c r="D438" s="124"/>
      <c r="E438" s="124"/>
      <c r="F438" s="124"/>
      <c r="G438" s="124"/>
    </row>
    <row r="439" spans="1:7" x14ac:dyDescent="0.25">
      <c r="A439" s="124"/>
      <c r="B439" s="124"/>
      <c r="C439" s="124"/>
      <c r="D439" s="124"/>
      <c r="E439" s="124"/>
      <c r="F439" s="124"/>
      <c r="G439" s="124"/>
    </row>
    <row r="440" spans="1:7" x14ac:dyDescent="0.25">
      <c r="A440" s="124"/>
      <c r="B440" s="124"/>
      <c r="C440" s="124"/>
      <c r="D440" s="124"/>
      <c r="E440" s="124"/>
      <c r="F440" s="124"/>
      <c r="G440" s="124"/>
    </row>
    <row r="441" spans="1:7" x14ac:dyDescent="0.25">
      <c r="A441" s="124"/>
      <c r="B441" s="124"/>
      <c r="C441" s="124"/>
      <c r="D441" s="124"/>
      <c r="E441" s="124"/>
      <c r="F441" s="124"/>
      <c r="G441" s="124"/>
    </row>
    <row r="442" spans="1:7" x14ac:dyDescent="0.25">
      <c r="A442" s="124"/>
      <c r="B442" s="124"/>
      <c r="C442" s="124"/>
      <c r="D442" s="124"/>
      <c r="E442" s="124"/>
      <c r="F442" s="124"/>
      <c r="G442" s="124"/>
    </row>
    <row r="443" spans="1:7" x14ac:dyDescent="0.25">
      <c r="A443" s="124"/>
      <c r="B443" s="124"/>
      <c r="C443" s="124"/>
      <c r="D443" s="124"/>
      <c r="E443" s="124"/>
      <c r="F443" s="124"/>
      <c r="G443" s="124"/>
    </row>
    <row r="444" spans="1:7" x14ac:dyDescent="0.25">
      <c r="A444" s="124"/>
      <c r="B444" s="124"/>
      <c r="C444" s="124"/>
      <c r="D444" s="124"/>
      <c r="E444" s="124"/>
      <c r="F444" s="124"/>
      <c r="G444" s="124"/>
    </row>
    <row r="445" spans="1:7" x14ac:dyDescent="0.25">
      <c r="A445" s="124"/>
      <c r="B445" s="124"/>
      <c r="C445" s="124"/>
      <c r="D445" s="124"/>
      <c r="E445" s="124"/>
      <c r="F445" s="124"/>
      <c r="G445" s="124"/>
    </row>
    <row r="446" spans="1:7" x14ac:dyDescent="0.25">
      <c r="A446" s="124"/>
      <c r="B446" s="124"/>
      <c r="C446" s="124"/>
      <c r="D446" s="124"/>
      <c r="E446" s="124"/>
      <c r="F446" s="124"/>
      <c r="G446" s="124"/>
    </row>
    <row r="447" spans="1:7" x14ac:dyDescent="0.25">
      <c r="A447" s="124"/>
      <c r="B447" s="124"/>
      <c r="C447" s="124"/>
      <c r="D447" s="124"/>
      <c r="E447" s="124"/>
      <c r="F447" s="124"/>
      <c r="G447" s="124"/>
    </row>
    <row r="448" spans="1:7" x14ac:dyDescent="0.25">
      <c r="A448" s="124"/>
      <c r="B448" s="124"/>
      <c r="C448" s="124"/>
      <c r="D448" s="124"/>
      <c r="E448" s="124"/>
      <c r="F448" s="124"/>
      <c r="G448" s="124"/>
    </row>
    <row r="449" spans="1:7" x14ac:dyDescent="0.25">
      <c r="A449" s="124"/>
      <c r="B449" s="124"/>
      <c r="C449" s="124"/>
      <c r="D449" s="124"/>
      <c r="E449" s="124"/>
      <c r="F449" s="124"/>
      <c r="G449" s="124"/>
    </row>
    <row r="450" spans="1:7" x14ac:dyDescent="0.25">
      <c r="A450" s="124"/>
      <c r="B450" s="124"/>
      <c r="C450" s="124"/>
      <c r="D450" s="124"/>
      <c r="E450" s="124"/>
      <c r="F450" s="124"/>
      <c r="G450" s="124"/>
    </row>
    <row r="451" spans="1:7" x14ac:dyDescent="0.25">
      <c r="A451" s="124"/>
      <c r="B451" s="124"/>
      <c r="C451" s="124"/>
      <c r="D451" s="124"/>
      <c r="E451" s="124"/>
      <c r="F451" s="124"/>
      <c r="G451" s="124"/>
    </row>
    <row r="452" spans="1:7" x14ac:dyDescent="0.25">
      <c r="A452" s="124"/>
      <c r="B452" s="124"/>
      <c r="C452" s="124"/>
      <c r="D452" s="124"/>
      <c r="E452" s="124"/>
      <c r="F452" s="124"/>
      <c r="G452" s="124"/>
    </row>
    <row r="453" spans="1:7" x14ac:dyDescent="0.25">
      <c r="A453" s="124"/>
      <c r="B453" s="124"/>
      <c r="C453" s="124"/>
      <c r="D453" s="124"/>
      <c r="E453" s="124"/>
      <c r="F453" s="124"/>
      <c r="G453" s="124"/>
    </row>
    <row r="454" spans="1:7" x14ac:dyDescent="0.25">
      <c r="A454" s="124"/>
      <c r="B454" s="124"/>
      <c r="C454" s="124"/>
      <c r="D454" s="124"/>
      <c r="E454" s="124"/>
      <c r="F454" s="124"/>
      <c r="G454" s="124"/>
    </row>
    <row r="455" spans="1:7" x14ac:dyDescent="0.25">
      <c r="A455" s="124"/>
      <c r="B455" s="124"/>
      <c r="C455" s="124"/>
      <c r="D455" s="124"/>
      <c r="E455" s="124"/>
      <c r="F455" s="124"/>
      <c r="G455" s="124"/>
    </row>
    <row r="456" spans="1:7" x14ac:dyDescent="0.25">
      <c r="A456" s="124"/>
      <c r="B456" s="124"/>
      <c r="C456" s="124"/>
      <c r="D456" s="124"/>
      <c r="E456" s="124"/>
      <c r="F456" s="124"/>
      <c r="G456" s="124"/>
    </row>
    <row r="457" spans="1:7" x14ac:dyDescent="0.25">
      <c r="A457" s="124"/>
      <c r="B457" s="124"/>
      <c r="C457" s="124"/>
      <c r="D457" s="124"/>
      <c r="E457" s="124"/>
      <c r="F457" s="124"/>
      <c r="G457" s="124"/>
    </row>
    <row r="458" spans="1:7" x14ac:dyDescent="0.25">
      <c r="A458" s="124"/>
      <c r="B458" s="124"/>
      <c r="C458" s="124"/>
      <c r="D458" s="124"/>
      <c r="E458" s="124"/>
      <c r="F458" s="124"/>
      <c r="G458" s="124"/>
    </row>
    <row r="459" spans="1:7" x14ac:dyDescent="0.25">
      <c r="A459" s="124"/>
      <c r="B459" s="124"/>
      <c r="C459" s="124"/>
      <c r="D459" s="124"/>
      <c r="E459" s="124"/>
      <c r="F459" s="124"/>
      <c r="G459" s="124"/>
    </row>
    <row r="460" spans="1:7" x14ac:dyDescent="0.25">
      <c r="A460" s="124"/>
      <c r="B460" s="124"/>
      <c r="C460" s="124"/>
      <c r="D460" s="124"/>
      <c r="E460" s="124"/>
      <c r="F460" s="124"/>
      <c r="G460" s="124"/>
    </row>
    <row r="461" spans="1:7" x14ac:dyDescent="0.25">
      <c r="A461" s="124"/>
      <c r="B461" s="124"/>
      <c r="C461" s="124"/>
      <c r="D461" s="124"/>
      <c r="E461" s="124"/>
      <c r="F461" s="124"/>
      <c r="G461" s="124"/>
    </row>
    <row r="462" spans="1:7" x14ac:dyDescent="0.25">
      <c r="A462" s="124"/>
      <c r="B462" s="124"/>
      <c r="C462" s="124"/>
      <c r="D462" s="124"/>
      <c r="E462" s="124"/>
      <c r="F462" s="124"/>
      <c r="G462" s="124"/>
    </row>
    <row r="463" spans="1:7" x14ac:dyDescent="0.25">
      <c r="A463" s="124"/>
      <c r="B463" s="124"/>
      <c r="C463" s="124"/>
      <c r="D463" s="124"/>
      <c r="E463" s="124"/>
      <c r="F463" s="124"/>
      <c r="G463" s="124"/>
    </row>
    <row r="464" spans="1:7" x14ac:dyDescent="0.25">
      <c r="A464" s="124"/>
      <c r="B464" s="124"/>
      <c r="C464" s="124"/>
      <c r="D464" s="124"/>
      <c r="E464" s="124"/>
      <c r="F464" s="124"/>
      <c r="G464" s="124"/>
    </row>
    <row r="465" spans="1:7" x14ac:dyDescent="0.25">
      <c r="A465" s="124"/>
      <c r="B465" s="124"/>
      <c r="C465" s="124"/>
      <c r="D465" s="124"/>
      <c r="E465" s="124"/>
      <c r="F465" s="124"/>
      <c r="G465" s="124"/>
    </row>
    <row r="466" spans="1:7" x14ac:dyDescent="0.25">
      <c r="A466" s="124"/>
      <c r="B466" s="124"/>
      <c r="C466" s="124"/>
      <c r="D466" s="124"/>
      <c r="E466" s="124"/>
      <c r="F466" s="124"/>
      <c r="G466" s="124"/>
    </row>
    <row r="467" spans="1:7" x14ac:dyDescent="0.25">
      <c r="A467" s="124"/>
      <c r="B467" s="124"/>
      <c r="C467" s="124"/>
      <c r="D467" s="124"/>
      <c r="E467" s="124"/>
      <c r="F467" s="124"/>
      <c r="G467" s="124"/>
    </row>
    <row r="468" spans="1:7" x14ac:dyDescent="0.25">
      <c r="A468" s="124"/>
      <c r="B468" s="124"/>
      <c r="C468" s="124"/>
      <c r="D468" s="124"/>
      <c r="E468" s="124"/>
      <c r="F468" s="124"/>
      <c r="G468" s="124"/>
    </row>
    <row r="469" spans="1:7" x14ac:dyDescent="0.25">
      <c r="A469" s="124"/>
      <c r="B469" s="124"/>
      <c r="C469" s="124"/>
      <c r="D469" s="124"/>
      <c r="E469" s="124"/>
      <c r="F469" s="124"/>
      <c r="G469" s="124"/>
    </row>
    <row r="470" spans="1:7" x14ac:dyDescent="0.25">
      <c r="A470" s="124"/>
      <c r="B470" s="124"/>
      <c r="C470" s="124"/>
      <c r="D470" s="124"/>
      <c r="E470" s="124"/>
      <c r="F470" s="124"/>
      <c r="G470" s="124"/>
    </row>
    <row r="471" spans="1:7" x14ac:dyDescent="0.25">
      <c r="A471" s="124"/>
      <c r="B471" s="124"/>
      <c r="C471" s="124"/>
      <c r="D471" s="124"/>
      <c r="E471" s="124"/>
      <c r="F471" s="124"/>
      <c r="G471" s="124"/>
    </row>
    <row r="472" spans="1:7" x14ac:dyDescent="0.25">
      <c r="A472" s="124"/>
      <c r="B472" s="124"/>
      <c r="C472" s="124"/>
      <c r="D472" s="124"/>
      <c r="E472" s="124"/>
      <c r="F472" s="124"/>
      <c r="G472" s="124"/>
    </row>
    <row r="473" spans="1:7" x14ac:dyDescent="0.25">
      <c r="A473" s="124"/>
      <c r="B473" s="124"/>
      <c r="C473" s="124"/>
      <c r="D473" s="124"/>
      <c r="E473" s="124"/>
      <c r="F473" s="124"/>
      <c r="G473" s="124"/>
    </row>
    <row r="474" spans="1:7" x14ac:dyDescent="0.25">
      <c r="A474" s="124"/>
      <c r="B474" s="124"/>
      <c r="C474" s="124"/>
      <c r="D474" s="124"/>
      <c r="E474" s="124"/>
      <c r="F474" s="124"/>
      <c r="G474" s="124"/>
    </row>
    <row r="475" spans="1:7" x14ac:dyDescent="0.25">
      <c r="A475" s="124"/>
      <c r="B475" s="124"/>
      <c r="C475" s="124"/>
      <c r="D475" s="124"/>
      <c r="E475" s="124"/>
      <c r="F475" s="124"/>
      <c r="G475" s="124"/>
    </row>
    <row r="476" spans="1:7" x14ac:dyDescent="0.25">
      <c r="A476" s="124"/>
      <c r="B476" s="124"/>
      <c r="C476" s="124"/>
      <c r="D476" s="124"/>
      <c r="E476" s="124"/>
      <c r="F476" s="124"/>
      <c r="G476" s="124"/>
    </row>
    <row r="477" spans="1:7" x14ac:dyDescent="0.25">
      <c r="A477" s="124"/>
      <c r="B477" s="124"/>
      <c r="C477" s="124"/>
      <c r="D477" s="124"/>
      <c r="E477" s="124"/>
      <c r="F477" s="124"/>
      <c r="G477" s="124"/>
    </row>
    <row r="478" spans="1:7" x14ac:dyDescent="0.25">
      <c r="A478" s="124"/>
      <c r="B478" s="124"/>
      <c r="C478" s="124"/>
      <c r="D478" s="124"/>
      <c r="E478" s="124"/>
      <c r="F478" s="124"/>
      <c r="G478" s="124"/>
    </row>
    <row r="479" spans="1:7" x14ac:dyDescent="0.25">
      <c r="A479" s="124"/>
      <c r="B479" s="124"/>
      <c r="C479" s="124"/>
      <c r="D479" s="124"/>
      <c r="E479" s="124"/>
      <c r="F479" s="124"/>
      <c r="G479" s="124"/>
    </row>
    <row r="480" spans="1:7" x14ac:dyDescent="0.25">
      <c r="A480" s="124"/>
      <c r="B480" s="124"/>
      <c r="C480" s="124"/>
      <c r="D480" s="124"/>
      <c r="E480" s="124"/>
      <c r="F480" s="124"/>
      <c r="G480" s="124"/>
    </row>
    <row r="481" spans="1:7" x14ac:dyDescent="0.25">
      <c r="A481" s="124"/>
      <c r="B481" s="124"/>
      <c r="C481" s="124"/>
      <c r="D481" s="124"/>
      <c r="E481" s="124"/>
      <c r="F481" s="124"/>
      <c r="G481" s="124"/>
    </row>
    <row r="482" spans="1:7" x14ac:dyDescent="0.25">
      <c r="A482" s="124"/>
      <c r="B482" s="124"/>
      <c r="C482" s="124"/>
      <c r="D482" s="124"/>
      <c r="E482" s="124"/>
      <c r="F482" s="124"/>
      <c r="G482" s="124"/>
    </row>
    <row r="483" spans="1:7" x14ac:dyDescent="0.25">
      <c r="A483" s="124"/>
      <c r="B483" s="124"/>
      <c r="C483" s="124"/>
      <c r="D483" s="124"/>
      <c r="E483" s="124"/>
      <c r="F483" s="124"/>
      <c r="G483" s="124"/>
    </row>
    <row r="484" spans="1:7" x14ac:dyDescent="0.25">
      <c r="A484" s="124"/>
      <c r="B484" s="124"/>
      <c r="C484" s="124"/>
      <c r="D484" s="124"/>
      <c r="E484" s="124"/>
      <c r="F484" s="124"/>
      <c r="G484" s="124"/>
    </row>
    <row r="485" spans="1:7" x14ac:dyDescent="0.25">
      <c r="A485" s="124"/>
      <c r="B485" s="124"/>
      <c r="C485" s="124"/>
      <c r="D485" s="124"/>
      <c r="E485" s="124"/>
      <c r="F485" s="124"/>
      <c r="G485" s="124"/>
    </row>
    <row r="486" spans="1:7" x14ac:dyDescent="0.25">
      <c r="A486" s="124"/>
      <c r="B486" s="124"/>
      <c r="C486" s="124"/>
      <c r="D486" s="124"/>
      <c r="E486" s="124"/>
      <c r="F486" s="124"/>
      <c r="G486" s="124"/>
    </row>
    <row r="487" spans="1:7" x14ac:dyDescent="0.25">
      <c r="A487" s="124"/>
      <c r="B487" s="124"/>
      <c r="C487" s="124"/>
      <c r="D487" s="124"/>
      <c r="E487" s="124"/>
      <c r="F487" s="124"/>
      <c r="G487" s="124"/>
    </row>
    <row r="488" spans="1:7" x14ac:dyDescent="0.25">
      <c r="A488" s="124"/>
      <c r="B488" s="124"/>
      <c r="C488" s="124"/>
      <c r="D488" s="124"/>
      <c r="E488" s="124"/>
      <c r="F488" s="124"/>
      <c r="G488" s="124"/>
    </row>
    <row r="489" spans="1:7" x14ac:dyDescent="0.25">
      <c r="A489" s="124"/>
      <c r="B489" s="124"/>
      <c r="C489" s="124"/>
      <c r="D489" s="124"/>
      <c r="E489" s="124"/>
      <c r="F489" s="124"/>
      <c r="G489" s="124"/>
    </row>
    <row r="490" spans="1:7" x14ac:dyDescent="0.25">
      <c r="A490" s="124"/>
      <c r="B490" s="124"/>
      <c r="C490" s="124"/>
      <c r="D490" s="124"/>
      <c r="E490" s="124"/>
      <c r="F490" s="124"/>
      <c r="G490" s="124"/>
    </row>
    <row r="491" spans="1:7" x14ac:dyDescent="0.25">
      <c r="A491" s="124"/>
      <c r="B491" s="124"/>
      <c r="C491" s="124"/>
      <c r="D491" s="124"/>
      <c r="E491" s="124"/>
      <c r="F491" s="124"/>
      <c r="G491" s="124"/>
    </row>
    <row r="492" spans="1:7" x14ac:dyDescent="0.25">
      <c r="A492" s="124"/>
      <c r="B492" s="124"/>
      <c r="C492" s="124"/>
      <c r="D492" s="124"/>
      <c r="E492" s="124"/>
      <c r="F492" s="124"/>
      <c r="G492" s="124"/>
    </row>
    <row r="493" spans="1:7" x14ac:dyDescent="0.25">
      <c r="A493" s="124"/>
      <c r="B493" s="124"/>
      <c r="C493" s="124"/>
      <c r="D493" s="124"/>
      <c r="E493" s="124"/>
      <c r="F493" s="124"/>
      <c r="G493" s="124"/>
    </row>
    <row r="494" spans="1:7" x14ac:dyDescent="0.25">
      <c r="A494" s="124"/>
      <c r="B494" s="124"/>
      <c r="C494" s="124"/>
      <c r="D494" s="124"/>
      <c r="E494" s="124"/>
      <c r="F494" s="124"/>
      <c r="G494" s="124"/>
    </row>
    <row r="495" spans="1:7" x14ac:dyDescent="0.25">
      <c r="A495" s="124"/>
      <c r="B495" s="124"/>
      <c r="C495" s="124"/>
      <c r="D495" s="124"/>
      <c r="E495" s="124"/>
      <c r="F495" s="124"/>
      <c r="G495" s="124"/>
    </row>
    <row r="496" spans="1:7" x14ac:dyDescent="0.25">
      <c r="A496" s="124"/>
      <c r="B496" s="124"/>
      <c r="C496" s="124"/>
      <c r="D496" s="124"/>
      <c r="E496" s="124"/>
      <c r="F496" s="124"/>
      <c r="G496" s="124"/>
    </row>
    <row r="497" spans="1:7" x14ac:dyDescent="0.25">
      <c r="A497" s="124"/>
      <c r="B497" s="124"/>
      <c r="C497" s="124"/>
      <c r="D497" s="124"/>
      <c r="E497" s="124"/>
      <c r="F497" s="124"/>
      <c r="G497" s="124"/>
    </row>
    <row r="498" spans="1:7" x14ac:dyDescent="0.25">
      <c r="A498" s="124"/>
      <c r="B498" s="124"/>
      <c r="C498" s="124"/>
      <c r="D498" s="124"/>
      <c r="E498" s="124"/>
      <c r="F498" s="124"/>
      <c r="G498" s="124"/>
    </row>
    <row r="499" spans="1:7" x14ac:dyDescent="0.25">
      <c r="A499" s="124"/>
      <c r="B499" s="124"/>
      <c r="C499" s="124"/>
      <c r="D499" s="124"/>
      <c r="E499" s="124"/>
      <c r="F499" s="124"/>
      <c r="G499" s="124"/>
    </row>
    <row r="500" spans="1:7" x14ac:dyDescent="0.25">
      <c r="A500" s="124"/>
      <c r="B500" s="124"/>
      <c r="C500" s="124"/>
      <c r="D500" s="124"/>
      <c r="E500" s="124"/>
      <c r="F500" s="124"/>
      <c r="G500" s="124"/>
    </row>
  </sheetData>
  <sheetProtection sheet="1" objects="1" scenarios="1" deleteRows="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00"/>
  <sheetViews>
    <sheetView workbookViewId="0">
      <pane ySplit="1" topLeftCell="A2" activePane="bottomLeft" state="frozen"/>
      <selection pane="bottomLeft" activeCell="A2" sqref="A2"/>
    </sheetView>
  </sheetViews>
  <sheetFormatPr defaultRowHeight="15" x14ac:dyDescent="0.25"/>
  <cols>
    <col min="1" max="1" width="10.5703125" bestFit="1" customWidth="1"/>
    <col min="2" max="2" width="14.28515625" bestFit="1" customWidth="1"/>
    <col min="3" max="3" width="18.5703125" bestFit="1" customWidth="1"/>
    <col min="4" max="4" width="15.42578125" bestFit="1" customWidth="1"/>
    <col min="5" max="5" width="14.7109375" bestFit="1" customWidth="1"/>
    <col min="6" max="6" width="18.28515625" bestFit="1" customWidth="1"/>
    <col min="7" max="9" width="14" bestFit="1" customWidth="1"/>
    <col min="10" max="10" width="19.28515625" bestFit="1" customWidth="1"/>
    <col min="11" max="11" width="16" bestFit="1" customWidth="1"/>
    <col min="12" max="12" width="16.5703125" bestFit="1" customWidth="1"/>
    <col min="13" max="13" width="16.7109375" bestFit="1" customWidth="1"/>
    <col min="14" max="14" width="15.7109375" bestFit="1" customWidth="1"/>
    <col min="15" max="15" width="16.140625" bestFit="1" customWidth="1"/>
    <col min="16" max="16" width="15.85546875" bestFit="1" customWidth="1"/>
    <col min="17" max="17" width="16.42578125" bestFit="1" customWidth="1"/>
    <col min="18" max="18" width="18.85546875" bestFit="1" customWidth="1"/>
    <col min="19" max="19" width="20.7109375" bestFit="1" customWidth="1"/>
    <col min="20" max="20" width="19.42578125" bestFit="1" customWidth="1"/>
    <col min="21" max="21" width="29.7109375" bestFit="1" customWidth="1"/>
    <col min="22" max="22" width="30.7109375" bestFit="1" customWidth="1"/>
    <col min="23" max="23" width="26.28515625" bestFit="1" customWidth="1"/>
    <col min="24" max="24" width="10.5703125" bestFit="1" customWidth="1"/>
    <col min="25" max="26" width="17.7109375" bestFit="1" customWidth="1"/>
    <col min="27" max="27" width="18.7109375" bestFit="1" customWidth="1"/>
    <col min="28" max="28" width="10.5703125" bestFit="1" customWidth="1"/>
    <col min="29" max="29" width="17.5703125" bestFit="1" customWidth="1"/>
    <col min="30" max="30" width="18.5703125" bestFit="1" customWidth="1"/>
    <col min="31" max="31" width="19.5703125" bestFit="1" customWidth="1"/>
    <col min="32" max="32" width="20.5703125" bestFit="1" customWidth="1"/>
    <col min="33" max="33" width="16.5703125" bestFit="1" customWidth="1"/>
    <col min="34" max="34" width="10.140625" bestFit="1" customWidth="1"/>
    <col min="35" max="35" width="8.5703125" bestFit="1" customWidth="1"/>
    <col min="36" max="36" width="5.5703125" bestFit="1" customWidth="1"/>
    <col min="37" max="37" width="7" bestFit="1" customWidth="1"/>
    <col min="38" max="38" width="8.42578125" bestFit="1" customWidth="1"/>
    <col min="39" max="39" width="9.85546875" bestFit="1" customWidth="1"/>
    <col min="40" max="40" width="17.5703125" bestFit="1" customWidth="1"/>
    <col min="41" max="41" width="18.28515625" bestFit="1" customWidth="1"/>
    <col min="42" max="42" width="18.5703125" bestFit="1" customWidth="1"/>
    <col min="43" max="43" width="18.85546875" bestFit="1" customWidth="1"/>
    <col min="44" max="44" width="20.140625" bestFit="1" customWidth="1"/>
    <col min="45" max="45" width="20.42578125" bestFit="1" customWidth="1"/>
    <col min="46" max="46" width="20.7109375" bestFit="1" customWidth="1"/>
    <col min="47" max="47" width="12" bestFit="1" customWidth="1"/>
    <col min="48" max="48" width="17.85546875" bestFit="1" customWidth="1"/>
    <col min="49" max="49" width="18.42578125" bestFit="1" customWidth="1"/>
    <col min="50" max="50" width="12.5703125" bestFit="1" customWidth="1"/>
    <col min="51" max="51" width="10.85546875" bestFit="1" customWidth="1"/>
    <col min="52" max="52" width="13.7109375" bestFit="1" customWidth="1"/>
    <col min="53" max="53" width="15.7109375" bestFit="1" customWidth="1"/>
    <col min="54" max="54" width="15.42578125" bestFit="1" customWidth="1"/>
    <col min="55" max="55" width="16.140625" bestFit="1" customWidth="1"/>
    <col min="56" max="57" width="11.5703125" bestFit="1" customWidth="1"/>
    <col min="58" max="58" width="12.140625" bestFit="1" customWidth="1"/>
    <col min="59" max="59" width="14.28515625" bestFit="1" customWidth="1"/>
  </cols>
  <sheetData>
    <row r="1" spans="1:59" ht="15" customHeight="1" x14ac:dyDescent="0.25">
      <c r="A1" s="65" t="s">
        <v>1983</v>
      </c>
      <c r="B1" s="66" t="s">
        <v>1984</v>
      </c>
      <c r="C1" s="66" t="s">
        <v>1985</v>
      </c>
      <c r="D1" s="66" t="s">
        <v>1986</v>
      </c>
      <c r="E1" s="66" t="s">
        <v>1987</v>
      </c>
      <c r="F1" s="66" t="s">
        <v>1988</v>
      </c>
      <c r="G1" s="66" t="s">
        <v>1989</v>
      </c>
      <c r="H1" s="66" t="s">
        <v>1990</v>
      </c>
      <c r="I1" s="66" t="s">
        <v>1991</v>
      </c>
      <c r="J1" s="66" t="s">
        <v>1992</v>
      </c>
      <c r="K1" s="66" t="s">
        <v>1993</v>
      </c>
      <c r="L1" s="66" t="s">
        <v>1994</v>
      </c>
      <c r="M1" s="66" t="s">
        <v>1995</v>
      </c>
      <c r="N1" s="66" t="s">
        <v>1747</v>
      </c>
      <c r="O1" s="66" t="s">
        <v>1748</v>
      </c>
      <c r="P1" s="66" t="s">
        <v>1749</v>
      </c>
      <c r="Q1" s="66" t="s">
        <v>1750</v>
      </c>
      <c r="R1" s="66" t="s">
        <v>1996</v>
      </c>
      <c r="S1" s="68" t="s">
        <v>1997</v>
      </c>
      <c r="T1" s="69" t="s">
        <v>1998</v>
      </c>
      <c r="U1" s="70" t="s">
        <v>1999</v>
      </c>
      <c r="V1" s="66" t="s">
        <v>2000</v>
      </c>
      <c r="W1" s="67" t="s">
        <v>2001</v>
      </c>
      <c r="X1" s="65" t="s">
        <v>1983</v>
      </c>
      <c r="Y1" s="66" t="s">
        <v>2008</v>
      </c>
      <c r="Z1" s="66" t="s">
        <v>2009</v>
      </c>
      <c r="AA1" s="67" t="s">
        <v>2010</v>
      </c>
      <c r="AB1" s="65" t="s">
        <v>1983</v>
      </c>
      <c r="AC1" s="66" t="s">
        <v>1822</v>
      </c>
      <c r="AD1" s="66" t="s">
        <v>1823</v>
      </c>
      <c r="AE1" s="66" t="s">
        <v>1824</v>
      </c>
      <c r="AF1" s="66" t="s">
        <v>1825</v>
      </c>
      <c r="AG1" s="66" t="s">
        <v>1826</v>
      </c>
      <c r="AH1" s="66" t="s">
        <v>1827</v>
      </c>
      <c r="AI1" s="66" t="s">
        <v>1828</v>
      </c>
      <c r="AJ1" s="66" t="s">
        <v>1829</v>
      </c>
      <c r="AK1" s="66" t="s">
        <v>1830</v>
      </c>
      <c r="AL1" s="66" t="s">
        <v>1831</v>
      </c>
      <c r="AM1" s="66" t="s">
        <v>1832</v>
      </c>
      <c r="AN1" s="66" t="s">
        <v>1833</v>
      </c>
      <c r="AO1" s="66" t="s">
        <v>1834</v>
      </c>
      <c r="AP1" s="66" t="s">
        <v>1835</v>
      </c>
      <c r="AQ1" s="66" t="s">
        <v>1836</v>
      </c>
      <c r="AR1" s="66" t="s">
        <v>1837</v>
      </c>
      <c r="AS1" s="66" t="s">
        <v>1838</v>
      </c>
      <c r="AT1" s="66" t="s">
        <v>1839</v>
      </c>
      <c r="AU1" s="66" t="s">
        <v>1840</v>
      </c>
      <c r="AV1" s="66" t="s">
        <v>1841</v>
      </c>
      <c r="AW1" s="66" t="s">
        <v>1842</v>
      </c>
      <c r="AX1" s="66" t="s">
        <v>1843</v>
      </c>
      <c r="AY1" s="66" t="s">
        <v>1844</v>
      </c>
      <c r="AZ1" s="66" t="s">
        <v>1845</v>
      </c>
      <c r="BA1" s="66" t="s">
        <v>1846</v>
      </c>
      <c r="BB1" s="66" t="s">
        <v>1847</v>
      </c>
      <c r="BC1" s="66" t="s">
        <v>1848</v>
      </c>
      <c r="BD1" s="67" t="s">
        <v>1849</v>
      </c>
      <c r="BE1" s="65" t="s">
        <v>1850</v>
      </c>
      <c r="BF1" s="66" t="s">
        <v>1851</v>
      </c>
      <c r="BG1" s="67" t="s">
        <v>1852</v>
      </c>
    </row>
    <row r="2" spans="1:59" ht="15.75" thickBot="1" x14ac:dyDescent="0.3">
      <c r="A2" s="204">
        <f>+SurveyDataEntrySheet!B4</f>
        <v>0</v>
      </c>
      <c r="B2" s="205">
        <f>+SurveyDataEntrySheet!D4</f>
        <v>0</v>
      </c>
      <c r="C2" s="206"/>
      <c r="D2" s="205">
        <f>+SurveyDataEntrySheet!B5</f>
        <v>0</v>
      </c>
      <c r="E2" s="205" t="str">
        <f>_xlfn.IFNA(VLOOKUP(SurveyDataEntrySheet!D7,TargetFocus,2,FALSE),"")</f>
        <v/>
      </c>
      <c r="F2" s="205">
        <f>+SurveyDataEntrySheet!D5</f>
        <v>0</v>
      </c>
      <c r="G2" s="205">
        <f>+SurveyDataEntrySheet!B6</f>
        <v>0</v>
      </c>
      <c r="H2" s="205">
        <f>+SurveyDataEntrySheet!B7</f>
        <v>0</v>
      </c>
      <c r="I2" s="205">
        <f>+SurveyDataEntrySheet!B8</f>
        <v>0</v>
      </c>
      <c r="J2" s="205" t="str">
        <f>IF(SurveyDataEntrySheet!B11="Yes","Terrestrial","")</f>
        <v/>
      </c>
      <c r="K2" s="205" t="str">
        <f>IF(SurveyDataEntrySheet!C11="Yes","Aquatic","")</f>
        <v/>
      </c>
      <c r="L2" s="205" t="str">
        <f>IF(SurveyDataEntrySheet!D11="Yes","Riparian","")</f>
        <v/>
      </c>
      <c r="M2" s="205" t="str">
        <f>IF(SurveyDataEntrySheet!F11="Yes","Features","")</f>
        <v/>
      </c>
      <c r="N2" s="54"/>
      <c r="O2" s="54"/>
      <c r="P2" s="54"/>
      <c r="Q2" s="54"/>
      <c r="R2" s="54"/>
      <c r="S2" s="205">
        <f>+SurveyDataEntrySheet!A17</f>
        <v>0</v>
      </c>
      <c r="T2" s="205">
        <f>+SurveyDataEntrySheet!A21</f>
        <v>0</v>
      </c>
      <c r="U2" s="205">
        <f>+SurveyDataEntrySheet!J46</f>
        <v>0</v>
      </c>
      <c r="V2" s="205">
        <f>+SurveyDataEntrySheet!L46</f>
        <v>0</v>
      </c>
      <c r="W2" s="61">
        <f>+SurveyDataEntrySheet!H48</f>
        <v>0</v>
      </c>
      <c r="X2" s="62"/>
      <c r="Y2" s="54"/>
      <c r="Z2" s="54"/>
      <c r="AA2" s="55"/>
      <c r="AB2" s="204">
        <f>+SurveyDataEntrySheet!B4</f>
        <v>0</v>
      </c>
      <c r="AC2" s="54"/>
      <c r="AD2" s="54"/>
      <c r="AE2" s="54"/>
      <c r="AF2" s="54"/>
      <c r="AG2" s="205" t="str">
        <f>_xlfn.IFNA(VLOOKUP(SurveyDataEntrySheet!AD7,Meridian,2,FALSE),"")</f>
        <v/>
      </c>
      <c r="AH2" s="205" t="str">
        <f>+SurveyDataEntrySheet!Y9&amp;" "&amp; SurveyDataEntrySheet!Z9</f>
        <v xml:space="preserve"> </v>
      </c>
      <c r="AI2" s="205">
        <f>+SurveyDataEntrySheet!AA9</f>
        <v>0</v>
      </c>
      <c r="AJ2" s="205">
        <f>+SurveyDataEntrySheet!AB9</f>
        <v>0</v>
      </c>
      <c r="AK2" s="205">
        <f>+SurveyDataEntrySheet!AC9</f>
        <v>0</v>
      </c>
      <c r="AL2" s="205">
        <f>+SurveyDataEntrySheet!AD9</f>
        <v>0</v>
      </c>
      <c r="AM2" s="205">
        <f>+SurveyDataEntrySheet!AE9</f>
        <v>0</v>
      </c>
      <c r="AN2" s="54"/>
      <c r="AO2" s="7">
        <f>+SurveyDataEntrySheet!Z22</f>
        <v>0</v>
      </c>
      <c r="AP2" s="7">
        <f>+SurveyDataEntrySheet!AA22</f>
        <v>0</v>
      </c>
      <c r="AQ2" s="7">
        <f>+SurveyDataEntrySheet!AB22</f>
        <v>0</v>
      </c>
      <c r="AR2" s="7">
        <f>+SurveyDataEntrySheet!Z23</f>
        <v>0</v>
      </c>
      <c r="AS2" s="7">
        <f>+SurveyDataEntrySheet!AA23</f>
        <v>0</v>
      </c>
      <c r="AT2" s="7">
        <f>+SurveyDataEntrySheet!AB23</f>
        <v>0</v>
      </c>
      <c r="AU2" s="205">
        <f>+SurveyDataEntrySheet!AA15</f>
        <v>0</v>
      </c>
      <c r="AV2" s="73">
        <f>+SurveyDataEntrySheet!AC22</f>
        <v>0</v>
      </c>
      <c r="AW2" s="63">
        <f>+SurveyDataEntrySheet!AC23</f>
        <v>0</v>
      </c>
      <c r="AX2" s="54"/>
      <c r="AY2" s="54"/>
      <c r="AZ2" s="54"/>
      <c r="BA2" s="54"/>
      <c r="BB2" s="54"/>
      <c r="BC2" s="205">
        <f>+SurveyDataEntrySheet!AA14</f>
        <v>0</v>
      </c>
      <c r="BD2" s="61">
        <f>+SurveyDataEntrySheet!Y39</f>
        <v>0</v>
      </c>
      <c r="BE2" s="204"/>
      <c r="BF2" s="205"/>
      <c r="BG2" s="61"/>
    </row>
    <row r="3" spans="1:59" x14ac:dyDescent="0.2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row>
    <row r="4" spans="1:59" x14ac:dyDescent="0.2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row>
    <row r="5" spans="1:59" x14ac:dyDescent="0.25">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row>
    <row r="6" spans="1:59" x14ac:dyDescent="0.25">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row>
    <row r="7" spans="1:59" x14ac:dyDescent="0.25">
      <c r="A7" s="124"/>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row>
    <row r="8" spans="1:59" x14ac:dyDescent="0.25">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row>
    <row r="9" spans="1:59" x14ac:dyDescent="0.2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row>
    <row r="10" spans="1:59" x14ac:dyDescent="0.2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row>
    <row r="11" spans="1:59" x14ac:dyDescent="0.2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row>
    <row r="12" spans="1:59" x14ac:dyDescent="0.2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row>
    <row r="13" spans="1:59" x14ac:dyDescent="0.25">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row>
    <row r="14" spans="1:59" x14ac:dyDescent="0.2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row>
    <row r="15" spans="1:59" x14ac:dyDescent="0.2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row>
    <row r="16" spans="1:59" x14ac:dyDescent="0.2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row>
    <row r="17" spans="1:59" x14ac:dyDescent="0.25">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row>
    <row r="18" spans="1:59" x14ac:dyDescent="0.2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row>
    <row r="19" spans="1:59" x14ac:dyDescent="0.2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row>
    <row r="20" spans="1:59" x14ac:dyDescent="0.25">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row>
    <row r="21" spans="1:59" x14ac:dyDescent="0.25">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row>
    <row r="22" spans="1:59" x14ac:dyDescent="0.25">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row>
    <row r="23" spans="1:59" x14ac:dyDescent="0.25">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row>
    <row r="24" spans="1:59" x14ac:dyDescent="0.25">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row>
    <row r="25" spans="1:59" x14ac:dyDescent="0.25">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row>
    <row r="26" spans="1:59" x14ac:dyDescent="0.25">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row>
    <row r="27" spans="1:59" x14ac:dyDescent="0.2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row>
    <row r="28" spans="1:59" x14ac:dyDescent="0.25">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row>
    <row r="29" spans="1:59" x14ac:dyDescent="0.25">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row>
    <row r="30" spans="1:59" x14ac:dyDescent="0.25">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row>
    <row r="31" spans="1:59" x14ac:dyDescent="0.25">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row>
    <row r="32" spans="1:59" x14ac:dyDescent="0.2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row>
    <row r="33" spans="1:59" x14ac:dyDescent="0.25">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row>
    <row r="34" spans="1:59" x14ac:dyDescent="0.25">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row>
    <row r="35" spans="1:59" x14ac:dyDescent="0.25">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row>
    <row r="36" spans="1:59" x14ac:dyDescent="0.25">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row>
    <row r="37" spans="1:59" x14ac:dyDescent="0.25">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row>
    <row r="38" spans="1:59" x14ac:dyDescent="0.25">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row>
    <row r="39" spans="1:59" x14ac:dyDescent="0.25">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row>
    <row r="40" spans="1:59" x14ac:dyDescent="0.25">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row>
    <row r="41" spans="1:59" x14ac:dyDescent="0.2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row>
    <row r="42" spans="1:59" x14ac:dyDescent="0.25">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row>
    <row r="43" spans="1:59" x14ac:dyDescent="0.25">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row>
    <row r="44" spans="1:59" x14ac:dyDescent="0.25">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row>
    <row r="45" spans="1:59" x14ac:dyDescent="0.25">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row>
    <row r="46" spans="1:59" x14ac:dyDescent="0.25">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row>
    <row r="47" spans="1:59" x14ac:dyDescent="0.25">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row>
    <row r="48" spans="1:59" x14ac:dyDescent="0.25">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row>
    <row r="49" spans="1:59" x14ac:dyDescent="0.25">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row>
    <row r="50" spans="1:59" x14ac:dyDescent="0.25">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row>
    <row r="51" spans="1:59" x14ac:dyDescent="0.25">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row>
    <row r="52" spans="1:59" x14ac:dyDescent="0.25">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row>
    <row r="53" spans="1:59" x14ac:dyDescent="0.25">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row>
    <row r="54" spans="1:59" x14ac:dyDescent="0.25">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row>
    <row r="55" spans="1:59" x14ac:dyDescent="0.2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row>
    <row r="56" spans="1:59" x14ac:dyDescent="0.25">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row>
    <row r="57" spans="1:59" x14ac:dyDescent="0.2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row>
    <row r="58" spans="1:59" x14ac:dyDescent="0.25">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row>
    <row r="59" spans="1:59" x14ac:dyDescent="0.2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row>
    <row r="60" spans="1:59" x14ac:dyDescent="0.2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row>
    <row r="61" spans="1:59" x14ac:dyDescent="0.25">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row>
    <row r="62" spans="1:59" x14ac:dyDescent="0.2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row>
    <row r="63" spans="1:59" x14ac:dyDescent="0.2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row>
    <row r="64" spans="1:59" x14ac:dyDescent="0.25">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row>
    <row r="65" spans="1:59" x14ac:dyDescent="0.25">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row>
    <row r="66" spans="1:59" x14ac:dyDescent="0.2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row>
    <row r="67" spans="1:59" x14ac:dyDescent="0.25">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row>
    <row r="68" spans="1:59" x14ac:dyDescent="0.25">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row>
    <row r="69" spans="1:59" x14ac:dyDescent="0.25">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row>
    <row r="70" spans="1:59" x14ac:dyDescent="0.25">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row>
    <row r="71" spans="1:59" x14ac:dyDescent="0.25">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row>
    <row r="72" spans="1:59" x14ac:dyDescent="0.25">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row>
    <row r="73" spans="1:59" x14ac:dyDescent="0.25">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row>
    <row r="74" spans="1:59" x14ac:dyDescent="0.25">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row>
    <row r="75" spans="1:59" x14ac:dyDescent="0.25">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row>
    <row r="76" spans="1:59" x14ac:dyDescent="0.25">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row>
    <row r="77" spans="1:59" x14ac:dyDescent="0.25">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row>
    <row r="78" spans="1:59" x14ac:dyDescent="0.25">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row>
    <row r="79" spans="1:59" x14ac:dyDescent="0.25">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row>
    <row r="80" spans="1:59" x14ac:dyDescent="0.25">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row>
    <row r="81" spans="1:59" x14ac:dyDescent="0.25">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row>
    <row r="82" spans="1:59" x14ac:dyDescent="0.25">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row>
    <row r="83" spans="1:59" x14ac:dyDescent="0.25">
      <c r="A83" s="124"/>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4"/>
    </row>
    <row r="84" spans="1:59" x14ac:dyDescent="0.25">
      <c r="A84" s="124"/>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row>
    <row r="85" spans="1:59" x14ac:dyDescent="0.25">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row>
    <row r="86" spans="1:59" x14ac:dyDescent="0.25">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row>
    <row r="87" spans="1:59" x14ac:dyDescent="0.25">
      <c r="A87" s="124"/>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row>
    <row r="88" spans="1:59" x14ac:dyDescent="0.25">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row>
    <row r="89" spans="1:59" x14ac:dyDescent="0.25">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row>
    <row r="90" spans="1:59" x14ac:dyDescent="0.25">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row>
    <row r="91" spans="1:59" x14ac:dyDescent="0.25">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row>
    <row r="92" spans="1:59" x14ac:dyDescent="0.25">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row>
    <row r="93" spans="1:59" x14ac:dyDescent="0.25">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row>
    <row r="94" spans="1:59" x14ac:dyDescent="0.25">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4"/>
      <c r="AW94" s="124"/>
      <c r="AX94" s="124"/>
      <c r="AY94" s="124"/>
      <c r="AZ94" s="124"/>
      <c r="BA94" s="124"/>
      <c r="BB94" s="124"/>
      <c r="BC94" s="124"/>
      <c r="BD94" s="124"/>
      <c r="BE94" s="124"/>
      <c r="BF94" s="124"/>
      <c r="BG94" s="124"/>
    </row>
    <row r="95" spans="1:59" x14ac:dyDescent="0.25">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124"/>
      <c r="BF95" s="124"/>
      <c r="BG95" s="124"/>
    </row>
    <row r="96" spans="1:59" x14ac:dyDescent="0.25">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row>
    <row r="97" spans="1:59" x14ac:dyDescent="0.25">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row>
    <row r="98" spans="1:59" x14ac:dyDescent="0.25">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row>
    <row r="99" spans="1:59" x14ac:dyDescent="0.25">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row>
    <row r="100" spans="1:59" x14ac:dyDescent="0.25">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row>
    <row r="101" spans="1:59" x14ac:dyDescent="0.25">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row>
    <row r="102" spans="1:59" x14ac:dyDescent="0.25">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row>
    <row r="103" spans="1:59" x14ac:dyDescent="0.25">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row>
    <row r="104" spans="1:59" x14ac:dyDescent="0.25">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row>
    <row r="105" spans="1:59" x14ac:dyDescent="0.25">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row>
    <row r="106" spans="1:59" x14ac:dyDescent="0.25">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row>
    <row r="107" spans="1:59" x14ac:dyDescent="0.25">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row>
    <row r="108" spans="1:59" x14ac:dyDescent="0.25">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row>
    <row r="109" spans="1:59" x14ac:dyDescent="0.25">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row>
    <row r="110" spans="1:59" x14ac:dyDescent="0.25">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row>
    <row r="111" spans="1:59" x14ac:dyDescent="0.25">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row>
    <row r="112" spans="1:59" x14ac:dyDescent="0.25">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row>
    <row r="113" spans="1:59" x14ac:dyDescent="0.25">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row>
    <row r="114" spans="1:59" x14ac:dyDescent="0.25">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row>
    <row r="115" spans="1:59" x14ac:dyDescent="0.25">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row>
    <row r="116" spans="1:59" x14ac:dyDescent="0.25">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row>
    <row r="117" spans="1:59" x14ac:dyDescent="0.25">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row>
    <row r="118" spans="1:59" x14ac:dyDescent="0.25">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row>
    <row r="119" spans="1:59" x14ac:dyDescent="0.25">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row>
    <row r="120" spans="1:59" x14ac:dyDescent="0.25">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row>
    <row r="121" spans="1:59" x14ac:dyDescent="0.25">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row>
    <row r="122" spans="1:59" x14ac:dyDescent="0.25">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row>
    <row r="123" spans="1:59" x14ac:dyDescent="0.25">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row>
    <row r="124" spans="1:59" x14ac:dyDescent="0.25">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row>
    <row r="125" spans="1:59" x14ac:dyDescent="0.25">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row>
    <row r="126" spans="1:59" x14ac:dyDescent="0.25">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row>
    <row r="127" spans="1:59" x14ac:dyDescent="0.25">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row>
    <row r="128" spans="1:59" x14ac:dyDescent="0.25">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row>
    <row r="129" spans="1:59" x14ac:dyDescent="0.25">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row>
    <row r="130" spans="1:59" x14ac:dyDescent="0.25">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c r="AX130" s="124"/>
      <c r="AY130" s="124"/>
      <c r="AZ130" s="124"/>
      <c r="BA130" s="124"/>
      <c r="BB130" s="124"/>
      <c r="BC130" s="124"/>
      <c r="BD130" s="124"/>
      <c r="BE130" s="124"/>
      <c r="BF130" s="124"/>
      <c r="BG130" s="124"/>
    </row>
    <row r="131" spans="1:59" x14ac:dyDescent="0.25">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row>
    <row r="132" spans="1:59" x14ac:dyDescent="0.25">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row>
    <row r="133" spans="1:59" x14ac:dyDescent="0.25">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row>
    <row r="134" spans="1:59" x14ac:dyDescent="0.25">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row>
    <row r="135" spans="1:59" x14ac:dyDescent="0.25">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row>
    <row r="136" spans="1:59" x14ac:dyDescent="0.25">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row>
    <row r="137" spans="1:59" x14ac:dyDescent="0.25">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row>
    <row r="138" spans="1:59" x14ac:dyDescent="0.25">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row>
    <row r="139" spans="1:59" x14ac:dyDescent="0.25">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row>
    <row r="140" spans="1:59" x14ac:dyDescent="0.25">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row>
    <row r="141" spans="1:59" x14ac:dyDescent="0.25">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row>
    <row r="142" spans="1:59" x14ac:dyDescent="0.25">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row>
    <row r="143" spans="1:59" x14ac:dyDescent="0.25">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row>
    <row r="144" spans="1:59" x14ac:dyDescent="0.25">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c r="AV144" s="124"/>
      <c r="AW144" s="124"/>
      <c r="AX144" s="124"/>
      <c r="AY144" s="124"/>
      <c r="AZ144" s="124"/>
      <c r="BA144" s="124"/>
      <c r="BB144" s="124"/>
      <c r="BC144" s="124"/>
      <c r="BD144" s="124"/>
      <c r="BE144" s="124"/>
      <c r="BF144" s="124"/>
      <c r="BG144" s="124"/>
    </row>
    <row r="145" spans="1:59" x14ac:dyDescent="0.25">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row>
    <row r="146" spans="1:59" x14ac:dyDescent="0.25">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c r="AV146" s="124"/>
      <c r="AW146" s="124"/>
      <c r="AX146" s="124"/>
      <c r="AY146" s="124"/>
      <c r="AZ146" s="124"/>
      <c r="BA146" s="124"/>
      <c r="BB146" s="124"/>
      <c r="BC146" s="124"/>
      <c r="BD146" s="124"/>
      <c r="BE146" s="124"/>
      <c r="BF146" s="124"/>
      <c r="BG146" s="124"/>
    </row>
    <row r="147" spans="1:59" x14ac:dyDescent="0.25">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c r="BF147" s="124"/>
      <c r="BG147" s="124"/>
    </row>
    <row r="148" spans="1:59" x14ac:dyDescent="0.25">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c r="BF148" s="124"/>
      <c r="BG148" s="124"/>
    </row>
    <row r="149" spans="1:59" x14ac:dyDescent="0.25">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c r="BE149" s="124"/>
      <c r="BF149" s="124"/>
      <c r="BG149" s="124"/>
    </row>
    <row r="150" spans="1:59" x14ac:dyDescent="0.25">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c r="BB150" s="124"/>
      <c r="BC150" s="124"/>
      <c r="BD150" s="124"/>
      <c r="BE150" s="124"/>
      <c r="BF150" s="124"/>
      <c r="BG150" s="124"/>
    </row>
    <row r="151" spans="1:59" x14ac:dyDescent="0.25">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row>
    <row r="152" spans="1:59" x14ac:dyDescent="0.25">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4"/>
      <c r="AW152" s="124"/>
      <c r="AX152" s="124"/>
      <c r="AY152" s="124"/>
      <c r="AZ152" s="124"/>
      <c r="BA152" s="124"/>
      <c r="BB152" s="124"/>
      <c r="BC152" s="124"/>
      <c r="BD152" s="124"/>
      <c r="BE152" s="124"/>
      <c r="BF152" s="124"/>
      <c r="BG152" s="124"/>
    </row>
    <row r="153" spans="1:59" x14ac:dyDescent="0.25">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row>
    <row r="154" spans="1:59" x14ac:dyDescent="0.25">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c r="AV154" s="124"/>
      <c r="AW154" s="124"/>
      <c r="AX154" s="124"/>
      <c r="AY154" s="124"/>
      <c r="AZ154" s="124"/>
      <c r="BA154" s="124"/>
      <c r="BB154" s="124"/>
      <c r="BC154" s="124"/>
      <c r="BD154" s="124"/>
      <c r="BE154" s="124"/>
      <c r="BF154" s="124"/>
      <c r="BG154" s="124"/>
    </row>
    <row r="155" spans="1:59" x14ac:dyDescent="0.25">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row>
    <row r="156" spans="1:59" x14ac:dyDescent="0.25">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c r="BB156" s="124"/>
      <c r="BC156" s="124"/>
      <c r="BD156" s="124"/>
      <c r="BE156" s="124"/>
      <c r="BF156" s="124"/>
      <c r="BG156" s="124"/>
    </row>
    <row r="157" spans="1:59" x14ac:dyDescent="0.25">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c r="AX157" s="124"/>
      <c r="AY157" s="124"/>
      <c r="AZ157" s="124"/>
      <c r="BA157" s="124"/>
      <c r="BB157" s="124"/>
      <c r="BC157" s="124"/>
      <c r="BD157" s="124"/>
      <c r="BE157" s="124"/>
      <c r="BF157" s="124"/>
      <c r="BG157" s="124"/>
    </row>
    <row r="158" spans="1:59" x14ac:dyDescent="0.25">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row>
    <row r="159" spans="1:59" x14ac:dyDescent="0.25">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c r="AX159" s="124"/>
      <c r="AY159" s="124"/>
      <c r="AZ159" s="124"/>
      <c r="BA159" s="124"/>
      <c r="BB159" s="124"/>
      <c r="BC159" s="124"/>
      <c r="BD159" s="124"/>
      <c r="BE159" s="124"/>
      <c r="BF159" s="124"/>
      <c r="BG159" s="124"/>
    </row>
    <row r="160" spans="1:59" x14ac:dyDescent="0.25">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c r="AV160" s="124"/>
      <c r="AW160" s="124"/>
      <c r="AX160" s="124"/>
      <c r="AY160" s="124"/>
      <c r="AZ160" s="124"/>
      <c r="BA160" s="124"/>
      <c r="BB160" s="124"/>
      <c r="BC160" s="124"/>
      <c r="BD160" s="124"/>
      <c r="BE160" s="124"/>
      <c r="BF160" s="124"/>
      <c r="BG160" s="124"/>
    </row>
    <row r="161" spans="1:59" x14ac:dyDescent="0.25">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row>
    <row r="162" spans="1:59" x14ac:dyDescent="0.25">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row>
    <row r="163" spans="1:59" x14ac:dyDescent="0.25">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row>
    <row r="164" spans="1:59" x14ac:dyDescent="0.25">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row>
    <row r="165" spans="1:59" x14ac:dyDescent="0.25">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4"/>
      <c r="AW165" s="124"/>
      <c r="AX165" s="124"/>
      <c r="AY165" s="124"/>
      <c r="AZ165" s="124"/>
      <c r="BA165" s="124"/>
      <c r="BB165" s="124"/>
      <c r="BC165" s="124"/>
      <c r="BD165" s="124"/>
      <c r="BE165" s="124"/>
      <c r="BF165" s="124"/>
      <c r="BG165" s="124"/>
    </row>
    <row r="166" spans="1:59" x14ac:dyDescent="0.25">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4"/>
      <c r="AV166" s="124"/>
      <c r="AW166" s="124"/>
      <c r="AX166" s="124"/>
      <c r="AY166" s="124"/>
      <c r="AZ166" s="124"/>
      <c r="BA166" s="124"/>
      <c r="BB166" s="124"/>
      <c r="BC166" s="124"/>
      <c r="BD166" s="124"/>
      <c r="BE166" s="124"/>
      <c r="BF166" s="124"/>
      <c r="BG166" s="124"/>
    </row>
    <row r="167" spans="1:59" x14ac:dyDescent="0.25">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c r="AV167" s="124"/>
      <c r="AW167" s="124"/>
      <c r="AX167" s="124"/>
      <c r="AY167" s="124"/>
      <c r="AZ167" s="124"/>
      <c r="BA167" s="124"/>
      <c r="BB167" s="124"/>
      <c r="BC167" s="124"/>
      <c r="BD167" s="124"/>
      <c r="BE167" s="124"/>
      <c r="BF167" s="124"/>
      <c r="BG167" s="124"/>
    </row>
    <row r="168" spans="1:59" x14ac:dyDescent="0.25">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24"/>
      <c r="AX168" s="124"/>
      <c r="AY168" s="124"/>
      <c r="AZ168" s="124"/>
      <c r="BA168" s="124"/>
      <c r="BB168" s="124"/>
      <c r="BC168" s="124"/>
      <c r="BD168" s="124"/>
      <c r="BE168" s="124"/>
      <c r="BF168" s="124"/>
      <c r="BG168" s="124"/>
    </row>
    <row r="169" spans="1:59" x14ac:dyDescent="0.25">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4"/>
      <c r="AV169" s="124"/>
      <c r="AW169" s="124"/>
      <c r="AX169" s="124"/>
      <c r="AY169" s="124"/>
      <c r="AZ169" s="124"/>
      <c r="BA169" s="124"/>
      <c r="BB169" s="124"/>
      <c r="BC169" s="124"/>
      <c r="BD169" s="124"/>
      <c r="BE169" s="124"/>
      <c r="BF169" s="124"/>
      <c r="BG169" s="124"/>
    </row>
    <row r="170" spans="1:59" x14ac:dyDescent="0.25">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c r="AN170" s="124"/>
      <c r="AO170" s="124"/>
      <c r="AP170" s="124"/>
      <c r="AQ170" s="124"/>
      <c r="AR170" s="124"/>
      <c r="AS170" s="124"/>
      <c r="AT170" s="124"/>
      <c r="AU170" s="124"/>
      <c r="AV170" s="124"/>
      <c r="AW170" s="124"/>
      <c r="AX170" s="124"/>
      <c r="AY170" s="124"/>
      <c r="AZ170" s="124"/>
      <c r="BA170" s="124"/>
      <c r="BB170" s="124"/>
      <c r="BC170" s="124"/>
      <c r="BD170" s="124"/>
      <c r="BE170" s="124"/>
      <c r="BF170" s="124"/>
      <c r="BG170" s="124"/>
    </row>
    <row r="171" spans="1:59" x14ac:dyDescent="0.25">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c r="AL171" s="124"/>
      <c r="AM171" s="124"/>
      <c r="AN171" s="124"/>
      <c r="AO171" s="124"/>
      <c r="AP171" s="124"/>
      <c r="AQ171" s="124"/>
      <c r="AR171" s="124"/>
      <c r="AS171" s="124"/>
      <c r="AT171" s="124"/>
      <c r="AU171" s="124"/>
      <c r="AV171" s="124"/>
      <c r="AW171" s="124"/>
      <c r="AX171" s="124"/>
      <c r="AY171" s="124"/>
      <c r="AZ171" s="124"/>
      <c r="BA171" s="124"/>
      <c r="BB171" s="124"/>
      <c r="BC171" s="124"/>
      <c r="BD171" s="124"/>
      <c r="BE171" s="124"/>
      <c r="BF171" s="124"/>
      <c r="BG171" s="124"/>
    </row>
    <row r="172" spans="1:59" x14ac:dyDescent="0.25">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c r="BB172" s="124"/>
      <c r="BC172" s="124"/>
      <c r="BD172" s="124"/>
      <c r="BE172" s="124"/>
      <c r="BF172" s="124"/>
      <c r="BG172" s="124"/>
    </row>
    <row r="173" spans="1:59" x14ac:dyDescent="0.25">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4"/>
      <c r="AV173" s="124"/>
      <c r="AW173" s="124"/>
      <c r="AX173" s="124"/>
      <c r="AY173" s="124"/>
      <c r="AZ173" s="124"/>
      <c r="BA173" s="124"/>
      <c r="BB173" s="124"/>
      <c r="BC173" s="124"/>
      <c r="BD173" s="124"/>
      <c r="BE173" s="124"/>
      <c r="BF173" s="124"/>
      <c r="BG173" s="124"/>
    </row>
    <row r="174" spans="1:59" x14ac:dyDescent="0.25">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c r="BB174" s="124"/>
      <c r="BC174" s="124"/>
      <c r="BD174" s="124"/>
      <c r="BE174" s="124"/>
      <c r="BF174" s="124"/>
      <c r="BG174" s="124"/>
    </row>
    <row r="175" spans="1:59" x14ac:dyDescent="0.25">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c r="AL175" s="124"/>
      <c r="AM175" s="124"/>
      <c r="AN175" s="124"/>
      <c r="AO175" s="124"/>
      <c r="AP175" s="124"/>
      <c r="AQ175" s="124"/>
      <c r="AR175" s="124"/>
      <c r="AS175" s="124"/>
      <c r="AT175" s="124"/>
      <c r="AU175" s="124"/>
      <c r="AV175" s="124"/>
      <c r="AW175" s="124"/>
      <c r="AX175" s="124"/>
      <c r="AY175" s="124"/>
      <c r="AZ175" s="124"/>
      <c r="BA175" s="124"/>
      <c r="BB175" s="124"/>
      <c r="BC175" s="124"/>
      <c r="BD175" s="124"/>
      <c r="BE175" s="124"/>
      <c r="BF175" s="124"/>
      <c r="BG175" s="124"/>
    </row>
    <row r="176" spans="1:59" x14ac:dyDescent="0.25">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4"/>
      <c r="AV176" s="124"/>
      <c r="AW176" s="124"/>
      <c r="AX176" s="124"/>
      <c r="AY176" s="124"/>
      <c r="AZ176" s="124"/>
      <c r="BA176" s="124"/>
      <c r="BB176" s="124"/>
      <c r="BC176" s="124"/>
      <c r="BD176" s="124"/>
      <c r="BE176" s="124"/>
      <c r="BF176" s="124"/>
      <c r="BG176" s="124"/>
    </row>
    <row r="177" spans="1:59" x14ac:dyDescent="0.25">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4"/>
      <c r="AJ177" s="124"/>
      <c r="AK177" s="124"/>
      <c r="AL177" s="124"/>
      <c r="AM177" s="124"/>
      <c r="AN177" s="124"/>
      <c r="AO177" s="124"/>
      <c r="AP177" s="124"/>
      <c r="AQ177" s="124"/>
      <c r="AR177" s="124"/>
      <c r="AS177" s="124"/>
      <c r="AT177" s="124"/>
      <c r="AU177" s="124"/>
      <c r="AV177" s="124"/>
      <c r="AW177" s="124"/>
      <c r="AX177" s="124"/>
      <c r="AY177" s="124"/>
      <c r="AZ177" s="124"/>
      <c r="BA177" s="124"/>
      <c r="BB177" s="124"/>
      <c r="BC177" s="124"/>
      <c r="BD177" s="124"/>
      <c r="BE177" s="124"/>
      <c r="BF177" s="124"/>
      <c r="BG177" s="124"/>
    </row>
    <row r="178" spans="1:59" x14ac:dyDescent="0.25">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4"/>
      <c r="AW178" s="124"/>
      <c r="AX178" s="124"/>
      <c r="AY178" s="124"/>
      <c r="AZ178" s="124"/>
      <c r="BA178" s="124"/>
      <c r="BB178" s="124"/>
      <c r="BC178" s="124"/>
      <c r="BD178" s="124"/>
      <c r="BE178" s="124"/>
      <c r="BF178" s="124"/>
      <c r="BG178" s="124"/>
    </row>
    <row r="179" spans="1:59" x14ac:dyDescent="0.25">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c r="AT179" s="124"/>
      <c r="AU179" s="124"/>
      <c r="AV179" s="124"/>
      <c r="AW179" s="124"/>
      <c r="AX179" s="124"/>
      <c r="AY179" s="124"/>
      <c r="AZ179" s="124"/>
      <c r="BA179" s="124"/>
      <c r="BB179" s="124"/>
      <c r="BC179" s="124"/>
      <c r="BD179" s="124"/>
      <c r="BE179" s="124"/>
      <c r="BF179" s="124"/>
      <c r="BG179" s="124"/>
    </row>
    <row r="180" spans="1:59" x14ac:dyDescent="0.25">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4"/>
      <c r="AW180" s="124"/>
      <c r="AX180" s="124"/>
      <c r="AY180" s="124"/>
      <c r="AZ180" s="124"/>
      <c r="BA180" s="124"/>
      <c r="BB180" s="124"/>
      <c r="BC180" s="124"/>
      <c r="BD180" s="124"/>
      <c r="BE180" s="124"/>
      <c r="BF180" s="124"/>
      <c r="BG180" s="124"/>
    </row>
    <row r="181" spans="1:59" x14ac:dyDescent="0.25">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row>
    <row r="182" spans="1:59" x14ac:dyDescent="0.25">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c r="BF182" s="124"/>
      <c r="BG182" s="124"/>
    </row>
    <row r="183" spans="1:59" x14ac:dyDescent="0.25">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4"/>
      <c r="BF183" s="124"/>
      <c r="BG183" s="124"/>
    </row>
    <row r="184" spans="1:59" x14ac:dyDescent="0.25">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124"/>
      <c r="AN184" s="124"/>
      <c r="AO184" s="124"/>
      <c r="AP184" s="124"/>
      <c r="AQ184" s="124"/>
      <c r="AR184" s="124"/>
      <c r="AS184" s="124"/>
      <c r="AT184" s="124"/>
      <c r="AU184" s="124"/>
      <c r="AV184" s="124"/>
      <c r="AW184" s="124"/>
      <c r="AX184" s="124"/>
      <c r="AY184" s="124"/>
      <c r="AZ184" s="124"/>
      <c r="BA184" s="124"/>
      <c r="BB184" s="124"/>
      <c r="BC184" s="124"/>
      <c r="BD184" s="124"/>
      <c r="BE184" s="124"/>
      <c r="BF184" s="124"/>
      <c r="BG184" s="124"/>
    </row>
    <row r="185" spans="1:59" x14ac:dyDescent="0.25">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24"/>
      <c r="AJ185" s="124"/>
      <c r="AK185" s="124"/>
      <c r="AL185" s="124"/>
      <c r="AM185" s="124"/>
      <c r="AN185" s="124"/>
      <c r="AO185" s="124"/>
      <c r="AP185" s="124"/>
      <c r="AQ185" s="124"/>
      <c r="AR185" s="124"/>
      <c r="AS185" s="124"/>
      <c r="AT185" s="124"/>
      <c r="AU185" s="124"/>
      <c r="AV185" s="124"/>
      <c r="AW185" s="124"/>
      <c r="AX185" s="124"/>
      <c r="AY185" s="124"/>
      <c r="AZ185" s="124"/>
      <c r="BA185" s="124"/>
      <c r="BB185" s="124"/>
      <c r="BC185" s="124"/>
      <c r="BD185" s="124"/>
      <c r="BE185" s="124"/>
      <c r="BF185" s="124"/>
      <c r="BG185" s="124"/>
    </row>
    <row r="186" spans="1:59" x14ac:dyDescent="0.25">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24"/>
      <c r="AJ186" s="124"/>
      <c r="AK186" s="124"/>
      <c r="AL186" s="124"/>
      <c r="AM186" s="124"/>
      <c r="AN186" s="124"/>
      <c r="AO186" s="124"/>
      <c r="AP186" s="124"/>
      <c r="AQ186" s="124"/>
      <c r="AR186" s="124"/>
      <c r="AS186" s="124"/>
      <c r="AT186" s="124"/>
      <c r="AU186" s="124"/>
      <c r="AV186" s="124"/>
      <c r="AW186" s="124"/>
      <c r="AX186" s="124"/>
      <c r="AY186" s="124"/>
      <c r="AZ186" s="124"/>
      <c r="BA186" s="124"/>
      <c r="BB186" s="124"/>
      <c r="BC186" s="124"/>
      <c r="BD186" s="124"/>
      <c r="BE186" s="124"/>
      <c r="BF186" s="124"/>
      <c r="BG186" s="124"/>
    </row>
    <row r="187" spans="1:59" x14ac:dyDescent="0.25">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24"/>
      <c r="AL187" s="124"/>
      <c r="AM187" s="124"/>
      <c r="AN187" s="124"/>
      <c r="AO187" s="124"/>
      <c r="AP187" s="124"/>
      <c r="AQ187" s="124"/>
      <c r="AR187" s="124"/>
      <c r="AS187" s="124"/>
      <c r="AT187" s="124"/>
      <c r="AU187" s="124"/>
      <c r="AV187" s="124"/>
      <c r="AW187" s="124"/>
      <c r="AX187" s="124"/>
      <c r="AY187" s="124"/>
      <c r="AZ187" s="124"/>
      <c r="BA187" s="124"/>
      <c r="BB187" s="124"/>
      <c r="BC187" s="124"/>
      <c r="BD187" s="124"/>
      <c r="BE187" s="124"/>
      <c r="BF187" s="124"/>
      <c r="BG187" s="124"/>
    </row>
    <row r="188" spans="1:59" x14ac:dyDescent="0.25">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124"/>
      <c r="AI188" s="124"/>
      <c r="AJ188" s="124"/>
      <c r="AK188" s="124"/>
      <c r="AL188" s="124"/>
      <c r="AM188" s="124"/>
      <c r="AN188" s="124"/>
      <c r="AO188" s="124"/>
      <c r="AP188" s="124"/>
      <c r="AQ188" s="124"/>
      <c r="AR188" s="124"/>
      <c r="AS188" s="124"/>
      <c r="AT188" s="124"/>
      <c r="AU188" s="124"/>
      <c r="AV188" s="124"/>
      <c r="AW188" s="124"/>
      <c r="AX188" s="124"/>
      <c r="AY188" s="124"/>
      <c r="AZ188" s="124"/>
      <c r="BA188" s="124"/>
      <c r="BB188" s="124"/>
      <c r="BC188" s="124"/>
      <c r="BD188" s="124"/>
      <c r="BE188" s="124"/>
      <c r="BF188" s="124"/>
      <c r="BG188" s="124"/>
    </row>
    <row r="189" spans="1:59" x14ac:dyDescent="0.25">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c r="AL189" s="124"/>
      <c r="AM189" s="124"/>
      <c r="AN189" s="124"/>
      <c r="AO189" s="124"/>
      <c r="AP189" s="124"/>
      <c r="AQ189" s="124"/>
      <c r="AR189" s="124"/>
      <c r="AS189" s="124"/>
      <c r="AT189" s="124"/>
      <c r="AU189" s="124"/>
      <c r="AV189" s="124"/>
      <c r="AW189" s="124"/>
      <c r="AX189" s="124"/>
      <c r="AY189" s="124"/>
      <c r="AZ189" s="124"/>
      <c r="BA189" s="124"/>
      <c r="BB189" s="124"/>
      <c r="BC189" s="124"/>
      <c r="BD189" s="124"/>
      <c r="BE189" s="124"/>
      <c r="BF189" s="124"/>
      <c r="BG189" s="124"/>
    </row>
    <row r="190" spans="1:59" x14ac:dyDescent="0.25">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124"/>
      <c r="AI190" s="124"/>
      <c r="AJ190" s="124"/>
      <c r="AK190" s="124"/>
      <c r="AL190" s="124"/>
      <c r="AM190" s="124"/>
      <c r="AN190" s="124"/>
      <c r="AO190" s="124"/>
      <c r="AP190" s="124"/>
      <c r="AQ190" s="124"/>
      <c r="AR190" s="124"/>
      <c r="AS190" s="124"/>
      <c r="AT190" s="124"/>
      <c r="AU190" s="124"/>
      <c r="AV190" s="124"/>
      <c r="AW190" s="124"/>
      <c r="AX190" s="124"/>
      <c r="AY190" s="124"/>
      <c r="AZ190" s="124"/>
      <c r="BA190" s="124"/>
      <c r="BB190" s="124"/>
      <c r="BC190" s="124"/>
      <c r="BD190" s="124"/>
      <c r="BE190" s="124"/>
      <c r="BF190" s="124"/>
      <c r="BG190" s="124"/>
    </row>
    <row r="191" spans="1:59" x14ac:dyDescent="0.25">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124"/>
      <c r="AV191" s="124"/>
      <c r="AW191" s="124"/>
      <c r="AX191" s="124"/>
      <c r="AY191" s="124"/>
      <c r="AZ191" s="124"/>
      <c r="BA191" s="124"/>
      <c r="BB191" s="124"/>
      <c r="BC191" s="124"/>
      <c r="BD191" s="124"/>
      <c r="BE191" s="124"/>
      <c r="BF191" s="124"/>
      <c r="BG191" s="124"/>
    </row>
    <row r="192" spans="1:59" x14ac:dyDescent="0.25">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4"/>
      <c r="AV192" s="124"/>
      <c r="AW192" s="124"/>
      <c r="AX192" s="124"/>
      <c r="AY192" s="124"/>
      <c r="AZ192" s="124"/>
      <c r="BA192" s="124"/>
      <c r="BB192" s="124"/>
      <c r="BC192" s="124"/>
      <c r="BD192" s="124"/>
      <c r="BE192" s="124"/>
      <c r="BF192" s="124"/>
      <c r="BG192" s="124"/>
    </row>
    <row r="193" spans="1:59" x14ac:dyDescent="0.25">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c r="AL193" s="124"/>
      <c r="AM193" s="124"/>
      <c r="AN193" s="124"/>
      <c r="AO193" s="124"/>
      <c r="AP193" s="124"/>
      <c r="AQ193" s="124"/>
      <c r="AR193" s="124"/>
      <c r="AS193" s="124"/>
      <c r="AT193" s="124"/>
      <c r="AU193" s="124"/>
      <c r="AV193" s="124"/>
      <c r="AW193" s="124"/>
      <c r="AX193" s="124"/>
      <c r="AY193" s="124"/>
      <c r="AZ193" s="124"/>
      <c r="BA193" s="124"/>
      <c r="BB193" s="124"/>
      <c r="BC193" s="124"/>
      <c r="BD193" s="124"/>
      <c r="BE193" s="124"/>
      <c r="BF193" s="124"/>
      <c r="BG193" s="124"/>
    </row>
    <row r="194" spans="1:59" x14ac:dyDescent="0.25">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c r="AL194" s="124"/>
      <c r="AM194" s="124"/>
      <c r="AN194" s="124"/>
      <c r="AO194" s="124"/>
      <c r="AP194" s="124"/>
      <c r="AQ194" s="124"/>
      <c r="AR194" s="124"/>
      <c r="AS194" s="124"/>
      <c r="AT194" s="124"/>
      <c r="AU194" s="124"/>
      <c r="AV194" s="124"/>
      <c r="AW194" s="124"/>
      <c r="AX194" s="124"/>
      <c r="AY194" s="124"/>
      <c r="AZ194" s="124"/>
      <c r="BA194" s="124"/>
      <c r="BB194" s="124"/>
      <c r="BC194" s="124"/>
      <c r="BD194" s="124"/>
      <c r="BE194" s="124"/>
      <c r="BF194" s="124"/>
      <c r="BG194" s="124"/>
    </row>
    <row r="195" spans="1:59" x14ac:dyDescent="0.25">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4"/>
      <c r="AL195" s="124"/>
      <c r="AM195" s="124"/>
      <c r="AN195" s="124"/>
      <c r="AO195" s="124"/>
      <c r="AP195" s="124"/>
      <c r="AQ195" s="124"/>
      <c r="AR195" s="124"/>
      <c r="AS195" s="124"/>
      <c r="AT195" s="124"/>
      <c r="AU195" s="124"/>
      <c r="AV195" s="124"/>
      <c r="AW195" s="124"/>
      <c r="AX195" s="124"/>
      <c r="AY195" s="124"/>
      <c r="AZ195" s="124"/>
      <c r="BA195" s="124"/>
      <c r="BB195" s="124"/>
      <c r="BC195" s="124"/>
      <c r="BD195" s="124"/>
      <c r="BE195" s="124"/>
      <c r="BF195" s="124"/>
      <c r="BG195" s="124"/>
    </row>
    <row r="196" spans="1:59" x14ac:dyDescent="0.25">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c r="AL196" s="124"/>
      <c r="AM196" s="124"/>
      <c r="AN196" s="124"/>
      <c r="AO196" s="124"/>
      <c r="AP196" s="124"/>
      <c r="AQ196" s="124"/>
      <c r="AR196" s="124"/>
      <c r="AS196" s="124"/>
      <c r="AT196" s="124"/>
      <c r="AU196" s="124"/>
      <c r="AV196" s="124"/>
      <c r="AW196" s="124"/>
      <c r="AX196" s="124"/>
      <c r="AY196" s="124"/>
      <c r="AZ196" s="124"/>
      <c r="BA196" s="124"/>
      <c r="BB196" s="124"/>
      <c r="BC196" s="124"/>
      <c r="BD196" s="124"/>
      <c r="BE196" s="124"/>
      <c r="BF196" s="124"/>
      <c r="BG196" s="124"/>
    </row>
    <row r="197" spans="1:59" x14ac:dyDescent="0.25">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124"/>
      <c r="AU197" s="124"/>
      <c r="AV197" s="124"/>
      <c r="AW197" s="124"/>
      <c r="AX197" s="124"/>
      <c r="AY197" s="124"/>
      <c r="AZ197" s="124"/>
      <c r="BA197" s="124"/>
      <c r="BB197" s="124"/>
      <c r="BC197" s="124"/>
      <c r="BD197" s="124"/>
      <c r="BE197" s="124"/>
      <c r="BF197" s="124"/>
      <c r="BG197" s="124"/>
    </row>
    <row r="198" spans="1:59" x14ac:dyDescent="0.25">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4"/>
      <c r="AV198" s="124"/>
      <c r="AW198" s="124"/>
      <c r="AX198" s="124"/>
      <c r="AY198" s="124"/>
      <c r="AZ198" s="124"/>
      <c r="BA198" s="124"/>
      <c r="BB198" s="124"/>
      <c r="BC198" s="124"/>
      <c r="BD198" s="124"/>
      <c r="BE198" s="124"/>
      <c r="BF198" s="124"/>
      <c r="BG198" s="124"/>
    </row>
    <row r="199" spans="1:59" x14ac:dyDescent="0.25">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c r="AL199" s="124"/>
      <c r="AM199" s="124"/>
      <c r="AN199" s="124"/>
      <c r="AO199" s="124"/>
      <c r="AP199" s="124"/>
      <c r="AQ199" s="124"/>
      <c r="AR199" s="124"/>
      <c r="AS199" s="124"/>
      <c r="AT199" s="124"/>
      <c r="AU199" s="124"/>
      <c r="AV199" s="124"/>
      <c r="AW199" s="124"/>
      <c r="AX199" s="124"/>
      <c r="AY199" s="124"/>
      <c r="AZ199" s="124"/>
      <c r="BA199" s="124"/>
      <c r="BB199" s="124"/>
      <c r="BC199" s="124"/>
      <c r="BD199" s="124"/>
      <c r="BE199" s="124"/>
      <c r="BF199" s="124"/>
      <c r="BG199" s="124"/>
    </row>
    <row r="200" spans="1:59" x14ac:dyDescent="0.25">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4"/>
      <c r="AV200" s="124"/>
      <c r="AW200" s="124"/>
      <c r="AX200" s="124"/>
      <c r="AY200" s="124"/>
      <c r="AZ200" s="124"/>
      <c r="BA200" s="124"/>
      <c r="BB200" s="124"/>
      <c r="BC200" s="124"/>
      <c r="BD200" s="124"/>
      <c r="BE200" s="124"/>
      <c r="BF200" s="124"/>
      <c r="BG200" s="124"/>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00"/>
  <sheetViews>
    <sheetView workbookViewId="0">
      <pane ySplit="1" topLeftCell="A2" activePane="bottomLeft" state="frozen"/>
      <selection pane="bottomLeft" activeCell="A2" sqref="A2"/>
    </sheetView>
  </sheetViews>
  <sheetFormatPr defaultRowHeight="15" x14ac:dyDescent="0.25"/>
  <cols>
    <col min="1" max="1" width="10.5703125" bestFit="1" customWidth="1"/>
    <col min="2" max="2" width="11" bestFit="1" customWidth="1"/>
    <col min="3" max="3" width="11.5703125" bestFit="1" customWidth="1"/>
    <col min="4" max="4" width="12.140625" bestFit="1" customWidth="1"/>
    <col min="5" max="5" width="14.28515625" bestFit="1" customWidth="1"/>
  </cols>
  <sheetData>
    <row r="1" spans="1:5" ht="15" customHeight="1" x14ac:dyDescent="0.25">
      <c r="A1" t="s">
        <v>1983</v>
      </c>
      <c r="B1" s="64" t="s">
        <v>2002</v>
      </c>
      <c r="C1" s="64" t="s">
        <v>1850</v>
      </c>
      <c r="D1" s="64" t="s">
        <v>1851</v>
      </c>
      <c r="E1" s="64" t="s">
        <v>1852</v>
      </c>
    </row>
    <row r="2" spans="1:5" x14ac:dyDescent="0.25">
      <c r="A2" s="13">
        <f>+SurveyDataEntrySheet!$B$4</f>
        <v>0</v>
      </c>
      <c r="B2" s="12">
        <f>+SurveyDataEntrySheet!A27</f>
        <v>0</v>
      </c>
      <c r="C2" s="13">
        <f>+SurveyDataEntrySheet!C27</f>
        <v>0</v>
      </c>
      <c r="D2" s="13">
        <f>+SurveyDataEntrySheet!F27</f>
        <v>0</v>
      </c>
      <c r="E2" s="210"/>
    </row>
    <row r="3" spans="1:5" x14ac:dyDescent="0.25">
      <c r="A3" s="13">
        <f>+SurveyDataEntrySheet!$B$4</f>
        <v>0</v>
      </c>
      <c r="B3" s="12">
        <f>+SurveyDataEntrySheet!A28</f>
        <v>0</v>
      </c>
      <c r="C3" s="13">
        <f>+SurveyDataEntrySheet!C28</f>
        <v>0</v>
      </c>
      <c r="D3" s="13">
        <f>+SurveyDataEntrySheet!F28</f>
        <v>0</v>
      </c>
      <c r="E3" s="210"/>
    </row>
    <row r="4" spans="1:5" x14ac:dyDescent="0.25">
      <c r="A4" s="13">
        <f>+SurveyDataEntrySheet!$B$4</f>
        <v>0</v>
      </c>
      <c r="B4" s="12">
        <f>+SurveyDataEntrySheet!A29</f>
        <v>0</v>
      </c>
      <c r="C4" s="13">
        <f>+SurveyDataEntrySheet!C29</f>
        <v>0</v>
      </c>
      <c r="D4" s="13">
        <f>+SurveyDataEntrySheet!F29</f>
        <v>0</v>
      </c>
      <c r="E4" s="210"/>
    </row>
    <row r="5" spans="1:5" x14ac:dyDescent="0.25">
      <c r="A5" s="13">
        <f>+SurveyDataEntrySheet!$B$4</f>
        <v>0</v>
      </c>
      <c r="B5" s="12">
        <f>+SurveyDataEntrySheet!A30</f>
        <v>0</v>
      </c>
      <c r="C5" s="13">
        <f>+SurveyDataEntrySheet!C30</f>
        <v>0</v>
      </c>
      <c r="D5" s="13">
        <f>+SurveyDataEntrySheet!F30</f>
        <v>0</v>
      </c>
      <c r="E5" s="210"/>
    </row>
    <row r="6" spans="1:5" x14ac:dyDescent="0.25">
      <c r="A6" s="13">
        <f>+SurveyDataEntrySheet!$B$4</f>
        <v>0</v>
      </c>
      <c r="B6" s="12">
        <f>+SurveyDataEntrySheet!A31</f>
        <v>0</v>
      </c>
      <c r="C6" s="13">
        <f>+SurveyDataEntrySheet!C31</f>
        <v>0</v>
      </c>
      <c r="D6" s="13">
        <f>+SurveyDataEntrySheet!F31</f>
        <v>0</v>
      </c>
      <c r="E6" s="210"/>
    </row>
    <row r="7" spans="1:5" x14ac:dyDescent="0.25">
      <c r="A7" s="124"/>
      <c r="B7" s="124"/>
      <c r="C7" s="124"/>
      <c r="D7" s="124"/>
      <c r="E7" s="124"/>
    </row>
    <row r="8" spans="1:5" x14ac:dyDescent="0.25">
      <c r="A8" s="124"/>
      <c r="B8" s="124"/>
      <c r="C8" s="124"/>
      <c r="D8" s="124"/>
      <c r="E8" s="124"/>
    </row>
    <row r="9" spans="1:5" x14ac:dyDescent="0.25">
      <c r="A9" s="124"/>
      <c r="B9" s="124"/>
      <c r="C9" s="124"/>
      <c r="D9" s="124"/>
      <c r="E9" s="124"/>
    </row>
    <row r="10" spans="1:5" x14ac:dyDescent="0.25">
      <c r="A10" s="124"/>
      <c r="B10" s="124"/>
      <c r="C10" s="124"/>
      <c r="D10" s="124"/>
      <c r="E10" s="124"/>
    </row>
    <row r="11" spans="1:5" x14ac:dyDescent="0.25">
      <c r="A11" s="124"/>
      <c r="B11" s="124"/>
      <c r="C11" s="124"/>
      <c r="D11" s="124"/>
      <c r="E11" s="124"/>
    </row>
    <row r="12" spans="1:5" x14ac:dyDescent="0.25">
      <c r="A12" s="124"/>
      <c r="B12" s="124"/>
      <c r="C12" s="124"/>
      <c r="D12" s="124"/>
      <c r="E12" s="124"/>
    </row>
    <row r="13" spans="1:5" x14ac:dyDescent="0.25">
      <c r="A13" s="124"/>
      <c r="B13" s="124"/>
      <c r="C13" s="124"/>
      <c r="D13" s="124"/>
      <c r="E13" s="124"/>
    </row>
    <row r="14" spans="1:5" x14ac:dyDescent="0.25">
      <c r="A14" s="124"/>
      <c r="B14" s="124"/>
      <c r="C14" s="124"/>
      <c r="D14" s="124"/>
      <c r="E14" s="124"/>
    </row>
    <row r="15" spans="1:5" x14ac:dyDescent="0.25">
      <c r="A15" s="124"/>
      <c r="B15" s="124"/>
      <c r="C15" s="124"/>
      <c r="D15" s="124"/>
      <c r="E15" s="124"/>
    </row>
    <row r="16" spans="1:5" x14ac:dyDescent="0.25">
      <c r="A16" s="124"/>
      <c r="B16" s="124"/>
      <c r="C16" s="124"/>
      <c r="D16" s="124"/>
      <c r="E16" s="124"/>
    </row>
    <row r="17" spans="1:5" x14ac:dyDescent="0.25">
      <c r="A17" s="124"/>
      <c r="B17" s="124"/>
      <c r="C17" s="124"/>
      <c r="D17" s="124"/>
      <c r="E17" s="124"/>
    </row>
    <row r="18" spans="1:5" x14ac:dyDescent="0.25">
      <c r="A18" s="124"/>
      <c r="B18" s="124"/>
      <c r="C18" s="124"/>
      <c r="D18" s="124"/>
      <c r="E18" s="124"/>
    </row>
    <row r="19" spans="1:5" x14ac:dyDescent="0.25">
      <c r="A19" s="124"/>
      <c r="B19" s="124"/>
      <c r="C19" s="124"/>
      <c r="D19" s="124"/>
      <c r="E19" s="124"/>
    </row>
    <row r="20" spans="1:5" x14ac:dyDescent="0.25">
      <c r="A20" s="124"/>
      <c r="B20" s="124"/>
      <c r="C20" s="124"/>
      <c r="D20" s="124"/>
      <c r="E20" s="124"/>
    </row>
    <row r="21" spans="1:5" x14ac:dyDescent="0.25">
      <c r="A21" s="124"/>
      <c r="B21" s="124"/>
      <c r="C21" s="124"/>
      <c r="D21" s="124"/>
      <c r="E21" s="124"/>
    </row>
    <row r="22" spans="1:5" x14ac:dyDescent="0.25">
      <c r="A22" s="124"/>
      <c r="B22" s="124"/>
      <c r="C22" s="124"/>
      <c r="D22" s="124"/>
      <c r="E22" s="124"/>
    </row>
    <row r="23" spans="1:5" x14ac:dyDescent="0.25">
      <c r="A23" s="124"/>
      <c r="B23" s="124"/>
      <c r="C23" s="124"/>
      <c r="D23" s="124"/>
      <c r="E23" s="124"/>
    </row>
    <row r="24" spans="1:5" x14ac:dyDescent="0.25">
      <c r="A24" s="124"/>
      <c r="B24" s="124"/>
      <c r="C24" s="124"/>
      <c r="D24" s="124"/>
      <c r="E24" s="124"/>
    </row>
    <row r="25" spans="1:5" x14ac:dyDescent="0.25">
      <c r="A25" s="124"/>
      <c r="B25" s="124"/>
      <c r="C25" s="124"/>
      <c r="D25" s="124"/>
      <c r="E25" s="124"/>
    </row>
    <row r="26" spans="1:5" x14ac:dyDescent="0.25">
      <c r="A26" s="124"/>
      <c r="B26" s="124"/>
      <c r="C26" s="124"/>
      <c r="D26" s="124"/>
      <c r="E26" s="124"/>
    </row>
    <row r="27" spans="1:5" x14ac:dyDescent="0.25">
      <c r="A27" s="124"/>
      <c r="B27" s="124"/>
      <c r="C27" s="124"/>
      <c r="D27" s="124"/>
      <c r="E27" s="124"/>
    </row>
    <row r="28" spans="1:5" x14ac:dyDescent="0.25">
      <c r="A28" s="124"/>
      <c r="B28" s="124"/>
      <c r="C28" s="124"/>
      <c r="D28" s="124"/>
      <c r="E28" s="124"/>
    </row>
    <row r="29" spans="1:5" x14ac:dyDescent="0.25">
      <c r="A29" s="124"/>
      <c r="B29" s="124"/>
      <c r="C29" s="124"/>
      <c r="D29" s="124"/>
      <c r="E29" s="124"/>
    </row>
    <row r="30" spans="1:5" x14ac:dyDescent="0.25">
      <c r="A30" s="124"/>
      <c r="B30" s="124"/>
      <c r="C30" s="124"/>
      <c r="D30" s="124"/>
      <c r="E30" s="124"/>
    </row>
    <row r="31" spans="1:5" x14ac:dyDescent="0.25">
      <c r="A31" s="124"/>
      <c r="B31" s="124"/>
      <c r="C31" s="124"/>
      <c r="D31" s="124"/>
      <c r="E31" s="124"/>
    </row>
    <row r="32" spans="1:5" x14ac:dyDescent="0.25">
      <c r="A32" s="124"/>
      <c r="B32" s="124"/>
      <c r="C32" s="124"/>
      <c r="D32" s="124"/>
      <c r="E32" s="124"/>
    </row>
    <row r="33" spans="1:5" x14ac:dyDescent="0.25">
      <c r="A33" s="124"/>
      <c r="B33" s="124"/>
      <c r="C33" s="124"/>
      <c r="D33" s="124"/>
      <c r="E33" s="124"/>
    </row>
    <row r="34" spans="1:5" x14ac:dyDescent="0.25">
      <c r="A34" s="124"/>
      <c r="B34" s="124"/>
      <c r="C34" s="124"/>
      <c r="D34" s="124"/>
      <c r="E34" s="124"/>
    </row>
    <row r="35" spans="1:5" x14ac:dyDescent="0.25">
      <c r="A35" s="124"/>
      <c r="B35" s="124"/>
      <c r="C35" s="124"/>
      <c r="D35" s="124"/>
      <c r="E35" s="124"/>
    </row>
    <row r="36" spans="1:5" x14ac:dyDescent="0.25">
      <c r="A36" s="124"/>
      <c r="B36" s="124"/>
      <c r="C36" s="124"/>
      <c r="D36" s="124"/>
      <c r="E36" s="124"/>
    </row>
    <row r="37" spans="1:5" x14ac:dyDescent="0.25">
      <c r="A37" s="124"/>
      <c r="B37" s="124"/>
      <c r="C37" s="124"/>
      <c r="D37" s="124"/>
      <c r="E37" s="124"/>
    </row>
    <row r="38" spans="1:5" x14ac:dyDescent="0.25">
      <c r="A38" s="124"/>
      <c r="B38" s="124"/>
      <c r="C38" s="124"/>
      <c r="D38" s="124"/>
      <c r="E38" s="124"/>
    </row>
    <row r="39" spans="1:5" x14ac:dyDescent="0.25">
      <c r="A39" s="124"/>
      <c r="B39" s="124"/>
      <c r="C39" s="124"/>
      <c r="D39" s="124"/>
      <c r="E39" s="124"/>
    </row>
    <row r="40" spans="1:5" x14ac:dyDescent="0.25">
      <c r="A40" s="124"/>
      <c r="B40" s="124"/>
      <c r="C40" s="124"/>
      <c r="D40" s="124"/>
      <c r="E40" s="124"/>
    </row>
    <row r="41" spans="1:5" x14ac:dyDescent="0.25">
      <c r="A41" s="124"/>
      <c r="B41" s="124"/>
      <c r="C41" s="124"/>
      <c r="D41" s="124"/>
      <c r="E41" s="124"/>
    </row>
    <row r="42" spans="1:5" x14ac:dyDescent="0.25">
      <c r="A42" s="124"/>
      <c r="B42" s="124"/>
      <c r="C42" s="124"/>
      <c r="D42" s="124"/>
      <c r="E42" s="124"/>
    </row>
    <row r="43" spans="1:5" x14ac:dyDescent="0.25">
      <c r="A43" s="124"/>
      <c r="B43" s="124"/>
      <c r="C43" s="124"/>
      <c r="D43" s="124"/>
      <c r="E43" s="124"/>
    </row>
    <row r="44" spans="1:5" x14ac:dyDescent="0.25">
      <c r="A44" s="124"/>
      <c r="B44" s="124"/>
      <c r="C44" s="124"/>
      <c r="D44" s="124"/>
      <c r="E44" s="124"/>
    </row>
    <row r="45" spans="1:5" x14ac:dyDescent="0.25">
      <c r="A45" s="124"/>
      <c r="B45" s="124"/>
      <c r="C45" s="124"/>
      <c r="D45" s="124"/>
      <c r="E45" s="124"/>
    </row>
    <row r="46" spans="1:5" x14ac:dyDescent="0.25">
      <c r="A46" s="124"/>
      <c r="B46" s="124"/>
      <c r="C46" s="124"/>
      <c r="D46" s="124"/>
      <c r="E46" s="124"/>
    </row>
    <row r="47" spans="1:5" x14ac:dyDescent="0.25">
      <c r="A47" s="124"/>
      <c r="B47" s="124"/>
      <c r="C47" s="124"/>
      <c r="D47" s="124"/>
      <c r="E47" s="124"/>
    </row>
    <row r="48" spans="1:5" x14ac:dyDescent="0.25">
      <c r="A48" s="124"/>
      <c r="B48" s="124"/>
      <c r="C48" s="124"/>
      <c r="D48" s="124"/>
      <c r="E48" s="124"/>
    </row>
    <row r="49" spans="1:5" x14ac:dyDescent="0.25">
      <c r="A49" s="124"/>
      <c r="B49" s="124"/>
      <c r="C49" s="124"/>
      <c r="D49" s="124"/>
      <c r="E49" s="124"/>
    </row>
    <row r="50" spans="1:5" x14ac:dyDescent="0.25">
      <c r="A50" s="124"/>
      <c r="B50" s="124"/>
      <c r="C50" s="124"/>
      <c r="D50" s="124"/>
      <c r="E50" s="124"/>
    </row>
    <row r="51" spans="1:5" x14ac:dyDescent="0.25">
      <c r="A51" s="124"/>
      <c r="B51" s="124"/>
      <c r="C51" s="124"/>
      <c r="D51" s="124"/>
      <c r="E51" s="124"/>
    </row>
    <row r="52" spans="1:5" x14ac:dyDescent="0.25">
      <c r="A52" s="124"/>
      <c r="B52" s="124"/>
      <c r="C52" s="124"/>
      <c r="D52" s="124"/>
      <c r="E52" s="124"/>
    </row>
    <row r="53" spans="1:5" x14ac:dyDescent="0.25">
      <c r="A53" s="124"/>
      <c r="B53" s="124"/>
      <c r="C53" s="124"/>
      <c r="D53" s="124"/>
      <c r="E53" s="124"/>
    </row>
    <row r="54" spans="1:5" x14ac:dyDescent="0.25">
      <c r="A54" s="124"/>
      <c r="B54" s="124"/>
      <c r="C54" s="124"/>
      <c r="D54" s="124"/>
      <c r="E54" s="124"/>
    </row>
    <row r="55" spans="1:5" x14ac:dyDescent="0.25">
      <c r="A55" s="124"/>
      <c r="B55" s="124"/>
      <c r="C55" s="124"/>
      <c r="D55" s="124"/>
      <c r="E55" s="124"/>
    </row>
    <row r="56" spans="1:5" x14ac:dyDescent="0.25">
      <c r="A56" s="124"/>
      <c r="B56" s="124"/>
      <c r="C56" s="124"/>
      <c r="D56" s="124"/>
      <c r="E56" s="124"/>
    </row>
    <row r="57" spans="1:5" x14ac:dyDescent="0.25">
      <c r="A57" s="124"/>
      <c r="B57" s="124"/>
      <c r="C57" s="124"/>
      <c r="D57" s="124"/>
      <c r="E57" s="124"/>
    </row>
    <row r="58" spans="1:5" x14ac:dyDescent="0.25">
      <c r="A58" s="124"/>
      <c r="B58" s="124"/>
      <c r="C58" s="124"/>
      <c r="D58" s="124"/>
      <c r="E58" s="124"/>
    </row>
    <row r="59" spans="1:5" x14ac:dyDescent="0.25">
      <c r="A59" s="124"/>
      <c r="B59" s="124"/>
      <c r="C59" s="124"/>
      <c r="D59" s="124"/>
      <c r="E59" s="124"/>
    </row>
    <row r="60" spans="1:5" x14ac:dyDescent="0.25">
      <c r="A60" s="124"/>
      <c r="B60" s="124"/>
      <c r="C60" s="124"/>
      <c r="D60" s="124"/>
      <c r="E60" s="124"/>
    </row>
    <row r="61" spans="1:5" x14ac:dyDescent="0.25">
      <c r="A61" s="124"/>
      <c r="B61" s="124"/>
      <c r="C61" s="124"/>
      <c r="D61" s="124"/>
      <c r="E61" s="124"/>
    </row>
    <row r="62" spans="1:5" x14ac:dyDescent="0.25">
      <c r="A62" s="124"/>
      <c r="B62" s="124"/>
      <c r="C62" s="124"/>
      <c r="D62" s="124"/>
      <c r="E62" s="124"/>
    </row>
    <row r="63" spans="1:5" x14ac:dyDescent="0.25">
      <c r="A63" s="124"/>
      <c r="B63" s="124"/>
      <c r="C63" s="124"/>
      <c r="D63" s="124"/>
      <c r="E63" s="124"/>
    </row>
    <row r="64" spans="1:5" x14ac:dyDescent="0.25">
      <c r="A64" s="124"/>
      <c r="B64" s="124"/>
      <c r="C64" s="124"/>
      <c r="D64" s="124"/>
      <c r="E64" s="124"/>
    </row>
    <row r="65" spans="1:5" x14ac:dyDescent="0.25">
      <c r="A65" s="124"/>
      <c r="B65" s="124"/>
      <c r="C65" s="124"/>
      <c r="D65" s="124"/>
      <c r="E65" s="124"/>
    </row>
    <row r="66" spans="1:5" x14ac:dyDescent="0.25">
      <c r="A66" s="124"/>
      <c r="B66" s="124"/>
      <c r="C66" s="124"/>
      <c r="D66" s="124"/>
      <c r="E66" s="124"/>
    </row>
    <row r="67" spans="1:5" x14ac:dyDescent="0.25">
      <c r="A67" s="124"/>
      <c r="B67" s="124"/>
      <c r="C67" s="124"/>
      <c r="D67" s="124"/>
      <c r="E67" s="124"/>
    </row>
    <row r="68" spans="1:5" x14ac:dyDescent="0.25">
      <c r="A68" s="124"/>
      <c r="B68" s="124"/>
      <c r="C68" s="124"/>
      <c r="D68" s="124"/>
      <c r="E68" s="124"/>
    </row>
    <row r="69" spans="1:5" x14ac:dyDescent="0.25">
      <c r="A69" s="124"/>
      <c r="B69" s="124"/>
      <c r="C69" s="124"/>
      <c r="D69" s="124"/>
      <c r="E69" s="124"/>
    </row>
    <row r="70" spans="1:5" x14ac:dyDescent="0.25">
      <c r="A70" s="124"/>
      <c r="B70" s="124"/>
      <c r="C70" s="124"/>
      <c r="D70" s="124"/>
      <c r="E70" s="124"/>
    </row>
    <row r="71" spans="1:5" x14ac:dyDescent="0.25">
      <c r="A71" s="124"/>
      <c r="B71" s="124"/>
      <c r="C71" s="124"/>
      <c r="D71" s="124"/>
      <c r="E71" s="124"/>
    </row>
    <row r="72" spans="1:5" x14ac:dyDescent="0.25">
      <c r="A72" s="124"/>
      <c r="B72" s="124"/>
      <c r="C72" s="124"/>
      <c r="D72" s="124"/>
      <c r="E72" s="124"/>
    </row>
    <row r="73" spans="1:5" x14ac:dyDescent="0.25">
      <c r="A73" s="124"/>
      <c r="B73" s="124"/>
      <c r="C73" s="124"/>
      <c r="D73" s="124"/>
      <c r="E73" s="124"/>
    </row>
    <row r="74" spans="1:5" x14ac:dyDescent="0.25">
      <c r="A74" s="124"/>
      <c r="B74" s="124"/>
      <c r="C74" s="124"/>
      <c r="D74" s="124"/>
      <c r="E74" s="124"/>
    </row>
    <row r="75" spans="1:5" x14ac:dyDescent="0.25">
      <c r="A75" s="124"/>
      <c r="B75" s="124"/>
      <c r="C75" s="124"/>
      <c r="D75" s="124"/>
      <c r="E75" s="124"/>
    </row>
    <row r="76" spans="1:5" x14ac:dyDescent="0.25">
      <c r="A76" s="124"/>
      <c r="B76" s="124"/>
      <c r="C76" s="124"/>
      <c r="D76" s="124"/>
      <c r="E76" s="124"/>
    </row>
    <row r="77" spans="1:5" x14ac:dyDescent="0.25">
      <c r="A77" s="124"/>
      <c r="B77" s="124"/>
      <c r="C77" s="124"/>
      <c r="D77" s="124"/>
      <c r="E77" s="124"/>
    </row>
    <row r="78" spans="1:5" x14ac:dyDescent="0.25">
      <c r="A78" s="124"/>
      <c r="B78" s="124"/>
      <c r="C78" s="124"/>
      <c r="D78" s="124"/>
      <c r="E78" s="124"/>
    </row>
    <row r="79" spans="1:5" x14ac:dyDescent="0.25">
      <c r="A79" s="124"/>
      <c r="B79" s="124"/>
      <c r="C79" s="124"/>
      <c r="D79" s="124"/>
      <c r="E79" s="124"/>
    </row>
    <row r="80" spans="1:5" x14ac:dyDescent="0.25">
      <c r="A80" s="124"/>
      <c r="B80" s="124"/>
      <c r="C80" s="124"/>
      <c r="D80" s="124"/>
      <c r="E80" s="124"/>
    </row>
    <row r="81" spans="1:5" x14ac:dyDescent="0.25">
      <c r="A81" s="124"/>
      <c r="B81" s="124"/>
      <c r="C81" s="124"/>
      <c r="D81" s="124"/>
      <c r="E81" s="124"/>
    </row>
    <row r="82" spans="1:5" x14ac:dyDescent="0.25">
      <c r="A82" s="124"/>
      <c r="B82" s="124"/>
      <c r="C82" s="124"/>
      <c r="D82" s="124"/>
      <c r="E82" s="124"/>
    </row>
    <row r="83" spans="1:5" x14ac:dyDescent="0.25">
      <c r="A83" s="124"/>
      <c r="B83" s="124"/>
      <c r="C83" s="124"/>
      <c r="D83" s="124"/>
      <c r="E83" s="124"/>
    </row>
    <row r="84" spans="1:5" x14ac:dyDescent="0.25">
      <c r="A84" s="124"/>
      <c r="B84" s="124"/>
      <c r="C84" s="124"/>
      <c r="D84" s="124"/>
      <c r="E84" s="124"/>
    </row>
    <row r="85" spans="1:5" x14ac:dyDescent="0.25">
      <c r="A85" s="124"/>
      <c r="B85" s="124"/>
      <c r="C85" s="124"/>
      <c r="D85" s="124"/>
      <c r="E85" s="124"/>
    </row>
    <row r="86" spans="1:5" x14ac:dyDescent="0.25">
      <c r="A86" s="124"/>
      <c r="B86" s="124"/>
      <c r="C86" s="124"/>
      <c r="D86" s="124"/>
      <c r="E86" s="124"/>
    </row>
    <row r="87" spans="1:5" x14ac:dyDescent="0.25">
      <c r="A87" s="124"/>
      <c r="B87" s="124"/>
      <c r="C87" s="124"/>
      <c r="D87" s="124"/>
      <c r="E87" s="124"/>
    </row>
    <row r="88" spans="1:5" x14ac:dyDescent="0.25">
      <c r="A88" s="124"/>
      <c r="B88" s="124"/>
      <c r="C88" s="124"/>
      <c r="D88" s="124"/>
      <c r="E88" s="124"/>
    </row>
    <row r="89" spans="1:5" x14ac:dyDescent="0.25">
      <c r="A89" s="124"/>
      <c r="B89" s="124"/>
      <c r="C89" s="124"/>
      <c r="D89" s="124"/>
      <c r="E89" s="124"/>
    </row>
    <row r="90" spans="1:5" x14ac:dyDescent="0.25">
      <c r="A90" s="124"/>
      <c r="B90" s="124"/>
      <c r="C90" s="124"/>
      <c r="D90" s="124"/>
      <c r="E90" s="124"/>
    </row>
    <row r="91" spans="1:5" x14ac:dyDescent="0.25">
      <c r="A91" s="124"/>
      <c r="B91" s="124"/>
      <c r="C91" s="124"/>
      <c r="D91" s="124"/>
      <c r="E91" s="124"/>
    </row>
    <row r="92" spans="1:5" x14ac:dyDescent="0.25">
      <c r="A92" s="124"/>
      <c r="B92" s="124"/>
      <c r="C92" s="124"/>
      <c r="D92" s="124"/>
      <c r="E92" s="124"/>
    </row>
    <row r="93" spans="1:5" x14ac:dyDescent="0.25">
      <c r="A93" s="124"/>
      <c r="B93" s="124"/>
      <c r="C93" s="124"/>
      <c r="D93" s="124"/>
      <c r="E93" s="124"/>
    </row>
    <row r="94" spans="1:5" x14ac:dyDescent="0.25">
      <c r="A94" s="124"/>
      <c r="B94" s="124"/>
      <c r="C94" s="124"/>
      <c r="D94" s="124"/>
      <c r="E94" s="124"/>
    </row>
    <row r="95" spans="1:5" x14ac:dyDescent="0.25">
      <c r="A95" s="124"/>
      <c r="B95" s="124"/>
      <c r="C95" s="124"/>
      <c r="D95" s="124"/>
      <c r="E95" s="124"/>
    </row>
    <row r="96" spans="1:5" x14ac:dyDescent="0.25">
      <c r="A96" s="124"/>
      <c r="B96" s="124"/>
      <c r="C96" s="124"/>
      <c r="D96" s="124"/>
      <c r="E96" s="124"/>
    </row>
    <row r="97" spans="1:5" x14ac:dyDescent="0.25">
      <c r="A97" s="124"/>
      <c r="B97" s="124"/>
      <c r="C97" s="124"/>
      <c r="D97" s="124"/>
      <c r="E97" s="124"/>
    </row>
    <row r="98" spans="1:5" x14ac:dyDescent="0.25">
      <c r="A98" s="124"/>
      <c r="B98" s="124"/>
      <c r="C98" s="124"/>
      <c r="D98" s="124"/>
      <c r="E98" s="124"/>
    </row>
    <row r="99" spans="1:5" x14ac:dyDescent="0.25">
      <c r="A99" s="124"/>
      <c r="B99" s="124"/>
      <c r="C99" s="124"/>
      <c r="D99" s="124"/>
      <c r="E99" s="124"/>
    </row>
    <row r="100" spans="1:5" x14ac:dyDescent="0.25">
      <c r="A100" s="124"/>
      <c r="B100" s="124"/>
      <c r="C100" s="124"/>
      <c r="D100" s="124"/>
      <c r="E100" s="124"/>
    </row>
    <row r="101" spans="1:5" x14ac:dyDescent="0.25">
      <c r="A101" s="124"/>
      <c r="B101" s="124"/>
      <c r="C101" s="124"/>
      <c r="D101" s="124"/>
      <c r="E101" s="124"/>
    </row>
    <row r="102" spans="1:5" x14ac:dyDescent="0.25">
      <c r="A102" s="124"/>
      <c r="B102" s="124"/>
      <c r="C102" s="124"/>
      <c r="D102" s="124"/>
      <c r="E102" s="124"/>
    </row>
    <row r="103" spans="1:5" x14ac:dyDescent="0.25">
      <c r="A103" s="124"/>
      <c r="B103" s="124"/>
      <c r="C103" s="124"/>
      <c r="D103" s="124"/>
      <c r="E103" s="124"/>
    </row>
    <row r="104" spans="1:5" x14ac:dyDescent="0.25">
      <c r="A104" s="124"/>
      <c r="B104" s="124"/>
      <c r="C104" s="124"/>
      <c r="D104" s="124"/>
      <c r="E104" s="124"/>
    </row>
    <row r="105" spans="1:5" x14ac:dyDescent="0.25">
      <c r="A105" s="124"/>
      <c r="B105" s="124"/>
      <c r="C105" s="124"/>
      <c r="D105" s="124"/>
      <c r="E105" s="124"/>
    </row>
    <row r="106" spans="1:5" x14ac:dyDescent="0.25">
      <c r="A106" s="124"/>
      <c r="B106" s="124"/>
      <c r="C106" s="124"/>
      <c r="D106" s="124"/>
      <c r="E106" s="124"/>
    </row>
    <row r="107" spans="1:5" x14ac:dyDescent="0.25">
      <c r="A107" s="124"/>
      <c r="B107" s="124"/>
      <c r="C107" s="124"/>
      <c r="D107" s="124"/>
      <c r="E107" s="124"/>
    </row>
    <row r="108" spans="1:5" x14ac:dyDescent="0.25">
      <c r="A108" s="124"/>
      <c r="B108" s="124"/>
      <c r="C108" s="124"/>
      <c r="D108" s="124"/>
      <c r="E108" s="124"/>
    </row>
    <row r="109" spans="1:5" x14ac:dyDescent="0.25">
      <c r="A109" s="124"/>
      <c r="B109" s="124"/>
      <c r="C109" s="124"/>
      <c r="D109" s="124"/>
      <c r="E109" s="124"/>
    </row>
    <row r="110" spans="1:5" x14ac:dyDescent="0.25">
      <c r="A110" s="124"/>
      <c r="B110" s="124"/>
      <c r="C110" s="124"/>
      <c r="D110" s="124"/>
      <c r="E110" s="124"/>
    </row>
    <row r="111" spans="1:5" x14ac:dyDescent="0.25">
      <c r="A111" s="124"/>
      <c r="B111" s="124"/>
      <c r="C111" s="124"/>
      <c r="D111" s="124"/>
      <c r="E111" s="124"/>
    </row>
    <row r="112" spans="1:5" x14ac:dyDescent="0.25">
      <c r="A112" s="124"/>
      <c r="B112" s="124"/>
      <c r="C112" s="124"/>
      <c r="D112" s="124"/>
      <c r="E112" s="124"/>
    </row>
    <row r="113" spans="1:5" x14ac:dyDescent="0.25">
      <c r="A113" s="124"/>
      <c r="B113" s="124"/>
      <c r="C113" s="124"/>
      <c r="D113" s="124"/>
      <c r="E113" s="124"/>
    </row>
    <row r="114" spans="1:5" x14ac:dyDescent="0.25">
      <c r="A114" s="124"/>
      <c r="B114" s="124"/>
      <c r="C114" s="124"/>
      <c r="D114" s="124"/>
      <c r="E114" s="124"/>
    </row>
    <row r="115" spans="1:5" x14ac:dyDescent="0.25">
      <c r="A115" s="124"/>
      <c r="B115" s="124"/>
      <c r="C115" s="124"/>
      <c r="D115" s="124"/>
      <c r="E115" s="124"/>
    </row>
    <row r="116" spans="1:5" x14ac:dyDescent="0.25">
      <c r="A116" s="124"/>
      <c r="B116" s="124"/>
      <c r="C116" s="124"/>
      <c r="D116" s="124"/>
      <c r="E116" s="124"/>
    </row>
    <row r="117" spans="1:5" x14ac:dyDescent="0.25">
      <c r="A117" s="124"/>
      <c r="B117" s="124"/>
      <c r="C117" s="124"/>
      <c r="D117" s="124"/>
      <c r="E117" s="124"/>
    </row>
    <row r="118" spans="1:5" x14ac:dyDescent="0.25">
      <c r="A118" s="124"/>
      <c r="B118" s="124"/>
      <c r="C118" s="124"/>
      <c r="D118" s="124"/>
      <c r="E118" s="124"/>
    </row>
    <row r="119" spans="1:5" x14ac:dyDescent="0.25">
      <c r="A119" s="124"/>
      <c r="B119" s="124"/>
      <c r="C119" s="124"/>
      <c r="D119" s="124"/>
      <c r="E119" s="124"/>
    </row>
    <row r="120" spans="1:5" x14ac:dyDescent="0.25">
      <c r="A120" s="124"/>
      <c r="B120" s="124"/>
      <c r="C120" s="124"/>
      <c r="D120" s="124"/>
      <c r="E120" s="124"/>
    </row>
    <row r="121" spans="1:5" x14ac:dyDescent="0.25">
      <c r="A121" s="124"/>
      <c r="B121" s="124"/>
      <c r="C121" s="124"/>
      <c r="D121" s="124"/>
      <c r="E121" s="124"/>
    </row>
    <row r="122" spans="1:5" x14ac:dyDescent="0.25">
      <c r="A122" s="124"/>
      <c r="B122" s="124"/>
      <c r="C122" s="124"/>
      <c r="D122" s="124"/>
      <c r="E122" s="124"/>
    </row>
    <row r="123" spans="1:5" x14ac:dyDescent="0.25">
      <c r="A123" s="124"/>
      <c r="B123" s="124"/>
      <c r="C123" s="124"/>
      <c r="D123" s="124"/>
      <c r="E123" s="124"/>
    </row>
    <row r="124" spans="1:5" x14ac:dyDescent="0.25">
      <c r="A124" s="124"/>
      <c r="B124" s="124"/>
      <c r="C124" s="124"/>
      <c r="D124" s="124"/>
      <c r="E124" s="124"/>
    </row>
    <row r="125" spans="1:5" x14ac:dyDescent="0.25">
      <c r="A125" s="124"/>
      <c r="B125" s="124"/>
      <c r="C125" s="124"/>
      <c r="D125" s="124"/>
      <c r="E125" s="124"/>
    </row>
    <row r="126" spans="1:5" x14ac:dyDescent="0.25">
      <c r="A126" s="124"/>
      <c r="B126" s="124"/>
      <c r="C126" s="124"/>
      <c r="D126" s="124"/>
      <c r="E126" s="124"/>
    </row>
    <row r="127" spans="1:5" x14ac:dyDescent="0.25">
      <c r="A127" s="124"/>
      <c r="B127" s="124"/>
      <c r="C127" s="124"/>
      <c r="D127" s="124"/>
      <c r="E127" s="124"/>
    </row>
    <row r="128" spans="1:5" x14ac:dyDescent="0.25">
      <c r="A128" s="124"/>
      <c r="B128" s="124"/>
      <c r="C128" s="124"/>
      <c r="D128" s="124"/>
      <c r="E128" s="124"/>
    </row>
    <row r="129" spans="1:5" x14ac:dyDescent="0.25">
      <c r="A129" s="124"/>
      <c r="B129" s="124"/>
      <c r="C129" s="124"/>
      <c r="D129" s="124"/>
      <c r="E129" s="124"/>
    </row>
    <row r="130" spans="1:5" x14ac:dyDescent="0.25">
      <c r="A130" s="124"/>
      <c r="B130" s="124"/>
      <c r="C130" s="124"/>
      <c r="D130" s="124"/>
      <c r="E130" s="124"/>
    </row>
    <row r="131" spans="1:5" x14ac:dyDescent="0.25">
      <c r="A131" s="124"/>
      <c r="B131" s="124"/>
      <c r="C131" s="124"/>
      <c r="D131" s="124"/>
      <c r="E131" s="124"/>
    </row>
    <row r="132" spans="1:5" x14ac:dyDescent="0.25">
      <c r="A132" s="124"/>
      <c r="B132" s="124"/>
      <c r="C132" s="124"/>
      <c r="D132" s="124"/>
      <c r="E132" s="124"/>
    </row>
    <row r="133" spans="1:5" x14ac:dyDescent="0.25">
      <c r="A133" s="124"/>
      <c r="B133" s="124"/>
      <c r="C133" s="124"/>
      <c r="D133" s="124"/>
      <c r="E133" s="124"/>
    </row>
    <row r="134" spans="1:5" x14ac:dyDescent="0.25">
      <c r="A134" s="124"/>
      <c r="B134" s="124"/>
      <c r="C134" s="124"/>
      <c r="D134" s="124"/>
      <c r="E134" s="124"/>
    </row>
    <row r="135" spans="1:5" x14ac:dyDescent="0.25">
      <c r="A135" s="124"/>
      <c r="B135" s="124"/>
      <c r="C135" s="124"/>
      <c r="D135" s="124"/>
      <c r="E135" s="124"/>
    </row>
    <row r="136" spans="1:5" x14ac:dyDescent="0.25">
      <c r="A136" s="124"/>
      <c r="B136" s="124"/>
      <c r="C136" s="124"/>
      <c r="D136" s="124"/>
      <c r="E136" s="124"/>
    </row>
    <row r="137" spans="1:5" x14ac:dyDescent="0.25">
      <c r="A137" s="124"/>
      <c r="B137" s="124"/>
      <c r="C137" s="124"/>
      <c r="D137" s="124"/>
      <c r="E137" s="124"/>
    </row>
    <row r="138" spans="1:5" x14ac:dyDescent="0.25">
      <c r="A138" s="124"/>
      <c r="B138" s="124"/>
      <c r="C138" s="124"/>
      <c r="D138" s="124"/>
      <c r="E138" s="124"/>
    </row>
    <row r="139" spans="1:5" x14ac:dyDescent="0.25">
      <c r="A139" s="124"/>
      <c r="B139" s="124"/>
      <c r="C139" s="124"/>
      <c r="D139" s="124"/>
      <c r="E139" s="124"/>
    </row>
    <row r="140" spans="1:5" x14ac:dyDescent="0.25">
      <c r="A140" s="124"/>
      <c r="B140" s="124"/>
      <c r="C140" s="124"/>
      <c r="D140" s="124"/>
      <c r="E140" s="124"/>
    </row>
    <row r="141" spans="1:5" x14ac:dyDescent="0.25">
      <c r="A141" s="124"/>
      <c r="B141" s="124"/>
      <c r="C141" s="124"/>
      <c r="D141" s="124"/>
      <c r="E141" s="124"/>
    </row>
    <row r="142" spans="1:5" x14ac:dyDescent="0.25">
      <c r="A142" s="124"/>
      <c r="B142" s="124"/>
      <c r="C142" s="124"/>
      <c r="D142" s="124"/>
      <c r="E142" s="124"/>
    </row>
    <row r="143" spans="1:5" x14ac:dyDescent="0.25">
      <c r="A143" s="124"/>
      <c r="B143" s="124"/>
      <c r="C143" s="124"/>
      <c r="D143" s="124"/>
      <c r="E143" s="124"/>
    </row>
    <row r="144" spans="1:5" x14ac:dyDescent="0.25">
      <c r="A144" s="124"/>
      <c r="B144" s="124"/>
      <c r="C144" s="124"/>
      <c r="D144" s="124"/>
      <c r="E144" s="124"/>
    </row>
    <row r="145" spans="1:5" x14ac:dyDescent="0.25">
      <c r="A145" s="124"/>
      <c r="B145" s="124"/>
      <c r="C145" s="124"/>
      <c r="D145" s="124"/>
      <c r="E145" s="124"/>
    </row>
    <row r="146" spans="1:5" x14ac:dyDescent="0.25">
      <c r="A146" s="124"/>
      <c r="B146" s="124"/>
      <c r="C146" s="124"/>
      <c r="D146" s="124"/>
      <c r="E146" s="124"/>
    </row>
    <row r="147" spans="1:5" x14ac:dyDescent="0.25">
      <c r="A147" s="124"/>
      <c r="B147" s="124"/>
      <c r="C147" s="124"/>
      <c r="D147" s="124"/>
      <c r="E147" s="124"/>
    </row>
    <row r="148" spans="1:5" x14ac:dyDescent="0.25">
      <c r="A148" s="124"/>
      <c r="B148" s="124"/>
      <c r="C148" s="124"/>
      <c r="D148" s="124"/>
      <c r="E148" s="124"/>
    </row>
    <row r="149" spans="1:5" x14ac:dyDescent="0.25">
      <c r="A149" s="124"/>
      <c r="B149" s="124"/>
      <c r="C149" s="124"/>
      <c r="D149" s="124"/>
      <c r="E149" s="124"/>
    </row>
    <row r="150" spans="1:5" x14ac:dyDescent="0.25">
      <c r="A150" s="124"/>
      <c r="B150" s="124"/>
      <c r="C150" s="124"/>
      <c r="D150" s="124"/>
      <c r="E150" s="124"/>
    </row>
    <row r="151" spans="1:5" x14ac:dyDescent="0.25">
      <c r="A151" s="124"/>
      <c r="B151" s="124"/>
      <c r="C151" s="124"/>
      <c r="D151" s="124"/>
      <c r="E151" s="124"/>
    </row>
    <row r="152" spans="1:5" x14ac:dyDescent="0.25">
      <c r="A152" s="124"/>
      <c r="B152" s="124"/>
      <c r="C152" s="124"/>
      <c r="D152" s="124"/>
      <c r="E152" s="124"/>
    </row>
    <row r="153" spans="1:5" x14ac:dyDescent="0.25">
      <c r="A153" s="124"/>
      <c r="B153" s="124"/>
      <c r="C153" s="124"/>
      <c r="D153" s="124"/>
      <c r="E153" s="124"/>
    </row>
    <row r="154" spans="1:5" x14ac:dyDescent="0.25">
      <c r="A154" s="124"/>
      <c r="B154" s="124"/>
      <c r="C154" s="124"/>
      <c r="D154" s="124"/>
      <c r="E154" s="124"/>
    </row>
    <row r="155" spans="1:5" x14ac:dyDescent="0.25">
      <c r="A155" s="124"/>
      <c r="B155" s="124"/>
      <c r="C155" s="124"/>
      <c r="D155" s="124"/>
      <c r="E155" s="124"/>
    </row>
    <row r="156" spans="1:5" x14ac:dyDescent="0.25">
      <c r="A156" s="124"/>
      <c r="B156" s="124"/>
      <c r="C156" s="124"/>
      <c r="D156" s="124"/>
      <c r="E156" s="124"/>
    </row>
    <row r="157" spans="1:5" x14ac:dyDescent="0.25">
      <c r="A157" s="124"/>
      <c r="B157" s="124"/>
      <c r="C157" s="124"/>
      <c r="D157" s="124"/>
      <c r="E157" s="124"/>
    </row>
    <row r="158" spans="1:5" x14ac:dyDescent="0.25">
      <c r="A158" s="124"/>
      <c r="B158" s="124"/>
      <c r="C158" s="124"/>
      <c r="D158" s="124"/>
      <c r="E158" s="124"/>
    </row>
    <row r="159" spans="1:5" x14ac:dyDescent="0.25">
      <c r="A159" s="124"/>
      <c r="B159" s="124"/>
      <c r="C159" s="124"/>
      <c r="D159" s="124"/>
      <c r="E159" s="124"/>
    </row>
    <row r="160" spans="1:5" x14ac:dyDescent="0.25">
      <c r="A160" s="124"/>
      <c r="B160" s="124"/>
      <c r="C160" s="124"/>
      <c r="D160" s="124"/>
      <c r="E160" s="124"/>
    </row>
    <row r="161" spans="1:5" x14ac:dyDescent="0.25">
      <c r="A161" s="124"/>
      <c r="B161" s="124"/>
      <c r="C161" s="124"/>
      <c r="D161" s="124"/>
      <c r="E161" s="124"/>
    </row>
    <row r="162" spans="1:5" x14ac:dyDescent="0.25">
      <c r="A162" s="124"/>
      <c r="B162" s="124"/>
      <c r="C162" s="124"/>
      <c r="D162" s="124"/>
      <c r="E162" s="124"/>
    </row>
    <row r="163" spans="1:5" x14ac:dyDescent="0.25">
      <c r="A163" s="124"/>
      <c r="B163" s="124"/>
      <c r="C163" s="124"/>
      <c r="D163" s="124"/>
      <c r="E163" s="124"/>
    </row>
    <row r="164" spans="1:5" x14ac:dyDescent="0.25">
      <c r="A164" s="124"/>
      <c r="B164" s="124"/>
      <c r="C164" s="124"/>
      <c r="D164" s="124"/>
      <c r="E164" s="124"/>
    </row>
    <row r="165" spans="1:5" x14ac:dyDescent="0.25">
      <c r="A165" s="124"/>
      <c r="B165" s="124"/>
      <c r="C165" s="124"/>
      <c r="D165" s="124"/>
      <c r="E165" s="124"/>
    </row>
    <row r="166" spans="1:5" x14ac:dyDescent="0.25">
      <c r="A166" s="124"/>
      <c r="B166" s="124"/>
      <c r="C166" s="124"/>
      <c r="D166" s="124"/>
      <c r="E166" s="124"/>
    </row>
    <row r="167" spans="1:5" x14ac:dyDescent="0.25">
      <c r="A167" s="124"/>
      <c r="B167" s="124"/>
      <c r="C167" s="124"/>
      <c r="D167" s="124"/>
      <c r="E167" s="124"/>
    </row>
    <row r="168" spans="1:5" x14ac:dyDescent="0.25">
      <c r="A168" s="124"/>
      <c r="B168" s="124"/>
      <c r="C168" s="124"/>
      <c r="D168" s="124"/>
      <c r="E168" s="124"/>
    </row>
    <row r="169" spans="1:5" x14ac:dyDescent="0.25">
      <c r="A169" s="124"/>
      <c r="B169" s="124"/>
      <c r="C169" s="124"/>
      <c r="D169" s="124"/>
      <c r="E169" s="124"/>
    </row>
    <row r="170" spans="1:5" x14ac:dyDescent="0.25">
      <c r="A170" s="124"/>
      <c r="B170" s="124"/>
      <c r="C170" s="124"/>
      <c r="D170" s="124"/>
      <c r="E170" s="124"/>
    </row>
    <row r="171" spans="1:5" x14ac:dyDescent="0.25">
      <c r="A171" s="124"/>
      <c r="B171" s="124"/>
      <c r="C171" s="124"/>
      <c r="D171" s="124"/>
      <c r="E171" s="124"/>
    </row>
    <row r="172" spans="1:5" x14ac:dyDescent="0.25">
      <c r="A172" s="124"/>
      <c r="B172" s="124"/>
      <c r="C172" s="124"/>
      <c r="D172" s="124"/>
      <c r="E172" s="124"/>
    </row>
    <row r="173" spans="1:5" x14ac:dyDescent="0.25">
      <c r="A173" s="124"/>
      <c r="B173" s="124"/>
      <c r="C173" s="124"/>
      <c r="D173" s="124"/>
      <c r="E173" s="124"/>
    </row>
    <row r="174" spans="1:5" x14ac:dyDescent="0.25">
      <c r="A174" s="124"/>
      <c r="B174" s="124"/>
      <c r="C174" s="124"/>
      <c r="D174" s="124"/>
      <c r="E174" s="124"/>
    </row>
    <row r="175" spans="1:5" x14ac:dyDescent="0.25">
      <c r="A175" s="124"/>
      <c r="B175" s="124"/>
      <c r="C175" s="124"/>
      <c r="D175" s="124"/>
      <c r="E175" s="124"/>
    </row>
    <row r="176" spans="1:5" x14ac:dyDescent="0.25">
      <c r="A176" s="124"/>
      <c r="B176" s="124"/>
      <c r="C176" s="124"/>
      <c r="D176" s="124"/>
      <c r="E176" s="124"/>
    </row>
    <row r="177" spans="1:5" x14ac:dyDescent="0.25">
      <c r="A177" s="124"/>
      <c r="B177" s="124"/>
      <c r="C177" s="124"/>
      <c r="D177" s="124"/>
      <c r="E177" s="124"/>
    </row>
    <row r="178" spans="1:5" x14ac:dyDescent="0.25">
      <c r="A178" s="124"/>
      <c r="B178" s="124"/>
      <c r="C178" s="124"/>
      <c r="D178" s="124"/>
      <c r="E178" s="124"/>
    </row>
    <row r="179" spans="1:5" x14ac:dyDescent="0.25">
      <c r="A179" s="124"/>
      <c r="B179" s="124"/>
      <c r="C179" s="124"/>
      <c r="D179" s="124"/>
      <c r="E179" s="124"/>
    </row>
    <row r="180" spans="1:5" x14ac:dyDescent="0.25">
      <c r="A180" s="124"/>
      <c r="B180" s="124"/>
      <c r="C180" s="124"/>
      <c r="D180" s="124"/>
      <c r="E180" s="124"/>
    </row>
    <row r="181" spans="1:5" x14ac:dyDescent="0.25">
      <c r="A181" s="124"/>
      <c r="B181" s="124"/>
      <c r="C181" s="124"/>
      <c r="D181" s="124"/>
      <c r="E181" s="124"/>
    </row>
    <row r="182" spans="1:5" x14ac:dyDescent="0.25">
      <c r="A182" s="124"/>
      <c r="B182" s="124"/>
      <c r="C182" s="124"/>
      <c r="D182" s="124"/>
      <c r="E182" s="124"/>
    </row>
    <row r="183" spans="1:5" x14ac:dyDescent="0.25">
      <c r="A183" s="124"/>
      <c r="B183" s="124"/>
      <c r="C183" s="124"/>
      <c r="D183" s="124"/>
      <c r="E183" s="124"/>
    </row>
    <row r="184" spans="1:5" x14ac:dyDescent="0.25">
      <c r="A184" s="124"/>
      <c r="B184" s="124"/>
      <c r="C184" s="124"/>
      <c r="D184" s="124"/>
      <c r="E184" s="124"/>
    </row>
    <row r="185" spans="1:5" x14ac:dyDescent="0.25">
      <c r="A185" s="124"/>
      <c r="B185" s="124"/>
      <c r="C185" s="124"/>
      <c r="D185" s="124"/>
      <c r="E185" s="124"/>
    </row>
    <row r="186" spans="1:5" x14ac:dyDescent="0.25">
      <c r="A186" s="124"/>
      <c r="B186" s="124"/>
      <c r="C186" s="124"/>
      <c r="D186" s="124"/>
      <c r="E186" s="124"/>
    </row>
    <row r="187" spans="1:5" x14ac:dyDescent="0.25">
      <c r="A187" s="124"/>
      <c r="B187" s="124"/>
      <c r="C187" s="124"/>
      <c r="D187" s="124"/>
      <c r="E187" s="124"/>
    </row>
    <row r="188" spans="1:5" x14ac:dyDescent="0.25">
      <c r="A188" s="124"/>
      <c r="B188" s="124"/>
      <c r="C188" s="124"/>
      <c r="D188" s="124"/>
      <c r="E188" s="124"/>
    </row>
    <row r="189" spans="1:5" x14ac:dyDescent="0.25">
      <c r="A189" s="124"/>
      <c r="B189" s="124"/>
      <c r="C189" s="124"/>
      <c r="D189" s="124"/>
      <c r="E189" s="124"/>
    </row>
    <row r="190" spans="1:5" x14ac:dyDescent="0.25">
      <c r="A190" s="124"/>
      <c r="B190" s="124"/>
      <c r="C190" s="124"/>
      <c r="D190" s="124"/>
      <c r="E190" s="124"/>
    </row>
    <row r="191" spans="1:5" x14ac:dyDescent="0.25">
      <c r="A191" s="124"/>
      <c r="B191" s="124"/>
      <c r="C191" s="124"/>
      <c r="D191" s="124"/>
      <c r="E191" s="124"/>
    </row>
    <row r="192" spans="1:5" x14ac:dyDescent="0.25">
      <c r="A192" s="124"/>
      <c r="B192" s="124"/>
      <c r="C192" s="124"/>
      <c r="D192" s="124"/>
      <c r="E192" s="124"/>
    </row>
    <row r="193" spans="1:5" x14ac:dyDescent="0.25">
      <c r="A193" s="124"/>
      <c r="B193" s="124"/>
      <c r="C193" s="124"/>
      <c r="D193" s="124"/>
      <c r="E193" s="124"/>
    </row>
    <row r="194" spans="1:5" x14ac:dyDescent="0.25">
      <c r="A194" s="124"/>
      <c r="B194" s="124"/>
      <c r="C194" s="124"/>
      <c r="D194" s="124"/>
      <c r="E194" s="124"/>
    </row>
    <row r="195" spans="1:5" x14ac:dyDescent="0.25">
      <c r="A195" s="124"/>
      <c r="B195" s="124"/>
      <c r="C195" s="124"/>
      <c r="D195" s="124"/>
      <c r="E195" s="124"/>
    </row>
    <row r="196" spans="1:5" x14ac:dyDescent="0.25">
      <c r="A196" s="124"/>
      <c r="B196" s="124"/>
      <c r="C196" s="124"/>
      <c r="D196" s="124"/>
      <c r="E196" s="124"/>
    </row>
    <row r="197" spans="1:5" x14ac:dyDescent="0.25">
      <c r="A197" s="124"/>
      <c r="B197" s="124"/>
      <c r="C197" s="124"/>
      <c r="D197" s="124"/>
      <c r="E197" s="124"/>
    </row>
    <row r="198" spans="1:5" x14ac:dyDescent="0.25">
      <c r="A198" s="124"/>
      <c r="B198" s="124"/>
      <c r="C198" s="124"/>
      <c r="D198" s="124"/>
      <c r="E198" s="124"/>
    </row>
    <row r="199" spans="1:5" x14ac:dyDescent="0.25">
      <c r="A199" s="124"/>
      <c r="B199" s="124"/>
      <c r="C199" s="124"/>
      <c r="D199" s="124"/>
      <c r="E199" s="124"/>
    </row>
    <row r="200" spans="1:5" x14ac:dyDescent="0.25">
      <c r="A200" s="124"/>
      <c r="B200" s="124"/>
      <c r="C200" s="124"/>
      <c r="D200" s="124"/>
      <c r="E200" s="124"/>
    </row>
    <row r="201" spans="1:5" x14ac:dyDescent="0.25">
      <c r="A201" s="124"/>
      <c r="B201" s="124"/>
      <c r="C201" s="124"/>
      <c r="D201" s="124"/>
      <c r="E201" s="124"/>
    </row>
    <row r="202" spans="1:5" x14ac:dyDescent="0.25">
      <c r="A202" s="124"/>
      <c r="B202" s="124"/>
      <c r="C202" s="124"/>
      <c r="D202" s="124"/>
      <c r="E202" s="124"/>
    </row>
    <row r="203" spans="1:5" x14ac:dyDescent="0.25">
      <c r="A203" s="124"/>
      <c r="B203" s="124"/>
      <c r="C203" s="124"/>
      <c r="D203" s="124"/>
      <c r="E203" s="124"/>
    </row>
    <row r="204" spans="1:5" x14ac:dyDescent="0.25">
      <c r="A204" s="124"/>
      <c r="B204" s="124"/>
      <c r="C204" s="124"/>
      <c r="D204" s="124"/>
      <c r="E204" s="124"/>
    </row>
    <row r="205" spans="1:5" x14ac:dyDescent="0.25">
      <c r="A205" s="124"/>
      <c r="B205" s="124"/>
      <c r="C205" s="124"/>
      <c r="D205" s="124"/>
      <c r="E205" s="124"/>
    </row>
    <row r="206" spans="1:5" x14ac:dyDescent="0.25">
      <c r="A206" s="124"/>
      <c r="B206" s="124"/>
      <c r="C206" s="124"/>
      <c r="D206" s="124"/>
      <c r="E206" s="124"/>
    </row>
    <row r="207" spans="1:5" x14ac:dyDescent="0.25">
      <c r="A207" s="124"/>
      <c r="B207" s="124"/>
      <c r="C207" s="124"/>
      <c r="D207" s="124"/>
      <c r="E207" s="124"/>
    </row>
    <row r="208" spans="1:5" x14ac:dyDescent="0.25">
      <c r="A208" s="124"/>
      <c r="B208" s="124"/>
      <c r="C208" s="124"/>
      <c r="D208" s="124"/>
      <c r="E208" s="124"/>
    </row>
    <row r="209" spans="1:5" x14ac:dyDescent="0.25">
      <c r="A209" s="124"/>
      <c r="B209" s="124"/>
      <c r="C209" s="124"/>
      <c r="D209" s="124"/>
      <c r="E209" s="124"/>
    </row>
    <row r="210" spans="1:5" x14ac:dyDescent="0.25">
      <c r="A210" s="124"/>
      <c r="B210" s="124"/>
      <c r="C210" s="124"/>
      <c r="D210" s="124"/>
      <c r="E210" s="124"/>
    </row>
    <row r="211" spans="1:5" x14ac:dyDescent="0.25">
      <c r="A211" s="124"/>
      <c r="B211" s="124"/>
      <c r="C211" s="124"/>
      <c r="D211" s="124"/>
      <c r="E211" s="124"/>
    </row>
    <row r="212" spans="1:5" x14ac:dyDescent="0.25">
      <c r="A212" s="124"/>
      <c r="B212" s="124"/>
      <c r="C212" s="124"/>
      <c r="D212" s="124"/>
      <c r="E212" s="124"/>
    </row>
    <row r="213" spans="1:5" x14ac:dyDescent="0.25">
      <c r="A213" s="124"/>
      <c r="B213" s="124"/>
      <c r="C213" s="124"/>
      <c r="D213" s="124"/>
      <c r="E213" s="124"/>
    </row>
    <row r="214" spans="1:5" x14ac:dyDescent="0.25">
      <c r="A214" s="124"/>
      <c r="B214" s="124"/>
      <c r="C214" s="124"/>
      <c r="D214" s="124"/>
      <c r="E214" s="124"/>
    </row>
    <row r="215" spans="1:5" x14ac:dyDescent="0.25">
      <c r="A215" s="124"/>
      <c r="B215" s="124"/>
      <c r="C215" s="124"/>
      <c r="D215" s="124"/>
      <c r="E215" s="124"/>
    </row>
    <row r="216" spans="1:5" x14ac:dyDescent="0.25">
      <c r="A216" s="124"/>
      <c r="B216" s="124"/>
      <c r="C216" s="124"/>
      <c r="D216" s="124"/>
      <c r="E216" s="124"/>
    </row>
    <row r="217" spans="1:5" x14ac:dyDescent="0.25">
      <c r="A217" s="124"/>
      <c r="B217" s="124"/>
      <c r="C217" s="124"/>
      <c r="D217" s="124"/>
      <c r="E217" s="124"/>
    </row>
    <row r="218" spans="1:5" x14ac:dyDescent="0.25">
      <c r="A218" s="124"/>
      <c r="B218" s="124"/>
      <c r="C218" s="124"/>
      <c r="D218" s="124"/>
      <c r="E218" s="124"/>
    </row>
    <row r="219" spans="1:5" x14ac:dyDescent="0.25">
      <c r="A219" s="124"/>
      <c r="B219" s="124"/>
      <c r="C219" s="124"/>
      <c r="D219" s="124"/>
      <c r="E219" s="124"/>
    </row>
    <row r="220" spans="1:5" x14ac:dyDescent="0.25">
      <c r="A220" s="124"/>
      <c r="B220" s="124"/>
      <c r="C220" s="124"/>
      <c r="D220" s="124"/>
      <c r="E220" s="124"/>
    </row>
    <row r="221" spans="1:5" x14ac:dyDescent="0.25">
      <c r="A221" s="124"/>
      <c r="B221" s="124"/>
      <c r="C221" s="124"/>
      <c r="D221" s="124"/>
      <c r="E221" s="124"/>
    </row>
    <row r="222" spans="1:5" x14ac:dyDescent="0.25">
      <c r="A222" s="124"/>
      <c r="B222" s="124"/>
      <c r="C222" s="124"/>
      <c r="D222" s="124"/>
      <c r="E222" s="124"/>
    </row>
    <row r="223" spans="1:5" x14ac:dyDescent="0.25">
      <c r="A223" s="124"/>
      <c r="B223" s="124"/>
      <c r="C223" s="124"/>
      <c r="D223" s="124"/>
      <c r="E223" s="124"/>
    </row>
    <row r="224" spans="1:5" x14ac:dyDescent="0.25">
      <c r="A224" s="124"/>
      <c r="B224" s="124"/>
      <c r="C224" s="124"/>
      <c r="D224" s="124"/>
      <c r="E224" s="124"/>
    </row>
    <row r="225" spans="1:5" x14ac:dyDescent="0.25">
      <c r="A225" s="124"/>
      <c r="B225" s="124"/>
      <c r="C225" s="124"/>
      <c r="D225" s="124"/>
      <c r="E225" s="124"/>
    </row>
    <row r="226" spans="1:5" x14ac:dyDescent="0.25">
      <c r="A226" s="124"/>
      <c r="B226" s="124"/>
      <c r="C226" s="124"/>
      <c r="D226" s="124"/>
      <c r="E226" s="124"/>
    </row>
    <row r="227" spans="1:5" x14ac:dyDescent="0.25">
      <c r="A227" s="124"/>
      <c r="B227" s="124"/>
      <c r="C227" s="124"/>
      <c r="D227" s="124"/>
      <c r="E227" s="124"/>
    </row>
    <row r="228" spans="1:5" x14ac:dyDescent="0.25">
      <c r="A228" s="124"/>
      <c r="B228" s="124"/>
      <c r="C228" s="124"/>
      <c r="D228" s="124"/>
      <c r="E228" s="124"/>
    </row>
    <row r="229" spans="1:5" x14ac:dyDescent="0.25">
      <c r="A229" s="124"/>
      <c r="B229" s="124"/>
      <c r="C229" s="124"/>
      <c r="D229" s="124"/>
      <c r="E229" s="124"/>
    </row>
    <row r="230" spans="1:5" x14ac:dyDescent="0.25">
      <c r="A230" s="124"/>
      <c r="B230" s="124"/>
      <c r="C230" s="124"/>
      <c r="D230" s="124"/>
      <c r="E230" s="124"/>
    </row>
    <row r="231" spans="1:5" x14ac:dyDescent="0.25">
      <c r="A231" s="124"/>
      <c r="B231" s="124"/>
      <c r="C231" s="124"/>
      <c r="D231" s="124"/>
      <c r="E231" s="124"/>
    </row>
    <row r="232" spans="1:5" x14ac:dyDescent="0.25">
      <c r="A232" s="124"/>
      <c r="B232" s="124"/>
      <c r="C232" s="124"/>
      <c r="D232" s="124"/>
      <c r="E232" s="124"/>
    </row>
    <row r="233" spans="1:5" x14ac:dyDescent="0.25">
      <c r="A233" s="124"/>
      <c r="B233" s="124"/>
      <c r="C233" s="124"/>
      <c r="D233" s="124"/>
      <c r="E233" s="124"/>
    </row>
    <row r="234" spans="1:5" x14ac:dyDescent="0.25">
      <c r="A234" s="124"/>
      <c r="B234" s="124"/>
      <c r="C234" s="124"/>
      <c r="D234" s="124"/>
      <c r="E234" s="124"/>
    </row>
    <row r="235" spans="1:5" x14ac:dyDescent="0.25">
      <c r="A235" s="124"/>
      <c r="B235" s="124"/>
      <c r="C235" s="124"/>
      <c r="D235" s="124"/>
      <c r="E235" s="124"/>
    </row>
    <row r="236" spans="1:5" x14ac:dyDescent="0.25">
      <c r="A236" s="124"/>
      <c r="B236" s="124"/>
      <c r="C236" s="124"/>
      <c r="D236" s="124"/>
      <c r="E236" s="124"/>
    </row>
    <row r="237" spans="1:5" x14ac:dyDescent="0.25">
      <c r="A237" s="124"/>
      <c r="B237" s="124"/>
      <c r="C237" s="124"/>
      <c r="D237" s="124"/>
      <c r="E237" s="124"/>
    </row>
    <row r="238" spans="1:5" x14ac:dyDescent="0.25">
      <c r="A238" s="124"/>
      <c r="B238" s="124"/>
      <c r="C238" s="124"/>
      <c r="D238" s="124"/>
      <c r="E238" s="124"/>
    </row>
    <row r="239" spans="1:5" x14ac:dyDescent="0.25">
      <c r="A239" s="124"/>
      <c r="B239" s="124"/>
      <c r="C239" s="124"/>
      <c r="D239" s="124"/>
      <c r="E239" s="124"/>
    </row>
    <row r="240" spans="1:5" x14ac:dyDescent="0.25">
      <c r="A240" s="124"/>
      <c r="B240" s="124"/>
      <c r="C240" s="124"/>
      <c r="D240" s="124"/>
      <c r="E240" s="124"/>
    </row>
    <row r="241" spans="1:5" x14ac:dyDescent="0.25">
      <c r="A241" s="124"/>
      <c r="B241" s="124"/>
      <c r="C241" s="124"/>
      <c r="D241" s="124"/>
      <c r="E241" s="124"/>
    </row>
    <row r="242" spans="1:5" x14ac:dyDescent="0.25">
      <c r="A242" s="124"/>
      <c r="B242" s="124"/>
      <c r="C242" s="124"/>
      <c r="D242" s="124"/>
      <c r="E242" s="124"/>
    </row>
    <row r="243" spans="1:5" x14ac:dyDescent="0.25">
      <c r="A243" s="124"/>
      <c r="B243" s="124"/>
      <c r="C243" s="124"/>
      <c r="D243" s="124"/>
      <c r="E243" s="124"/>
    </row>
    <row r="244" spans="1:5" x14ac:dyDescent="0.25">
      <c r="A244" s="124"/>
      <c r="B244" s="124"/>
      <c r="C244" s="124"/>
      <c r="D244" s="124"/>
      <c r="E244" s="124"/>
    </row>
    <row r="245" spans="1:5" x14ac:dyDescent="0.25">
      <c r="A245" s="124"/>
      <c r="B245" s="124"/>
      <c r="C245" s="124"/>
      <c r="D245" s="124"/>
      <c r="E245" s="124"/>
    </row>
    <row r="246" spans="1:5" x14ac:dyDescent="0.25">
      <c r="A246" s="124"/>
      <c r="B246" s="124"/>
      <c r="C246" s="124"/>
      <c r="D246" s="124"/>
      <c r="E246" s="124"/>
    </row>
    <row r="247" spans="1:5" x14ac:dyDescent="0.25">
      <c r="A247" s="124"/>
      <c r="B247" s="124"/>
      <c r="C247" s="124"/>
      <c r="D247" s="124"/>
      <c r="E247" s="124"/>
    </row>
    <row r="248" spans="1:5" x14ac:dyDescent="0.25">
      <c r="A248" s="124"/>
      <c r="B248" s="124"/>
      <c r="C248" s="124"/>
      <c r="D248" s="124"/>
      <c r="E248" s="124"/>
    </row>
    <row r="249" spans="1:5" x14ac:dyDescent="0.25">
      <c r="A249" s="124"/>
      <c r="B249" s="124"/>
      <c r="C249" s="124"/>
      <c r="D249" s="124"/>
      <c r="E249" s="124"/>
    </row>
    <row r="250" spans="1:5" x14ac:dyDescent="0.25">
      <c r="A250" s="124"/>
      <c r="B250" s="124"/>
      <c r="C250" s="124"/>
      <c r="D250" s="124"/>
      <c r="E250" s="124"/>
    </row>
    <row r="251" spans="1:5" x14ac:dyDescent="0.25">
      <c r="A251" s="124"/>
      <c r="B251" s="124"/>
      <c r="C251" s="124"/>
      <c r="D251" s="124"/>
      <c r="E251" s="124"/>
    </row>
    <row r="252" spans="1:5" x14ac:dyDescent="0.25">
      <c r="A252" s="124"/>
      <c r="B252" s="124"/>
      <c r="C252" s="124"/>
      <c r="D252" s="124"/>
      <c r="E252" s="124"/>
    </row>
    <row r="253" spans="1:5" x14ac:dyDescent="0.25">
      <c r="A253" s="124"/>
      <c r="B253" s="124"/>
      <c r="C253" s="124"/>
      <c r="D253" s="124"/>
      <c r="E253" s="124"/>
    </row>
    <row r="254" spans="1:5" x14ac:dyDescent="0.25">
      <c r="A254" s="124"/>
      <c r="B254" s="124"/>
      <c r="C254" s="124"/>
      <c r="D254" s="124"/>
      <c r="E254" s="124"/>
    </row>
    <row r="255" spans="1:5" x14ac:dyDescent="0.25">
      <c r="A255" s="124"/>
      <c r="B255" s="124"/>
      <c r="C255" s="124"/>
      <c r="D255" s="124"/>
      <c r="E255" s="124"/>
    </row>
    <row r="256" spans="1:5" x14ac:dyDescent="0.25">
      <c r="A256" s="124"/>
      <c r="B256" s="124"/>
      <c r="C256" s="124"/>
      <c r="D256" s="124"/>
      <c r="E256" s="124"/>
    </row>
    <row r="257" spans="1:5" x14ac:dyDescent="0.25">
      <c r="A257" s="124"/>
      <c r="B257" s="124"/>
      <c r="C257" s="124"/>
      <c r="D257" s="124"/>
      <c r="E257" s="124"/>
    </row>
    <row r="258" spans="1:5" x14ac:dyDescent="0.25">
      <c r="A258" s="124"/>
      <c r="B258" s="124"/>
      <c r="C258" s="124"/>
      <c r="D258" s="124"/>
      <c r="E258" s="124"/>
    </row>
    <row r="259" spans="1:5" x14ac:dyDescent="0.25">
      <c r="A259" s="124"/>
      <c r="B259" s="124"/>
      <c r="C259" s="124"/>
      <c r="D259" s="124"/>
      <c r="E259" s="124"/>
    </row>
    <row r="260" spans="1:5" x14ac:dyDescent="0.25">
      <c r="A260" s="124"/>
      <c r="B260" s="124"/>
      <c r="C260" s="124"/>
      <c r="D260" s="124"/>
      <c r="E260" s="124"/>
    </row>
    <row r="261" spans="1:5" x14ac:dyDescent="0.25">
      <c r="A261" s="124"/>
      <c r="B261" s="124"/>
      <c r="C261" s="124"/>
      <c r="D261" s="124"/>
      <c r="E261" s="124"/>
    </row>
    <row r="262" spans="1:5" x14ac:dyDescent="0.25">
      <c r="A262" s="124"/>
      <c r="B262" s="124"/>
      <c r="C262" s="124"/>
      <c r="D262" s="124"/>
      <c r="E262" s="124"/>
    </row>
    <row r="263" spans="1:5" x14ac:dyDescent="0.25">
      <c r="A263" s="124"/>
      <c r="B263" s="124"/>
      <c r="C263" s="124"/>
      <c r="D263" s="124"/>
      <c r="E263" s="124"/>
    </row>
    <row r="264" spans="1:5" x14ac:dyDescent="0.25">
      <c r="A264" s="124"/>
      <c r="B264" s="124"/>
      <c r="C264" s="124"/>
      <c r="D264" s="124"/>
      <c r="E264" s="124"/>
    </row>
    <row r="265" spans="1:5" x14ac:dyDescent="0.25">
      <c r="A265" s="124"/>
      <c r="B265" s="124"/>
      <c r="C265" s="124"/>
      <c r="D265" s="124"/>
      <c r="E265" s="124"/>
    </row>
    <row r="266" spans="1:5" x14ac:dyDescent="0.25">
      <c r="A266" s="124"/>
      <c r="B266" s="124"/>
      <c r="C266" s="124"/>
      <c r="D266" s="124"/>
      <c r="E266" s="124"/>
    </row>
    <row r="267" spans="1:5" x14ac:dyDescent="0.25">
      <c r="A267" s="124"/>
      <c r="B267" s="124"/>
      <c r="C267" s="124"/>
      <c r="D267" s="124"/>
      <c r="E267" s="124"/>
    </row>
    <row r="268" spans="1:5" x14ac:dyDescent="0.25">
      <c r="A268" s="124"/>
      <c r="B268" s="124"/>
      <c r="C268" s="124"/>
      <c r="D268" s="124"/>
      <c r="E268" s="124"/>
    </row>
    <row r="269" spans="1:5" x14ac:dyDescent="0.25">
      <c r="A269" s="124"/>
      <c r="B269" s="124"/>
      <c r="C269" s="124"/>
      <c r="D269" s="124"/>
      <c r="E269" s="124"/>
    </row>
    <row r="270" spans="1:5" x14ac:dyDescent="0.25">
      <c r="A270" s="124"/>
      <c r="B270" s="124"/>
      <c r="C270" s="124"/>
      <c r="D270" s="124"/>
      <c r="E270" s="124"/>
    </row>
    <row r="271" spans="1:5" x14ac:dyDescent="0.25">
      <c r="A271" s="124"/>
      <c r="B271" s="124"/>
      <c r="C271" s="124"/>
      <c r="D271" s="124"/>
      <c r="E271" s="124"/>
    </row>
    <row r="272" spans="1:5" x14ac:dyDescent="0.25">
      <c r="A272" s="124"/>
      <c r="B272" s="124"/>
      <c r="C272" s="124"/>
      <c r="D272" s="124"/>
      <c r="E272" s="124"/>
    </row>
    <row r="273" spans="1:5" x14ac:dyDescent="0.25">
      <c r="A273" s="124"/>
      <c r="B273" s="124"/>
      <c r="C273" s="124"/>
      <c r="D273" s="124"/>
      <c r="E273" s="124"/>
    </row>
    <row r="274" spans="1:5" x14ac:dyDescent="0.25">
      <c r="A274" s="124"/>
      <c r="B274" s="124"/>
      <c r="C274" s="124"/>
      <c r="D274" s="124"/>
      <c r="E274" s="124"/>
    </row>
    <row r="275" spans="1:5" x14ac:dyDescent="0.25">
      <c r="A275" s="124"/>
      <c r="B275" s="124"/>
      <c r="C275" s="124"/>
      <c r="D275" s="124"/>
      <c r="E275" s="124"/>
    </row>
    <row r="276" spans="1:5" x14ac:dyDescent="0.25">
      <c r="A276" s="124"/>
      <c r="B276" s="124"/>
      <c r="C276" s="124"/>
      <c r="D276" s="124"/>
      <c r="E276" s="124"/>
    </row>
    <row r="277" spans="1:5" x14ac:dyDescent="0.25">
      <c r="A277" s="124"/>
      <c r="B277" s="124"/>
      <c r="C277" s="124"/>
      <c r="D277" s="124"/>
      <c r="E277" s="124"/>
    </row>
    <row r="278" spans="1:5" x14ac:dyDescent="0.25">
      <c r="A278" s="124"/>
      <c r="B278" s="124"/>
      <c r="C278" s="124"/>
      <c r="D278" s="124"/>
      <c r="E278" s="124"/>
    </row>
    <row r="279" spans="1:5" x14ac:dyDescent="0.25">
      <c r="A279" s="124"/>
      <c r="B279" s="124"/>
      <c r="C279" s="124"/>
      <c r="D279" s="124"/>
      <c r="E279" s="124"/>
    </row>
    <row r="280" spans="1:5" x14ac:dyDescent="0.25">
      <c r="A280" s="124"/>
      <c r="B280" s="124"/>
      <c r="C280" s="124"/>
      <c r="D280" s="124"/>
      <c r="E280" s="124"/>
    </row>
    <row r="281" spans="1:5" x14ac:dyDescent="0.25">
      <c r="A281" s="124"/>
      <c r="B281" s="124"/>
      <c r="C281" s="124"/>
      <c r="D281" s="124"/>
      <c r="E281" s="124"/>
    </row>
    <row r="282" spans="1:5" x14ac:dyDescent="0.25">
      <c r="A282" s="124"/>
      <c r="B282" s="124"/>
      <c r="C282" s="124"/>
      <c r="D282" s="124"/>
      <c r="E282" s="124"/>
    </row>
    <row r="283" spans="1:5" x14ac:dyDescent="0.25">
      <c r="A283" s="124"/>
      <c r="B283" s="124"/>
      <c r="C283" s="124"/>
      <c r="D283" s="124"/>
      <c r="E283" s="124"/>
    </row>
    <row r="284" spans="1:5" x14ac:dyDescent="0.25">
      <c r="A284" s="124"/>
      <c r="B284" s="124"/>
      <c r="C284" s="124"/>
      <c r="D284" s="124"/>
      <c r="E284" s="124"/>
    </row>
    <row r="285" spans="1:5" x14ac:dyDescent="0.25">
      <c r="A285" s="124"/>
      <c r="B285" s="124"/>
      <c r="C285" s="124"/>
      <c r="D285" s="124"/>
      <c r="E285" s="124"/>
    </row>
    <row r="286" spans="1:5" x14ac:dyDescent="0.25">
      <c r="A286" s="124"/>
      <c r="B286" s="124"/>
      <c r="C286" s="124"/>
      <c r="D286" s="124"/>
      <c r="E286" s="124"/>
    </row>
    <row r="287" spans="1:5" x14ac:dyDescent="0.25">
      <c r="A287" s="124"/>
      <c r="B287" s="124"/>
      <c r="C287" s="124"/>
      <c r="D287" s="124"/>
      <c r="E287" s="124"/>
    </row>
    <row r="288" spans="1:5" x14ac:dyDescent="0.25">
      <c r="A288" s="124"/>
      <c r="B288" s="124"/>
      <c r="C288" s="124"/>
      <c r="D288" s="124"/>
      <c r="E288" s="124"/>
    </row>
    <row r="289" spans="1:5" x14ac:dyDescent="0.25">
      <c r="A289" s="124"/>
      <c r="B289" s="124"/>
      <c r="C289" s="124"/>
      <c r="D289" s="124"/>
      <c r="E289" s="124"/>
    </row>
    <row r="290" spans="1:5" x14ac:dyDescent="0.25">
      <c r="A290" s="124"/>
      <c r="B290" s="124"/>
      <c r="C290" s="124"/>
      <c r="D290" s="124"/>
      <c r="E290" s="124"/>
    </row>
    <row r="291" spans="1:5" x14ac:dyDescent="0.25">
      <c r="A291" s="124"/>
      <c r="B291" s="124"/>
      <c r="C291" s="124"/>
      <c r="D291" s="124"/>
      <c r="E291" s="124"/>
    </row>
    <row r="292" spans="1:5" x14ac:dyDescent="0.25">
      <c r="A292" s="124"/>
      <c r="B292" s="124"/>
      <c r="C292" s="124"/>
      <c r="D292" s="124"/>
      <c r="E292" s="124"/>
    </row>
    <row r="293" spans="1:5" x14ac:dyDescent="0.25">
      <c r="A293" s="124"/>
      <c r="B293" s="124"/>
      <c r="C293" s="124"/>
      <c r="D293" s="124"/>
      <c r="E293" s="124"/>
    </row>
    <row r="294" spans="1:5" x14ac:dyDescent="0.25">
      <c r="A294" s="124"/>
      <c r="B294" s="124"/>
      <c r="C294" s="124"/>
      <c r="D294" s="124"/>
      <c r="E294" s="124"/>
    </row>
    <row r="295" spans="1:5" x14ac:dyDescent="0.25">
      <c r="A295" s="124"/>
      <c r="B295" s="124"/>
      <c r="C295" s="124"/>
      <c r="D295" s="124"/>
      <c r="E295" s="124"/>
    </row>
    <row r="296" spans="1:5" x14ac:dyDescent="0.25">
      <c r="A296" s="124"/>
      <c r="B296" s="124"/>
      <c r="C296" s="124"/>
      <c r="D296" s="124"/>
      <c r="E296" s="124"/>
    </row>
    <row r="297" spans="1:5" x14ac:dyDescent="0.25">
      <c r="A297" s="124"/>
      <c r="B297" s="124"/>
      <c r="C297" s="124"/>
      <c r="D297" s="124"/>
      <c r="E297" s="124"/>
    </row>
    <row r="298" spans="1:5" x14ac:dyDescent="0.25">
      <c r="A298" s="124"/>
      <c r="B298" s="124"/>
      <c r="C298" s="124"/>
      <c r="D298" s="124"/>
      <c r="E298" s="124"/>
    </row>
    <row r="299" spans="1:5" x14ac:dyDescent="0.25">
      <c r="A299" s="124"/>
      <c r="B299" s="124"/>
      <c r="C299" s="124"/>
      <c r="D299" s="124"/>
      <c r="E299" s="124"/>
    </row>
    <row r="300" spans="1:5" x14ac:dyDescent="0.25">
      <c r="A300" s="124"/>
      <c r="B300" s="124"/>
      <c r="C300" s="124"/>
      <c r="D300" s="124"/>
      <c r="E300" s="124"/>
    </row>
    <row r="301" spans="1:5" x14ac:dyDescent="0.25">
      <c r="A301" s="124"/>
      <c r="B301" s="124"/>
      <c r="C301" s="124"/>
      <c r="D301" s="124"/>
      <c r="E301" s="124"/>
    </row>
    <row r="302" spans="1:5" x14ac:dyDescent="0.25">
      <c r="A302" s="124"/>
      <c r="B302" s="124"/>
      <c r="C302" s="124"/>
      <c r="D302" s="124"/>
      <c r="E302" s="124"/>
    </row>
    <row r="303" spans="1:5" x14ac:dyDescent="0.25">
      <c r="A303" s="124"/>
      <c r="B303" s="124"/>
      <c r="C303" s="124"/>
      <c r="D303" s="124"/>
      <c r="E303" s="124"/>
    </row>
    <row r="304" spans="1:5" x14ac:dyDescent="0.25">
      <c r="A304" s="124"/>
      <c r="B304" s="124"/>
      <c r="C304" s="124"/>
      <c r="D304" s="124"/>
      <c r="E304" s="124"/>
    </row>
    <row r="305" spans="1:5" x14ac:dyDescent="0.25">
      <c r="A305" s="124"/>
      <c r="B305" s="124"/>
      <c r="C305" s="124"/>
      <c r="D305" s="124"/>
      <c r="E305" s="124"/>
    </row>
    <row r="306" spans="1:5" x14ac:dyDescent="0.25">
      <c r="A306" s="124"/>
      <c r="B306" s="124"/>
      <c r="C306" s="124"/>
      <c r="D306" s="124"/>
      <c r="E306" s="124"/>
    </row>
    <row r="307" spans="1:5" x14ac:dyDescent="0.25">
      <c r="A307" s="124"/>
      <c r="B307" s="124"/>
      <c r="C307" s="124"/>
      <c r="D307" s="124"/>
      <c r="E307" s="124"/>
    </row>
    <row r="308" spans="1:5" x14ac:dyDescent="0.25">
      <c r="A308" s="124"/>
      <c r="B308" s="124"/>
      <c r="C308" s="124"/>
      <c r="D308" s="124"/>
      <c r="E308" s="124"/>
    </row>
    <row r="309" spans="1:5" x14ac:dyDescent="0.25">
      <c r="A309" s="124"/>
      <c r="B309" s="124"/>
      <c r="C309" s="124"/>
      <c r="D309" s="124"/>
      <c r="E309" s="124"/>
    </row>
    <row r="310" spans="1:5" x14ac:dyDescent="0.25">
      <c r="A310" s="124"/>
      <c r="B310" s="124"/>
      <c r="C310" s="124"/>
      <c r="D310" s="124"/>
      <c r="E310" s="124"/>
    </row>
    <row r="311" spans="1:5" x14ac:dyDescent="0.25">
      <c r="A311" s="124"/>
      <c r="B311" s="124"/>
      <c r="C311" s="124"/>
      <c r="D311" s="124"/>
      <c r="E311" s="124"/>
    </row>
    <row r="312" spans="1:5" x14ac:dyDescent="0.25">
      <c r="A312" s="124"/>
      <c r="B312" s="124"/>
      <c r="C312" s="124"/>
      <c r="D312" s="124"/>
      <c r="E312" s="124"/>
    </row>
    <row r="313" spans="1:5" x14ac:dyDescent="0.25">
      <c r="A313" s="124"/>
      <c r="B313" s="124"/>
      <c r="C313" s="124"/>
      <c r="D313" s="124"/>
      <c r="E313" s="124"/>
    </row>
    <row r="314" spans="1:5" x14ac:dyDescent="0.25">
      <c r="A314" s="124"/>
      <c r="B314" s="124"/>
      <c r="C314" s="124"/>
      <c r="D314" s="124"/>
      <c r="E314" s="124"/>
    </row>
    <row r="315" spans="1:5" x14ac:dyDescent="0.25">
      <c r="A315" s="124"/>
      <c r="B315" s="124"/>
      <c r="C315" s="124"/>
      <c r="D315" s="124"/>
      <c r="E315" s="124"/>
    </row>
    <row r="316" spans="1:5" x14ac:dyDescent="0.25">
      <c r="A316" s="124"/>
      <c r="B316" s="124"/>
      <c r="C316" s="124"/>
      <c r="D316" s="124"/>
      <c r="E316" s="124"/>
    </row>
    <row r="317" spans="1:5" x14ac:dyDescent="0.25">
      <c r="A317" s="124"/>
      <c r="B317" s="124"/>
      <c r="C317" s="124"/>
      <c r="D317" s="124"/>
      <c r="E317" s="124"/>
    </row>
    <row r="318" spans="1:5" x14ac:dyDescent="0.25">
      <c r="A318" s="124"/>
      <c r="B318" s="124"/>
      <c r="C318" s="124"/>
      <c r="D318" s="124"/>
      <c r="E318" s="124"/>
    </row>
    <row r="319" spans="1:5" x14ac:dyDescent="0.25">
      <c r="A319" s="124"/>
      <c r="B319" s="124"/>
      <c r="C319" s="124"/>
      <c r="D319" s="124"/>
      <c r="E319" s="124"/>
    </row>
    <row r="320" spans="1:5" x14ac:dyDescent="0.25">
      <c r="A320" s="124"/>
      <c r="B320" s="124"/>
      <c r="C320" s="124"/>
      <c r="D320" s="124"/>
      <c r="E320" s="124"/>
    </row>
    <row r="321" spans="1:5" x14ac:dyDescent="0.25">
      <c r="A321" s="124"/>
      <c r="B321" s="124"/>
      <c r="C321" s="124"/>
      <c r="D321" s="124"/>
      <c r="E321" s="124"/>
    </row>
    <row r="322" spans="1:5" x14ac:dyDescent="0.25">
      <c r="A322" s="124"/>
      <c r="B322" s="124"/>
      <c r="C322" s="124"/>
      <c r="D322" s="124"/>
      <c r="E322" s="124"/>
    </row>
    <row r="323" spans="1:5" x14ac:dyDescent="0.25">
      <c r="A323" s="124"/>
      <c r="B323" s="124"/>
      <c r="C323" s="124"/>
      <c r="D323" s="124"/>
      <c r="E323" s="124"/>
    </row>
    <row r="324" spans="1:5" x14ac:dyDescent="0.25">
      <c r="A324" s="124"/>
      <c r="B324" s="124"/>
      <c r="C324" s="124"/>
      <c r="D324" s="124"/>
      <c r="E324" s="124"/>
    </row>
    <row r="325" spans="1:5" x14ac:dyDescent="0.25">
      <c r="A325" s="124"/>
      <c r="B325" s="124"/>
      <c r="C325" s="124"/>
      <c r="D325" s="124"/>
      <c r="E325" s="124"/>
    </row>
    <row r="326" spans="1:5" x14ac:dyDescent="0.25">
      <c r="A326" s="124"/>
      <c r="B326" s="124"/>
      <c r="C326" s="124"/>
      <c r="D326" s="124"/>
      <c r="E326" s="124"/>
    </row>
    <row r="327" spans="1:5" x14ac:dyDescent="0.25">
      <c r="A327" s="124"/>
      <c r="B327" s="124"/>
      <c r="C327" s="124"/>
      <c r="D327" s="124"/>
      <c r="E327" s="124"/>
    </row>
    <row r="328" spans="1:5" x14ac:dyDescent="0.25">
      <c r="A328" s="124"/>
      <c r="B328" s="124"/>
      <c r="C328" s="124"/>
      <c r="D328" s="124"/>
      <c r="E328" s="124"/>
    </row>
    <row r="329" spans="1:5" x14ac:dyDescent="0.25">
      <c r="A329" s="124"/>
      <c r="B329" s="124"/>
      <c r="C329" s="124"/>
      <c r="D329" s="124"/>
      <c r="E329" s="124"/>
    </row>
    <row r="330" spans="1:5" x14ac:dyDescent="0.25">
      <c r="A330" s="124"/>
      <c r="B330" s="124"/>
      <c r="C330" s="124"/>
      <c r="D330" s="124"/>
      <c r="E330" s="124"/>
    </row>
    <row r="331" spans="1:5" x14ac:dyDescent="0.25">
      <c r="A331" s="124"/>
      <c r="B331" s="124"/>
      <c r="C331" s="124"/>
      <c r="D331" s="124"/>
      <c r="E331" s="124"/>
    </row>
    <row r="332" spans="1:5" x14ac:dyDescent="0.25">
      <c r="A332" s="124"/>
      <c r="B332" s="124"/>
      <c r="C332" s="124"/>
      <c r="D332" s="124"/>
      <c r="E332" s="124"/>
    </row>
    <row r="333" spans="1:5" x14ac:dyDescent="0.25">
      <c r="A333" s="124"/>
      <c r="B333" s="124"/>
      <c r="C333" s="124"/>
      <c r="D333" s="124"/>
      <c r="E333" s="124"/>
    </row>
    <row r="334" spans="1:5" x14ac:dyDescent="0.25">
      <c r="A334" s="124"/>
      <c r="B334" s="124"/>
      <c r="C334" s="124"/>
      <c r="D334" s="124"/>
      <c r="E334" s="124"/>
    </row>
    <row r="335" spans="1:5" x14ac:dyDescent="0.25">
      <c r="A335" s="124"/>
      <c r="B335" s="124"/>
      <c r="C335" s="124"/>
      <c r="D335" s="124"/>
      <c r="E335" s="124"/>
    </row>
    <row r="336" spans="1:5" x14ac:dyDescent="0.25">
      <c r="A336" s="124"/>
      <c r="B336" s="124"/>
      <c r="C336" s="124"/>
      <c r="D336" s="124"/>
      <c r="E336" s="124"/>
    </row>
    <row r="337" spans="1:5" x14ac:dyDescent="0.25">
      <c r="A337" s="124"/>
      <c r="B337" s="124"/>
      <c r="C337" s="124"/>
      <c r="D337" s="124"/>
      <c r="E337" s="124"/>
    </row>
    <row r="338" spans="1:5" x14ac:dyDescent="0.25">
      <c r="A338" s="124"/>
      <c r="B338" s="124"/>
      <c r="C338" s="124"/>
      <c r="D338" s="124"/>
      <c r="E338" s="124"/>
    </row>
    <row r="339" spans="1:5" x14ac:dyDescent="0.25">
      <c r="A339" s="124"/>
      <c r="B339" s="124"/>
      <c r="C339" s="124"/>
      <c r="D339" s="124"/>
      <c r="E339" s="124"/>
    </row>
    <row r="340" spans="1:5" x14ac:dyDescent="0.25">
      <c r="A340" s="124"/>
      <c r="B340" s="124"/>
      <c r="C340" s="124"/>
      <c r="D340" s="124"/>
      <c r="E340" s="124"/>
    </row>
    <row r="341" spans="1:5" x14ac:dyDescent="0.25">
      <c r="A341" s="124"/>
      <c r="B341" s="124"/>
      <c r="C341" s="124"/>
      <c r="D341" s="124"/>
      <c r="E341" s="124"/>
    </row>
    <row r="342" spans="1:5" x14ac:dyDescent="0.25">
      <c r="A342" s="124"/>
      <c r="B342" s="124"/>
      <c r="C342" s="124"/>
      <c r="D342" s="124"/>
      <c r="E342" s="124"/>
    </row>
    <row r="343" spans="1:5" x14ac:dyDescent="0.25">
      <c r="A343" s="124"/>
      <c r="B343" s="124"/>
      <c r="C343" s="124"/>
      <c r="D343" s="124"/>
      <c r="E343" s="124"/>
    </row>
    <row r="344" spans="1:5" x14ac:dyDescent="0.25">
      <c r="A344" s="124"/>
      <c r="B344" s="124"/>
      <c r="C344" s="124"/>
      <c r="D344" s="124"/>
      <c r="E344" s="124"/>
    </row>
    <row r="345" spans="1:5" x14ac:dyDescent="0.25">
      <c r="A345" s="124"/>
      <c r="B345" s="124"/>
      <c r="C345" s="124"/>
      <c r="D345" s="124"/>
      <c r="E345" s="124"/>
    </row>
    <row r="346" spans="1:5" x14ac:dyDescent="0.25">
      <c r="A346" s="124"/>
      <c r="B346" s="124"/>
      <c r="C346" s="124"/>
      <c r="D346" s="124"/>
      <c r="E346" s="124"/>
    </row>
    <row r="347" spans="1:5" x14ac:dyDescent="0.25">
      <c r="A347" s="124"/>
      <c r="B347" s="124"/>
      <c r="C347" s="124"/>
      <c r="D347" s="124"/>
      <c r="E347" s="124"/>
    </row>
    <row r="348" spans="1:5" x14ac:dyDescent="0.25">
      <c r="A348" s="124"/>
      <c r="B348" s="124"/>
      <c r="C348" s="124"/>
      <c r="D348" s="124"/>
      <c r="E348" s="124"/>
    </row>
    <row r="349" spans="1:5" x14ac:dyDescent="0.25">
      <c r="A349" s="124"/>
      <c r="B349" s="124"/>
      <c r="C349" s="124"/>
      <c r="D349" s="124"/>
      <c r="E349" s="124"/>
    </row>
    <row r="350" spans="1:5" x14ac:dyDescent="0.25">
      <c r="A350" s="124"/>
      <c r="B350" s="124"/>
      <c r="C350" s="124"/>
      <c r="D350" s="124"/>
      <c r="E350" s="124"/>
    </row>
    <row r="351" spans="1:5" x14ac:dyDescent="0.25">
      <c r="A351" s="124"/>
      <c r="B351" s="124"/>
      <c r="C351" s="124"/>
      <c r="D351" s="124"/>
      <c r="E351" s="124"/>
    </row>
    <row r="352" spans="1:5" x14ac:dyDescent="0.25">
      <c r="A352" s="124"/>
      <c r="B352" s="124"/>
      <c r="C352" s="124"/>
      <c r="D352" s="124"/>
      <c r="E352" s="124"/>
    </row>
    <row r="353" spans="1:5" x14ac:dyDescent="0.25">
      <c r="A353" s="124"/>
      <c r="B353" s="124"/>
      <c r="C353" s="124"/>
      <c r="D353" s="124"/>
      <c r="E353" s="124"/>
    </row>
    <row r="354" spans="1:5" x14ac:dyDescent="0.25">
      <c r="A354" s="124"/>
      <c r="B354" s="124"/>
      <c r="C354" s="124"/>
      <c r="D354" s="124"/>
      <c r="E354" s="124"/>
    </row>
    <row r="355" spans="1:5" x14ac:dyDescent="0.25">
      <c r="A355" s="124"/>
      <c r="B355" s="124"/>
      <c r="C355" s="124"/>
      <c r="D355" s="124"/>
      <c r="E355" s="124"/>
    </row>
    <row r="356" spans="1:5" x14ac:dyDescent="0.25">
      <c r="A356" s="124"/>
      <c r="B356" s="124"/>
      <c r="C356" s="124"/>
      <c r="D356" s="124"/>
      <c r="E356" s="124"/>
    </row>
    <row r="357" spans="1:5" x14ac:dyDescent="0.25">
      <c r="A357" s="124"/>
      <c r="B357" s="124"/>
      <c r="C357" s="124"/>
      <c r="D357" s="124"/>
      <c r="E357" s="124"/>
    </row>
    <row r="358" spans="1:5" x14ac:dyDescent="0.25">
      <c r="A358" s="124"/>
      <c r="B358" s="124"/>
      <c r="C358" s="124"/>
      <c r="D358" s="124"/>
      <c r="E358" s="124"/>
    </row>
    <row r="359" spans="1:5" x14ac:dyDescent="0.25">
      <c r="A359" s="124"/>
      <c r="B359" s="124"/>
      <c r="C359" s="124"/>
      <c r="D359" s="124"/>
      <c r="E359" s="124"/>
    </row>
    <row r="360" spans="1:5" x14ac:dyDescent="0.25">
      <c r="A360" s="124"/>
      <c r="B360" s="124"/>
      <c r="C360" s="124"/>
      <c r="D360" s="124"/>
      <c r="E360" s="124"/>
    </row>
    <row r="361" spans="1:5" x14ac:dyDescent="0.25">
      <c r="A361" s="124"/>
      <c r="B361" s="124"/>
      <c r="C361" s="124"/>
      <c r="D361" s="124"/>
      <c r="E361" s="124"/>
    </row>
    <row r="362" spans="1:5" x14ac:dyDescent="0.25">
      <c r="A362" s="124"/>
      <c r="B362" s="124"/>
      <c r="C362" s="124"/>
      <c r="D362" s="124"/>
      <c r="E362" s="124"/>
    </row>
    <row r="363" spans="1:5" x14ac:dyDescent="0.25">
      <c r="A363" s="124"/>
      <c r="B363" s="124"/>
      <c r="C363" s="124"/>
      <c r="D363" s="124"/>
      <c r="E363" s="124"/>
    </row>
    <row r="364" spans="1:5" x14ac:dyDescent="0.25">
      <c r="A364" s="124"/>
      <c r="B364" s="124"/>
      <c r="C364" s="124"/>
      <c r="D364" s="124"/>
      <c r="E364" s="124"/>
    </row>
    <row r="365" spans="1:5" x14ac:dyDescent="0.25">
      <c r="A365" s="124"/>
      <c r="B365" s="124"/>
      <c r="C365" s="124"/>
      <c r="D365" s="124"/>
      <c r="E365" s="124"/>
    </row>
    <row r="366" spans="1:5" x14ac:dyDescent="0.25">
      <c r="A366" s="124"/>
      <c r="B366" s="124"/>
      <c r="C366" s="124"/>
      <c r="D366" s="124"/>
      <c r="E366" s="124"/>
    </row>
    <row r="367" spans="1:5" x14ac:dyDescent="0.25">
      <c r="A367" s="124"/>
      <c r="B367" s="124"/>
      <c r="C367" s="124"/>
      <c r="D367" s="124"/>
      <c r="E367" s="124"/>
    </row>
    <row r="368" spans="1:5" x14ac:dyDescent="0.25">
      <c r="A368" s="124"/>
      <c r="B368" s="124"/>
      <c r="C368" s="124"/>
      <c r="D368" s="124"/>
      <c r="E368" s="124"/>
    </row>
    <row r="369" spans="1:5" x14ac:dyDescent="0.25">
      <c r="A369" s="124"/>
      <c r="B369" s="124"/>
      <c r="C369" s="124"/>
      <c r="D369" s="124"/>
      <c r="E369" s="124"/>
    </row>
    <row r="370" spans="1:5" x14ac:dyDescent="0.25">
      <c r="A370" s="124"/>
      <c r="B370" s="124"/>
      <c r="C370" s="124"/>
      <c r="D370" s="124"/>
      <c r="E370" s="124"/>
    </row>
    <row r="371" spans="1:5" x14ac:dyDescent="0.25">
      <c r="A371" s="124"/>
      <c r="B371" s="124"/>
      <c r="C371" s="124"/>
      <c r="D371" s="124"/>
      <c r="E371" s="124"/>
    </row>
    <row r="372" spans="1:5" x14ac:dyDescent="0.25">
      <c r="A372" s="124"/>
      <c r="B372" s="124"/>
      <c r="C372" s="124"/>
      <c r="D372" s="124"/>
      <c r="E372" s="124"/>
    </row>
    <row r="373" spans="1:5" x14ac:dyDescent="0.25">
      <c r="A373" s="124"/>
      <c r="B373" s="124"/>
      <c r="C373" s="124"/>
      <c r="D373" s="124"/>
      <c r="E373" s="124"/>
    </row>
    <row r="374" spans="1:5" x14ac:dyDescent="0.25">
      <c r="A374" s="124"/>
      <c r="B374" s="124"/>
      <c r="C374" s="124"/>
      <c r="D374" s="124"/>
      <c r="E374" s="124"/>
    </row>
    <row r="375" spans="1:5" x14ac:dyDescent="0.25">
      <c r="A375" s="124"/>
      <c r="B375" s="124"/>
      <c r="C375" s="124"/>
      <c r="D375" s="124"/>
      <c r="E375" s="124"/>
    </row>
    <row r="376" spans="1:5" x14ac:dyDescent="0.25">
      <c r="A376" s="124"/>
      <c r="B376" s="124"/>
      <c r="C376" s="124"/>
      <c r="D376" s="124"/>
      <c r="E376" s="124"/>
    </row>
    <row r="377" spans="1:5" x14ac:dyDescent="0.25">
      <c r="A377" s="124"/>
      <c r="B377" s="124"/>
      <c r="C377" s="124"/>
      <c r="D377" s="124"/>
      <c r="E377" s="124"/>
    </row>
    <row r="378" spans="1:5" x14ac:dyDescent="0.25">
      <c r="A378" s="124"/>
      <c r="B378" s="124"/>
      <c r="C378" s="124"/>
      <c r="D378" s="124"/>
      <c r="E378" s="124"/>
    </row>
    <row r="379" spans="1:5" x14ac:dyDescent="0.25">
      <c r="A379" s="124"/>
      <c r="B379" s="124"/>
      <c r="C379" s="124"/>
      <c r="D379" s="124"/>
      <c r="E379" s="124"/>
    </row>
    <row r="380" spans="1:5" x14ac:dyDescent="0.25">
      <c r="A380" s="124"/>
      <c r="B380" s="124"/>
      <c r="C380" s="124"/>
      <c r="D380" s="124"/>
      <c r="E380" s="124"/>
    </row>
    <row r="381" spans="1:5" x14ac:dyDescent="0.25">
      <c r="A381" s="124"/>
      <c r="B381" s="124"/>
      <c r="C381" s="124"/>
      <c r="D381" s="124"/>
      <c r="E381" s="124"/>
    </row>
    <row r="382" spans="1:5" x14ac:dyDescent="0.25">
      <c r="A382" s="124"/>
      <c r="B382" s="124"/>
      <c r="C382" s="124"/>
      <c r="D382" s="124"/>
      <c r="E382" s="124"/>
    </row>
    <row r="383" spans="1:5" x14ac:dyDescent="0.25">
      <c r="A383" s="124"/>
      <c r="B383" s="124"/>
      <c r="C383" s="124"/>
      <c r="D383" s="124"/>
      <c r="E383" s="124"/>
    </row>
    <row r="384" spans="1:5" x14ac:dyDescent="0.25">
      <c r="A384" s="124"/>
      <c r="B384" s="124"/>
      <c r="C384" s="124"/>
      <c r="D384" s="124"/>
      <c r="E384" s="124"/>
    </row>
    <row r="385" spans="1:5" x14ac:dyDescent="0.25">
      <c r="A385" s="124"/>
      <c r="B385" s="124"/>
      <c r="C385" s="124"/>
      <c r="D385" s="124"/>
      <c r="E385" s="124"/>
    </row>
    <row r="386" spans="1:5" x14ac:dyDescent="0.25">
      <c r="A386" s="124"/>
      <c r="B386" s="124"/>
      <c r="C386" s="124"/>
      <c r="D386" s="124"/>
      <c r="E386" s="124"/>
    </row>
    <row r="387" spans="1:5" x14ac:dyDescent="0.25">
      <c r="A387" s="124"/>
      <c r="B387" s="124"/>
      <c r="C387" s="124"/>
      <c r="D387" s="124"/>
      <c r="E387" s="124"/>
    </row>
    <row r="388" spans="1:5" x14ac:dyDescent="0.25">
      <c r="A388" s="124"/>
      <c r="B388" s="124"/>
      <c r="C388" s="124"/>
      <c r="D388" s="124"/>
      <c r="E388" s="124"/>
    </row>
    <row r="389" spans="1:5" x14ac:dyDescent="0.25">
      <c r="A389" s="124"/>
      <c r="B389" s="124"/>
      <c r="C389" s="124"/>
      <c r="D389" s="124"/>
      <c r="E389" s="124"/>
    </row>
    <row r="390" spans="1:5" x14ac:dyDescent="0.25">
      <c r="A390" s="124"/>
      <c r="B390" s="124"/>
      <c r="C390" s="124"/>
      <c r="D390" s="124"/>
      <c r="E390" s="124"/>
    </row>
    <row r="391" spans="1:5" x14ac:dyDescent="0.25">
      <c r="A391" s="124"/>
      <c r="B391" s="124"/>
      <c r="C391" s="124"/>
      <c r="D391" s="124"/>
      <c r="E391" s="124"/>
    </row>
    <row r="392" spans="1:5" x14ac:dyDescent="0.25">
      <c r="A392" s="124"/>
      <c r="B392" s="124"/>
      <c r="C392" s="124"/>
      <c r="D392" s="124"/>
      <c r="E392" s="124"/>
    </row>
    <row r="393" spans="1:5" x14ac:dyDescent="0.25">
      <c r="A393" s="124"/>
      <c r="B393" s="124"/>
      <c r="C393" s="124"/>
      <c r="D393" s="124"/>
      <c r="E393" s="124"/>
    </row>
    <row r="394" spans="1:5" x14ac:dyDescent="0.25">
      <c r="A394" s="124"/>
      <c r="B394" s="124"/>
      <c r="C394" s="124"/>
      <c r="D394" s="124"/>
      <c r="E394" s="124"/>
    </row>
    <row r="395" spans="1:5" x14ac:dyDescent="0.25">
      <c r="A395" s="124"/>
      <c r="B395" s="124"/>
      <c r="C395" s="124"/>
      <c r="D395" s="124"/>
      <c r="E395" s="124"/>
    </row>
    <row r="396" spans="1:5" x14ac:dyDescent="0.25">
      <c r="A396" s="124"/>
      <c r="B396" s="124"/>
      <c r="C396" s="124"/>
      <c r="D396" s="124"/>
      <c r="E396" s="124"/>
    </row>
    <row r="397" spans="1:5" x14ac:dyDescent="0.25">
      <c r="A397" s="124"/>
      <c r="B397" s="124"/>
      <c r="C397" s="124"/>
      <c r="D397" s="124"/>
      <c r="E397" s="124"/>
    </row>
    <row r="398" spans="1:5" x14ac:dyDescent="0.25">
      <c r="A398" s="124"/>
      <c r="B398" s="124"/>
      <c r="C398" s="124"/>
      <c r="D398" s="124"/>
      <c r="E398" s="124"/>
    </row>
    <row r="399" spans="1:5" x14ac:dyDescent="0.25">
      <c r="A399" s="124"/>
      <c r="B399" s="124"/>
      <c r="C399" s="124"/>
      <c r="D399" s="124"/>
      <c r="E399" s="124"/>
    </row>
    <row r="400" spans="1:5" x14ac:dyDescent="0.25">
      <c r="A400" s="124"/>
      <c r="B400" s="124"/>
      <c r="C400" s="124"/>
      <c r="D400" s="124"/>
      <c r="E400" s="124"/>
    </row>
    <row r="401" spans="1:5" x14ac:dyDescent="0.25">
      <c r="A401" s="124"/>
      <c r="B401" s="124"/>
      <c r="C401" s="124"/>
      <c r="D401" s="124"/>
      <c r="E401" s="124"/>
    </row>
    <row r="402" spans="1:5" x14ac:dyDescent="0.25">
      <c r="A402" s="124"/>
      <c r="B402" s="124"/>
      <c r="C402" s="124"/>
      <c r="D402" s="124"/>
      <c r="E402" s="124"/>
    </row>
    <row r="403" spans="1:5" x14ac:dyDescent="0.25">
      <c r="A403" s="124"/>
      <c r="B403" s="124"/>
      <c r="C403" s="124"/>
      <c r="D403" s="124"/>
      <c r="E403" s="124"/>
    </row>
    <row r="404" spans="1:5" x14ac:dyDescent="0.25">
      <c r="A404" s="124"/>
      <c r="B404" s="124"/>
      <c r="C404" s="124"/>
      <c r="D404" s="124"/>
      <c r="E404" s="124"/>
    </row>
    <row r="405" spans="1:5" x14ac:dyDescent="0.25">
      <c r="A405" s="124"/>
      <c r="B405" s="124"/>
      <c r="C405" s="124"/>
      <c r="D405" s="124"/>
      <c r="E405" s="124"/>
    </row>
    <row r="406" spans="1:5" x14ac:dyDescent="0.25">
      <c r="A406" s="124"/>
      <c r="B406" s="124"/>
      <c r="C406" s="124"/>
      <c r="D406" s="124"/>
      <c r="E406" s="124"/>
    </row>
    <row r="407" spans="1:5" x14ac:dyDescent="0.25">
      <c r="A407" s="124"/>
      <c r="B407" s="124"/>
      <c r="C407" s="124"/>
      <c r="D407" s="124"/>
      <c r="E407" s="124"/>
    </row>
    <row r="408" spans="1:5" x14ac:dyDescent="0.25">
      <c r="A408" s="124"/>
      <c r="B408" s="124"/>
      <c r="C408" s="124"/>
      <c r="D408" s="124"/>
      <c r="E408" s="124"/>
    </row>
    <row r="409" spans="1:5" x14ac:dyDescent="0.25">
      <c r="A409" s="124"/>
      <c r="B409" s="124"/>
      <c r="C409" s="124"/>
      <c r="D409" s="124"/>
      <c r="E409" s="124"/>
    </row>
    <row r="410" spans="1:5" x14ac:dyDescent="0.25">
      <c r="A410" s="124"/>
      <c r="B410" s="124"/>
      <c r="C410" s="124"/>
      <c r="D410" s="124"/>
      <c r="E410" s="124"/>
    </row>
    <row r="411" spans="1:5" x14ac:dyDescent="0.25">
      <c r="A411" s="124"/>
      <c r="B411" s="124"/>
      <c r="C411" s="124"/>
      <c r="D411" s="124"/>
      <c r="E411" s="124"/>
    </row>
    <row r="412" spans="1:5" x14ac:dyDescent="0.25">
      <c r="A412" s="124"/>
      <c r="B412" s="124"/>
      <c r="C412" s="124"/>
      <c r="D412" s="124"/>
      <c r="E412" s="124"/>
    </row>
    <row r="413" spans="1:5" x14ac:dyDescent="0.25">
      <c r="A413" s="124"/>
      <c r="B413" s="124"/>
      <c r="C413" s="124"/>
      <c r="D413" s="124"/>
      <c r="E413" s="124"/>
    </row>
    <row r="414" spans="1:5" x14ac:dyDescent="0.25">
      <c r="A414" s="124"/>
      <c r="B414" s="124"/>
      <c r="C414" s="124"/>
      <c r="D414" s="124"/>
      <c r="E414" s="124"/>
    </row>
    <row r="415" spans="1:5" x14ac:dyDescent="0.25">
      <c r="A415" s="124"/>
      <c r="B415" s="124"/>
      <c r="C415" s="124"/>
      <c r="D415" s="124"/>
      <c r="E415" s="124"/>
    </row>
    <row r="416" spans="1:5" x14ac:dyDescent="0.25">
      <c r="A416" s="124"/>
      <c r="B416" s="124"/>
      <c r="C416" s="124"/>
      <c r="D416" s="124"/>
      <c r="E416" s="124"/>
    </row>
    <row r="417" spans="1:5" x14ac:dyDescent="0.25">
      <c r="A417" s="124"/>
      <c r="B417" s="124"/>
      <c r="C417" s="124"/>
      <c r="D417" s="124"/>
      <c r="E417" s="124"/>
    </row>
    <row r="418" spans="1:5" x14ac:dyDescent="0.25">
      <c r="A418" s="124"/>
      <c r="B418" s="124"/>
      <c r="C418" s="124"/>
      <c r="D418" s="124"/>
      <c r="E418" s="124"/>
    </row>
    <row r="419" spans="1:5" x14ac:dyDescent="0.25">
      <c r="A419" s="124"/>
      <c r="B419" s="124"/>
      <c r="C419" s="124"/>
      <c r="D419" s="124"/>
      <c r="E419" s="124"/>
    </row>
    <row r="420" spans="1:5" x14ac:dyDescent="0.25">
      <c r="A420" s="124"/>
      <c r="B420" s="124"/>
      <c r="C420" s="124"/>
      <c r="D420" s="124"/>
      <c r="E420" s="124"/>
    </row>
    <row r="421" spans="1:5" x14ac:dyDescent="0.25">
      <c r="A421" s="124"/>
      <c r="B421" s="124"/>
      <c r="C421" s="124"/>
      <c r="D421" s="124"/>
      <c r="E421" s="124"/>
    </row>
    <row r="422" spans="1:5" x14ac:dyDescent="0.25">
      <c r="A422" s="124"/>
      <c r="B422" s="124"/>
      <c r="C422" s="124"/>
      <c r="D422" s="124"/>
      <c r="E422" s="124"/>
    </row>
    <row r="423" spans="1:5" x14ac:dyDescent="0.25">
      <c r="A423" s="124"/>
      <c r="B423" s="124"/>
      <c r="C423" s="124"/>
      <c r="D423" s="124"/>
      <c r="E423" s="124"/>
    </row>
    <row r="424" spans="1:5" x14ac:dyDescent="0.25">
      <c r="A424" s="124"/>
      <c r="B424" s="124"/>
      <c r="C424" s="124"/>
      <c r="D424" s="124"/>
      <c r="E424" s="124"/>
    </row>
    <row r="425" spans="1:5" x14ac:dyDescent="0.25">
      <c r="A425" s="124"/>
      <c r="B425" s="124"/>
      <c r="C425" s="124"/>
      <c r="D425" s="124"/>
      <c r="E425" s="124"/>
    </row>
    <row r="426" spans="1:5" x14ac:dyDescent="0.25">
      <c r="A426" s="124"/>
      <c r="B426" s="124"/>
      <c r="C426" s="124"/>
      <c r="D426" s="124"/>
      <c r="E426" s="124"/>
    </row>
    <row r="427" spans="1:5" x14ac:dyDescent="0.25">
      <c r="A427" s="124"/>
      <c r="B427" s="124"/>
      <c r="C427" s="124"/>
      <c r="D427" s="124"/>
      <c r="E427" s="124"/>
    </row>
    <row r="428" spans="1:5" x14ac:dyDescent="0.25">
      <c r="A428" s="124"/>
      <c r="B428" s="124"/>
      <c r="C428" s="124"/>
      <c r="D428" s="124"/>
      <c r="E428" s="124"/>
    </row>
    <row r="429" spans="1:5" x14ac:dyDescent="0.25">
      <c r="A429" s="124"/>
      <c r="B429" s="124"/>
      <c r="C429" s="124"/>
      <c r="D429" s="124"/>
      <c r="E429" s="124"/>
    </row>
    <row r="430" spans="1:5" x14ac:dyDescent="0.25">
      <c r="A430" s="124"/>
      <c r="B430" s="124"/>
      <c r="C430" s="124"/>
      <c r="D430" s="124"/>
      <c r="E430" s="124"/>
    </row>
    <row r="431" spans="1:5" x14ac:dyDescent="0.25">
      <c r="A431" s="124"/>
      <c r="B431" s="124"/>
      <c r="C431" s="124"/>
      <c r="D431" s="124"/>
      <c r="E431" s="124"/>
    </row>
    <row r="432" spans="1:5" x14ac:dyDescent="0.25">
      <c r="A432" s="124"/>
      <c r="B432" s="124"/>
      <c r="C432" s="124"/>
      <c r="D432" s="124"/>
      <c r="E432" s="124"/>
    </row>
    <row r="433" spans="1:5" x14ac:dyDescent="0.25">
      <c r="A433" s="124"/>
      <c r="B433" s="124"/>
      <c r="C433" s="124"/>
      <c r="D433" s="124"/>
      <c r="E433" s="124"/>
    </row>
    <row r="434" spans="1:5" x14ac:dyDescent="0.25">
      <c r="A434" s="124"/>
      <c r="B434" s="124"/>
      <c r="C434" s="124"/>
      <c r="D434" s="124"/>
      <c r="E434" s="124"/>
    </row>
    <row r="435" spans="1:5" x14ac:dyDescent="0.25">
      <c r="A435" s="124"/>
      <c r="B435" s="124"/>
      <c r="C435" s="124"/>
      <c r="D435" s="124"/>
      <c r="E435" s="124"/>
    </row>
    <row r="436" spans="1:5" x14ac:dyDescent="0.25">
      <c r="A436" s="124"/>
      <c r="B436" s="124"/>
      <c r="C436" s="124"/>
      <c r="D436" s="124"/>
      <c r="E436" s="124"/>
    </row>
    <row r="437" spans="1:5" x14ac:dyDescent="0.25">
      <c r="A437" s="124"/>
      <c r="B437" s="124"/>
      <c r="C437" s="124"/>
      <c r="D437" s="124"/>
      <c r="E437" s="124"/>
    </row>
    <row r="438" spans="1:5" x14ac:dyDescent="0.25">
      <c r="A438" s="124"/>
      <c r="B438" s="124"/>
      <c r="C438" s="124"/>
      <c r="D438" s="124"/>
      <c r="E438" s="124"/>
    </row>
    <row r="439" spans="1:5" x14ac:dyDescent="0.25">
      <c r="A439" s="124"/>
      <c r="B439" s="124"/>
      <c r="C439" s="124"/>
      <c r="D439" s="124"/>
      <c r="E439" s="124"/>
    </row>
    <row r="440" spans="1:5" x14ac:dyDescent="0.25">
      <c r="A440" s="124"/>
      <c r="B440" s="124"/>
      <c r="C440" s="124"/>
      <c r="D440" s="124"/>
      <c r="E440" s="124"/>
    </row>
    <row r="441" spans="1:5" x14ac:dyDescent="0.25">
      <c r="A441" s="124"/>
      <c r="B441" s="124"/>
      <c r="C441" s="124"/>
      <c r="D441" s="124"/>
      <c r="E441" s="124"/>
    </row>
    <row r="442" spans="1:5" x14ac:dyDescent="0.25">
      <c r="A442" s="124"/>
      <c r="B442" s="124"/>
      <c r="C442" s="124"/>
      <c r="D442" s="124"/>
      <c r="E442" s="124"/>
    </row>
    <row r="443" spans="1:5" x14ac:dyDescent="0.25">
      <c r="A443" s="124"/>
      <c r="B443" s="124"/>
      <c r="C443" s="124"/>
      <c r="D443" s="124"/>
      <c r="E443" s="124"/>
    </row>
    <row r="444" spans="1:5" x14ac:dyDescent="0.25">
      <c r="A444" s="124"/>
      <c r="B444" s="124"/>
      <c r="C444" s="124"/>
      <c r="D444" s="124"/>
      <c r="E444" s="124"/>
    </row>
    <row r="445" spans="1:5" x14ac:dyDescent="0.25">
      <c r="A445" s="124"/>
      <c r="B445" s="124"/>
      <c r="C445" s="124"/>
      <c r="D445" s="124"/>
      <c r="E445" s="124"/>
    </row>
    <row r="446" spans="1:5" x14ac:dyDescent="0.25">
      <c r="A446" s="124"/>
      <c r="B446" s="124"/>
      <c r="C446" s="124"/>
      <c r="D446" s="124"/>
      <c r="E446" s="124"/>
    </row>
    <row r="447" spans="1:5" x14ac:dyDescent="0.25">
      <c r="A447" s="124"/>
      <c r="B447" s="124"/>
      <c r="C447" s="124"/>
      <c r="D447" s="124"/>
      <c r="E447" s="124"/>
    </row>
    <row r="448" spans="1:5" x14ac:dyDescent="0.25">
      <c r="A448" s="124"/>
      <c r="B448" s="124"/>
      <c r="C448" s="124"/>
      <c r="D448" s="124"/>
      <c r="E448" s="124"/>
    </row>
    <row r="449" spans="1:5" x14ac:dyDescent="0.25">
      <c r="A449" s="124"/>
      <c r="B449" s="124"/>
      <c r="C449" s="124"/>
      <c r="D449" s="124"/>
      <c r="E449" s="124"/>
    </row>
    <row r="450" spans="1:5" x14ac:dyDescent="0.25">
      <c r="A450" s="124"/>
      <c r="B450" s="124"/>
      <c r="C450" s="124"/>
      <c r="D450" s="124"/>
      <c r="E450" s="124"/>
    </row>
    <row r="451" spans="1:5" x14ac:dyDescent="0.25">
      <c r="A451" s="124"/>
      <c r="B451" s="124"/>
      <c r="C451" s="124"/>
      <c r="D451" s="124"/>
      <c r="E451" s="124"/>
    </row>
    <row r="452" spans="1:5" x14ac:dyDescent="0.25">
      <c r="A452" s="124"/>
      <c r="B452" s="124"/>
      <c r="C452" s="124"/>
      <c r="D452" s="124"/>
      <c r="E452" s="124"/>
    </row>
    <row r="453" spans="1:5" x14ac:dyDescent="0.25">
      <c r="A453" s="124"/>
      <c r="B453" s="124"/>
      <c r="C453" s="124"/>
      <c r="D453" s="124"/>
      <c r="E453" s="124"/>
    </row>
    <row r="454" spans="1:5" x14ac:dyDescent="0.25">
      <c r="A454" s="124"/>
      <c r="B454" s="124"/>
      <c r="C454" s="124"/>
      <c r="D454" s="124"/>
      <c r="E454" s="124"/>
    </row>
    <row r="455" spans="1:5" x14ac:dyDescent="0.25">
      <c r="A455" s="124"/>
      <c r="B455" s="124"/>
      <c r="C455" s="124"/>
      <c r="D455" s="124"/>
      <c r="E455" s="124"/>
    </row>
    <row r="456" spans="1:5" x14ac:dyDescent="0.25">
      <c r="A456" s="124"/>
      <c r="B456" s="124"/>
      <c r="C456" s="124"/>
      <c r="D456" s="124"/>
      <c r="E456" s="124"/>
    </row>
    <row r="457" spans="1:5" x14ac:dyDescent="0.25">
      <c r="A457" s="124"/>
      <c r="B457" s="124"/>
      <c r="C457" s="124"/>
      <c r="D457" s="124"/>
      <c r="E457" s="124"/>
    </row>
    <row r="458" spans="1:5" x14ac:dyDescent="0.25">
      <c r="A458" s="124"/>
      <c r="B458" s="124"/>
      <c r="C458" s="124"/>
      <c r="D458" s="124"/>
      <c r="E458" s="124"/>
    </row>
    <row r="459" spans="1:5" x14ac:dyDescent="0.25">
      <c r="A459" s="124"/>
      <c r="B459" s="124"/>
      <c r="C459" s="124"/>
      <c r="D459" s="124"/>
      <c r="E459" s="124"/>
    </row>
    <row r="460" spans="1:5" x14ac:dyDescent="0.25">
      <c r="A460" s="124"/>
      <c r="B460" s="124"/>
      <c r="C460" s="124"/>
      <c r="D460" s="124"/>
      <c r="E460" s="124"/>
    </row>
    <row r="461" spans="1:5" x14ac:dyDescent="0.25">
      <c r="A461" s="124"/>
      <c r="B461" s="124"/>
      <c r="C461" s="124"/>
      <c r="D461" s="124"/>
      <c r="E461" s="124"/>
    </row>
    <row r="462" spans="1:5" x14ac:dyDescent="0.25">
      <c r="A462" s="124"/>
      <c r="B462" s="124"/>
      <c r="C462" s="124"/>
      <c r="D462" s="124"/>
      <c r="E462" s="124"/>
    </row>
    <row r="463" spans="1:5" x14ac:dyDescent="0.25">
      <c r="A463" s="124"/>
      <c r="B463" s="124"/>
      <c r="C463" s="124"/>
      <c r="D463" s="124"/>
      <c r="E463" s="124"/>
    </row>
    <row r="464" spans="1:5" x14ac:dyDescent="0.25">
      <c r="A464" s="124"/>
      <c r="B464" s="124"/>
      <c r="C464" s="124"/>
      <c r="D464" s="124"/>
      <c r="E464" s="124"/>
    </row>
    <row r="465" spans="1:5" x14ac:dyDescent="0.25">
      <c r="A465" s="124"/>
      <c r="B465" s="124"/>
      <c r="C465" s="124"/>
      <c r="D465" s="124"/>
      <c r="E465" s="124"/>
    </row>
    <row r="466" spans="1:5" x14ac:dyDescent="0.25">
      <c r="A466" s="124"/>
      <c r="B466" s="124"/>
      <c r="C466" s="124"/>
      <c r="D466" s="124"/>
      <c r="E466" s="124"/>
    </row>
    <row r="467" spans="1:5" x14ac:dyDescent="0.25">
      <c r="A467" s="124"/>
      <c r="B467" s="124"/>
      <c r="C467" s="124"/>
      <c r="D467" s="124"/>
      <c r="E467" s="124"/>
    </row>
    <row r="468" spans="1:5" x14ac:dyDescent="0.25">
      <c r="A468" s="124"/>
      <c r="B468" s="124"/>
      <c r="C468" s="124"/>
      <c r="D468" s="124"/>
      <c r="E468" s="124"/>
    </row>
    <row r="469" spans="1:5" x14ac:dyDescent="0.25">
      <c r="A469" s="124"/>
      <c r="B469" s="124"/>
      <c r="C469" s="124"/>
      <c r="D469" s="124"/>
      <c r="E469" s="124"/>
    </row>
    <row r="470" spans="1:5" x14ac:dyDescent="0.25">
      <c r="A470" s="124"/>
      <c r="B470" s="124"/>
      <c r="C470" s="124"/>
      <c r="D470" s="124"/>
      <c r="E470" s="124"/>
    </row>
    <row r="471" spans="1:5" x14ac:dyDescent="0.25">
      <c r="A471" s="124"/>
      <c r="B471" s="124"/>
      <c r="C471" s="124"/>
      <c r="D471" s="124"/>
      <c r="E471" s="124"/>
    </row>
    <row r="472" spans="1:5" x14ac:dyDescent="0.25">
      <c r="A472" s="124"/>
      <c r="B472" s="124"/>
      <c r="C472" s="124"/>
      <c r="D472" s="124"/>
      <c r="E472" s="124"/>
    </row>
    <row r="473" spans="1:5" x14ac:dyDescent="0.25">
      <c r="A473" s="124"/>
      <c r="B473" s="124"/>
      <c r="C473" s="124"/>
      <c r="D473" s="124"/>
      <c r="E473" s="124"/>
    </row>
    <row r="474" spans="1:5" x14ac:dyDescent="0.25">
      <c r="A474" s="124"/>
      <c r="B474" s="124"/>
      <c r="C474" s="124"/>
      <c r="D474" s="124"/>
      <c r="E474" s="124"/>
    </row>
    <row r="475" spans="1:5" x14ac:dyDescent="0.25">
      <c r="A475" s="124"/>
      <c r="B475" s="124"/>
      <c r="C475" s="124"/>
      <c r="D475" s="124"/>
      <c r="E475" s="124"/>
    </row>
    <row r="476" spans="1:5" x14ac:dyDescent="0.25">
      <c r="A476" s="124"/>
      <c r="B476" s="124"/>
      <c r="C476" s="124"/>
      <c r="D476" s="124"/>
      <c r="E476" s="124"/>
    </row>
    <row r="477" spans="1:5" x14ac:dyDescent="0.25">
      <c r="A477" s="124"/>
      <c r="B477" s="124"/>
      <c r="C477" s="124"/>
      <c r="D477" s="124"/>
      <c r="E477" s="124"/>
    </row>
    <row r="478" spans="1:5" x14ac:dyDescent="0.25">
      <c r="A478" s="124"/>
      <c r="B478" s="124"/>
      <c r="C478" s="124"/>
      <c r="D478" s="124"/>
      <c r="E478" s="124"/>
    </row>
    <row r="479" spans="1:5" x14ac:dyDescent="0.25">
      <c r="A479" s="124"/>
      <c r="B479" s="124"/>
      <c r="C479" s="124"/>
      <c r="D479" s="124"/>
      <c r="E479" s="124"/>
    </row>
    <row r="480" spans="1:5" x14ac:dyDescent="0.25">
      <c r="A480" s="124"/>
      <c r="B480" s="124"/>
      <c r="C480" s="124"/>
      <c r="D480" s="124"/>
      <c r="E480" s="124"/>
    </row>
    <row r="481" spans="1:5" x14ac:dyDescent="0.25">
      <c r="A481" s="124"/>
      <c r="B481" s="124"/>
      <c r="C481" s="124"/>
      <c r="D481" s="124"/>
      <c r="E481" s="124"/>
    </row>
    <row r="482" spans="1:5" x14ac:dyDescent="0.25">
      <c r="A482" s="124"/>
      <c r="B482" s="124"/>
      <c r="C482" s="124"/>
      <c r="D482" s="124"/>
      <c r="E482" s="124"/>
    </row>
    <row r="483" spans="1:5" x14ac:dyDescent="0.25">
      <c r="A483" s="124"/>
      <c r="B483" s="124"/>
      <c r="C483" s="124"/>
      <c r="D483" s="124"/>
      <c r="E483" s="124"/>
    </row>
    <row r="484" spans="1:5" x14ac:dyDescent="0.25">
      <c r="A484" s="124"/>
      <c r="B484" s="124"/>
      <c r="C484" s="124"/>
      <c r="D484" s="124"/>
      <c r="E484" s="124"/>
    </row>
    <row r="485" spans="1:5" x14ac:dyDescent="0.25">
      <c r="A485" s="124"/>
      <c r="B485" s="124"/>
      <c r="C485" s="124"/>
      <c r="D485" s="124"/>
      <c r="E485" s="124"/>
    </row>
    <row r="486" spans="1:5" x14ac:dyDescent="0.25">
      <c r="A486" s="124"/>
      <c r="B486" s="124"/>
      <c r="C486" s="124"/>
      <c r="D486" s="124"/>
      <c r="E486" s="124"/>
    </row>
    <row r="487" spans="1:5" x14ac:dyDescent="0.25">
      <c r="A487" s="124"/>
      <c r="B487" s="124"/>
      <c r="C487" s="124"/>
      <c r="D487" s="124"/>
      <c r="E487" s="124"/>
    </row>
    <row r="488" spans="1:5" x14ac:dyDescent="0.25">
      <c r="A488" s="124"/>
      <c r="B488" s="124"/>
      <c r="C488" s="124"/>
      <c r="D488" s="124"/>
      <c r="E488" s="124"/>
    </row>
    <row r="489" spans="1:5" x14ac:dyDescent="0.25">
      <c r="A489" s="124"/>
      <c r="B489" s="124"/>
      <c r="C489" s="124"/>
      <c r="D489" s="124"/>
      <c r="E489" s="124"/>
    </row>
    <row r="490" spans="1:5" x14ac:dyDescent="0.25">
      <c r="A490" s="124"/>
      <c r="B490" s="124"/>
      <c r="C490" s="124"/>
      <c r="D490" s="124"/>
      <c r="E490" s="124"/>
    </row>
    <row r="491" spans="1:5" x14ac:dyDescent="0.25">
      <c r="A491" s="124"/>
      <c r="B491" s="124"/>
      <c r="C491" s="124"/>
      <c r="D491" s="124"/>
      <c r="E491" s="124"/>
    </row>
    <row r="492" spans="1:5" x14ac:dyDescent="0.25">
      <c r="A492" s="124"/>
      <c r="B492" s="124"/>
      <c r="C492" s="124"/>
      <c r="D492" s="124"/>
      <c r="E492" s="124"/>
    </row>
    <row r="493" spans="1:5" x14ac:dyDescent="0.25">
      <c r="A493" s="124"/>
      <c r="B493" s="124"/>
      <c r="C493" s="124"/>
      <c r="D493" s="124"/>
      <c r="E493" s="124"/>
    </row>
    <row r="494" spans="1:5" x14ac:dyDescent="0.25">
      <c r="A494" s="124"/>
      <c r="B494" s="124"/>
      <c r="C494" s="124"/>
      <c r="D494" s="124"/>
      <c r="E494" s="124"/>
    </row>
    <row r="495" spans="1:5" x14ac:dyDescent="0.25">
      <c r="A495" s="124"/>
      <c r="B495" s="124"/>
      <c r="C495" s="124"/>
      <c r="D495" s="124"/>
      <c r="E495" s="124"/>
    </row>
    <row r="496" spans="1:5" x14ac:dyDescent="0.25">
      <c r="A496" s="124"/>
      <c r="B496" s="124"/>
      <c r="C496" s="124"/>
      <c r="D496" s="124"/>
      <c r="E496" s="124"/>
    </row>
    <row r="497" spans="1:5" x14ac:dyDescent="0.25">
      <c r="A497" s="124"/>
      <c r="B497" s="124"/>
      <c r="C497" s="124"/>
      <c r="D497" s="124"/>
      <c r="E497" s="124"/>
    </row>
    <row r="498" spans="1:5" x14ac:dyDescent="0.25">
      <c r="A498" s="124"/>
      <c r="B498" s="124"/>
      <c r="C498" s="124"/>
      <c r="D498" s="124"/>
      <c r="E498" s="124"/>
    </row>
    <row r="499" spans="1:5" x14ac:dyDescent="0.25">
      <c r="A499" s="124"/>
      <c r="B499" s="124"/>
      <c r="C499" s="124"/>
      <c r="D499" s="124"/>
      <c r="E499" s="124"/>
    </row>
    <row r="500" spans="1:5" x14ac:dyDescent="0.25">
      <c r="A500" s="124"/>
      <c r="B500" s="124"/>
      <c r="C500" s="124"/>
      <c r="D500" s="124"/>
      <c r="E500" s="124"/>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93"/>
  <sheetViews>
    <sheetView workbookViewId="0">
      <pane ySplit="1" topLeftCell="A2" activePane="bottomLeft" state="frozen"/>
      <selection pane="bottomLeft" activeCell="A2" sqref="A2"/>
    </sheetView>
  </sheetViews>
  <sheetFormatPr defaultRowHeight="15" x14ac:dyDescent="0.25"/>
  <cols>
    <col min="1" max="1" width="10.5703125" bestFit="1" customWidth="1"/>
    <col min="2" max="2" width="18" bestFit="1" customWidth="1"/>
    <col min="3" max="3" width="18.28515625" bestFit="1" customWidth="1"/>
    <col min="4" max="4" width="16.140625" bestFit="1" customWidth="1"/>
    <col min="5" max="5" width="14.28515625" bestFit="1" customWidth="1"/>
    <col min="6" max="6" width="14.28515625" customWidth="1"/>
    <col min="7" max="7" width="26.5703125" bestFit="1" customWidth="1"/>
    <col min="8" max="8" width="53.85546875" bestFit="1" customWidth="1"/>
    <col min="10" max="10" width="15.85546875" bestFit="1" customWidth="1"/>
  </cols>
  <sheetData>
    <row r="1" spans="1:10" ht="15" customHeight="1" thickBot="1" x14ac:dyDescent="0.3">
      <c r="A1" s="71" t="s">
        <v>1983</v>
      </c>
      <c r="B1" s="71" t="s">
        <v>2003</v>
      </c>
      <c r="C1" s="71" t="s">
        <v>2004</v>
      </c>
      <c r="D1" s="71" t="s">
        <v>2005</v>
      </c>
      <c r="E1" s="71" t="s">
        <v>1708</v>
      </c>
      <c r="F1" s="142" t="s">
        <v>0</v>
      </c>
      <c r="G1" s="142" t="s">
        <v>2096</v>
      </c>
      <c r="H1" s="142" t="s">
        <v>1405</v>
      </c>
      <c r="I1" s="142" t="s">
        <v>1500</v>
      </c>
      <c r="J1" s="142" t="s">
        <v>2111</v>
      </c>
    </row>
    <row r="2" spans="1:10" x14ac:dyDescent="0.25">
      <c r="A2" s="212">
        <f>+SurveyDataEntrySheet!$B$4</f>
        <v>0</v>
      </c>
      <c r="B2" s="213" t="str">
        <f>+SurveyDataEntrySheet!A36</f>
        <v>CHSU2</v>
      </c>
      <c r="C2" s="214"/>
      <c r="D2" s="213">
        <f>+SurveyDataEntrySheet!C36</f>
        <v>0</v>
      </c>
      <c r="E2" s="60">
        <f>+SurveyDataEntrySheet!D36</f>
        <v>0</v>
      </c>
      <c r="F2" s="13">
        <f>+SurveyDataEntrySheet!F36</f>
        <v>0</v>
      </c>
      <c r="G2" s="13" t="str">
        <f t="shared" ref="G2:G38" si="0">VLOOKUP(B2,WatchSensitiveList,3,FALSE)</f>
        <v>smooth  goosefoot</v>
      </c>
      <c r="H2" s="13" t="str">
        <f t="shared" ref="H2:H38" si="1">VLOOKUP(B2,WatchSensitiveList,2,FALSE)</f>
        <v xml:space="preserve">Chenopodium subglabrum  </v>
      </c>
      <c r="I2" s="13" t="str">
        <f t="shared" ref="I2:I38" si="2">VLOOKUP(B2,WatchSensitiveList,7,FALSE)</f>
        <v>Sensitive</v>
      </c>
      <c r="J2" s="13">
        <f>+SurveyDataEntrySheet!E36</f>
        <v>0</v>
      </c>
    </row>
    <row r="3" spans="1:10" x14ac:dyDescent="0.25">
      <c r="A3" s="209">
        <f>+SurveyDataEntrySheet!$B$4</f>
        <v>0</v>
      </c>
      <c r="B3" s="13" t="str">
        <f>+SurveyDataEntrySheet!A37</f>
        <v>COPA3</v>
      </c>
      <c r="C3" s="210"/>
      <c r="D3" s="13">
        <f>+SurveyDataEntrySheet!C37</f>
        <v>0</v>
      </c>
      <c r="E3" s="215">
        <f>+SurveyDataEntrySheet!D37</f>
        <v>0</v>
      </c>
      <c r="F3" s="13">
        <f>+SurveyDataEntrySheet!F37</f>
        <v>0</v>
      </c>
      <c r="G3" s="13" t="str">
        <f t="shared" si="0"/>
        <v>blue lips</v>
      </c>
      <c r="H3" s="13" t="str">
        <f t="shared" si="1"/>
        <v xml:space="preserve">Collinsia parviflora   </v>
      </c>
      <c r="I3" s="13" t="str">
        <f t="shared" si="2"/>
        <v>Sensitive</v>
      </c>
      <c r="J3" s="13">
        <f>+SurveyDataEntrySheet!E37</f>
        <v>0</v>
      </c>
    </row>
    <row r="4" spans="1:10" x14ac:dyDescent="0.25">
      <c r="A4" s="209">
        <f>+SurveyDataEntrySheet!$B$4</f>
        <v>0</v>
      </c>
      <c r="B4" s="13" t="str">
        <f>+SurveyDataEntrySheet!A38</f>
        <v>CRTO4</v>
      </c>
      <c r="C4" s="210"/>
      <c r="D4" s="13">
        <f>+SurveyDataEntrySheet!C38</f>
        <v>0</v>
      </c>
      <c r="E4" s="215">
        <f>+SurveyDataEntrySheet!D38</f>
        <v>0</v>
      </c>
      <c r="F4" s="13">
        <f>+SurveyDataEntrySheet!F38</f>
        <v>0</v>
      </c>
      <c r="G4" s="13" t="str">
        <f t="shared" si="0"/>
        <v>Torrey's cryptantha</v>
      </c>
      <c r="H4" s="13" t="str">
        <f t="shared" si="1"/>
        <v xml:space="preserve">Cryptantha torreyana        </v>
      </c>
      <c r="I4" s="13" t="str">
        <f t="shared" si="2"/>
        <v>Sensitive</v>
      </c>
      <c r="J4" s="13">
        <f>+SurveyDataEntrySheet!E38</f>
        <v>0</v>
      </c>
    </row>
    <row r="5" spans="1:10" x14ac:dyDescent="0.25">
      <c r="A5" s="209">
        <f>+SurveyDataEntrySheet!$B$4</f>
        <v>0</v>
      </c>
      <c r="B5" s="13" t="str">
        <f>+SurveyDataEntrySheet!A39</f>
        <v>EQVA</v>
      </c>
      <c r="C5" s="210"/>
      <c r="D5" s="13">
        <f>+SurveyDataEntrySheet!C39</f>
        <v>0</v>
      </c>
      <c r="E5" s="215">
        <f>+SurveyDataEntrySheet!D39</f>
        <v>0</v>
      </c>
      <c r="F5" s="13">
        <f>+SurveyDataEntrySheet!F39</f>
        <v>0</v>
      </c>
      <c r="G5" s="13" t="str">
        <f t="shared" si="0"/>
        <v>variegated scouring rush</v>
      </c>
      <c r="H5" s="13" t="str">
        <f t="shared" si="1"/>
        <v>Equisetum variegatum</v>
      </c>
      <c r="I5" s="13" t="str">
        <f t="shared" si="2"/>
        <v>Sensitive</v>
      </c>
      <c r="J5" s="13">
        <f>+SurveyDataEntrySheet!E39</f>
        <v>0</v>
      </c>
    </row>
    <row r="6" spans="1:10" x14ac:dyDescent="0.25">
      <c r="A6" s="209">
        <f>+SurveyDataEntrySheet!$B$4</f>
        <v>0</v>
      </c>
      <c r="B6" s="13" t="str">
        <f>+SurveyDataEntrySheet!A40</f>
        <v>ERCE2</v>
      </c>
      <c r="C6" s="210"/>
      <c r="D6" s="13">
        <f>+SurveyDataEntrySheet!C40</f>
        <v>0</v>
      </c>
      <c r="E6" s="215">
        <f>+SurveyDataEntrySheet!D40</f>
        <v>0</v>
      </c>
      <c r="F6" s="13">
        <f>+SurveyDataEntrySheet!F40</f>
        <v>0</v>
      </c>
      <c r="G6" s="13" t="str">
        <f t="shared" si="0"/>
        <v>nodding buckwheat</v>
      </c>
      <c r="H6" s="13" t="str">
        <f t="shared" si="1"/>
        <v xml:space="preserve">Eriogonum cernuum  </v>
      </c>
      <c r="I6" s="13" t="str">
        <f t="shared" si="2"/>
        <v>Sensitive</v>
      </c>
      <c r="J6" s="13">
        <f>+SurveyDataEntrySheet!E40</f>
        <v>0</v>
      </c>
    </row>
    <row r="7" spans="1:10" x14ac:dyDescent="0.25">
      <c r="A7" s="209">
        <f>+SurveyDataEntrySheet!$B$4</f>
        <v>0</v>
      </c>
      <c r="B7" s="13" t="str">
        <f>+SurveyDataEntrySheet!A41</f>
        <v>ERVI14</v>
      </c>
      <c r="C7" s="210"/>
      <c r="D7" s="13">
        <f>+SurveyDataEntrySheet!C41</f>
        <v>0</v>
      </c>
      <c r="E7" s="215">
        <f>+SurveyDataEntrySheet!D41</f>
        <v>0</v>
      </c>
      <c r="F7" s="13">
        <f>+SurveyDataEntrySheet!F41</f>
        <v>0</v>
      </c>
      <c r="G7" s="13" t="str">
        <f t="shared" si="0"/>
        <v>Dakota buckwheat</v>
      </c>
      <c r="H7" s="13" t="str">
        <f t="shared" si="1"/>
        <v xml:space="preserve">Eriogonum visheri  </v>
      </c>
      <c r="I7" s="13" t="str">
        <f t="shared" si="2"/>
        <v>Sensitive</v>
      </c>
      <c r="J7" s="13">
        <f>+SurveyDataEntrySheet!E41</f>
        <v>0</v>
      </c>
    </row>
    <row r="8" spans="1:10" x14ac:dyDescent="0.25">
      <c r="A8" s="209">
        <f>+SurveyDataEntrySheet!$B$4</f>
        <v>0</v>
      </c>
      <c r="B8" s="13" t="str">
        <f>+SurveyDataEntrySheet!A42</f>
        <v>LEMO4</v>
      </c>
      <c r="C8" s="210"/>
      <c r="D8" s="13">
        <f>+SurveyDataEntrySheet!C42</f>
        <v>0</v>
      </c>
      <c r="E8" s="215">
        <f>+SurveyDataEntrySheet!D42</f>
        <v>0</v>
      </c>
      <c r="F8" s="13">
        <f>+SurveyDataEntrySheet!F42</f>
        <v>0</v>
      </c>
      <c r="G8" s="13" t="str">
        <f t="shared" si="0"/>
        <v>sand lily</v>
      </c>
      <c r="H8" s="13" t="str">
        <f t="shared" si="1"/>
        <v xml:space="preserve">Leucocrinum montanum   </v>
      </c>
      <c r="I8" s="13" t="str">
        <f t="shared" si="2"/>
        <v>Sensitive</v>
      </c>
      <c r="J8" s="13">
        <f>+SurveyDataEntrySheet!E42</f>
        <v>0</v>
      </c>
    </row>
    <row r="9" spans="1:10" x14ac:dyDescent="0.25">
      <c r="A9" s="209">
        <f>+SurveyDataEntrySheet!$B$4</f>
        <v>0</v>
      </c>
      <c r="B9" s="13" t="str">
        <f>+SurveyDataEntrySheet!A43</f>
        <v>MEPU3</v>
      </c>
      <c r="C9" s="210"/>
      <c r="D9" s="13">
        <f>+SurveyDataEntrySheet!C43</f>
        <v>0</v>
      </c>
      <c r="E9" s="215">
        <f>+SurveyDataEntrySheet!D43</f>
        <v>0</v>
      </c>
      <c r="F9" s="13">
        <f>+SurveyDataEntrySheet!F43</f>
        <v>0</v>
      </c>
      <c r="G9" s="13" t="str">
        <f t="shared" si="0"/>
        <v>dwarf mentzelia</v>
      </c>
      <c r="H9" s="13" t="str">
        <f t="shared" si="1"/>
        <v xml:space="preserve">Mentzelia pumila  </v>
      </c>
      <c r="I9" s="13" t="str">
        <f t="shared" si="2"/>
        <v>Sensitive</v>
      </c>
      <c r="J9" s="13">
        <f>+SurveyDataEntrySheet!E43</f>
        <v>0</v>
      </c>
    </row>
    <row r="10" spans="1:10" x14ac:dyDescent="0.25">
      <c r="A10" s="209">
        <f>+SurveyDataEntrySheet!$B$4</f>
        <v>0</v>
      </c>
      <c r="B10" s="13" t="str">
        <f>+SurveyDataEntrySheet!A44</f>
        <v>PHAL3</v>
      </c>
      <c r="C10" s="210"/>
      <c r="D10" s="13">
        <f>+SurveyDataEntrySheet!C44</f>
        <v>0</v>
      </c>
      <c r="E10" s="215">
        <f>+SurveyDataEntrySheet!D44</f>
        <v>0</v>
      </c>
      <c r="F10" s="13">
        <f>+SurveyDataEntrySheet!F44</f>
        <v>0</v>
      </c>
      <c r="G10" s="13" t="str">
        <f t="shared" si="0"/>
        <v>alyssum-leaved phlox</v>
      </c>
      <c r="H10" s="13" t="str">
        <f t="shared" si="1"/>
        <v>Phlox alyssifolia</v>
      </c>
      <c r="I10" s="13" t="str">
        <f t="shared" si="2"/>
        <v>Sensitive</v>
      </c>
      <c r="J10" s="13">
        <f>+SurveyDataEntrySheet!E44</f>
        <v>0</v>
      </c>
    </row>
    <row r="11" spans="1:10" x14ac:dyDescent="0.25">
      <c r="A11" s="209">
        <f>+SurveyDataEntrySheet!$B$4</f>
        <v>0</v>
      </c>
      <c r="B11" s="13" t="str">
        <f>+SurveyDataEntrySheet!A45</f>
        <v>PIFL2</v>
      </c>
      <c r="C11" s="210"/>
      <c r="D11" s="13">
        <f>+SurveyDataEntrySheet!C45</f>
        <v>0</v>
      </c>
      <c r="E11" s="215">
        <f>+SurveyDataEntrySheet!D45</f>
        <v>0</v>
      </c>
      <c r="F11" s="13">
        <f>+SurveyDataEntrySheet!F45</f>
        <v>0</v>
      </c>
      <c r="G11" s="13" t="str">
        <f t="shared" si="0"/>
        <v>limber pine</v>
      </c>
      <c r="H11" s="13" t="str">
        <f t="shared" si="1"/>
        <v>Pinus flexillis</v>
      </c>
      <c r="I11" s="13" t="str">
        <f t="shared" si="2"/>
        <v>Sensitive</v>
      </c>
      <c r="J11" s="13">
        <f>+SurveyDataEntrySheet!E45</f>
        <v>0</v>
      </c>
    </row>
    <row r="12" spans="1:10" x14ac:dyDescent="0.25">
      <c r="A12" s="209">
        <f>+SurveyDataEntrySheet!$B$4</f>
        <v>0</v>
      </c>
      <c r="B12" s="13" t="str">
        <f>+SurveyDataEntrySheet!A46</f>
        <v>POAC5</v>
      </c>
      <c r="C12" s="210"/>
      <c r="D12" s="13">
        <f>+SurveyDataEntrySheet!C46</f>
        <v>0</v>
      </c>
      <c r="E12" s="215">
        <f>+SurveyDataEntrySheet!D46</f>
        <v>0</v>
      </c>
      <c r="F12" s="13">
        <f>+SurveyDataEntrySheet!F46</f>
        <v>0</v>
      </c>
      <c r="G12" s="13" t="str">
        <f t="shared" si="0"/>
        <v>lanceleaf cottonwood</v>
      </c>
      <c r="H12" s="13" t="str">
        <f t="shared" si="1"/>
        <v>Populus x acuminata</v>
      </c>
      <c r="I12" s="13" t="str">
        <f t="shared" si="2"/>
        <v>Sensitive</v>
      </c>
      <c r="J12" s="13">
        <f>+SurveyDataEntrySheet!E46</f>
        <v>0</v>
      </c>
    </row>
    <row r="13" spans="1:10" x14ac:dyDescent="0.25">
      <c r="A13" s="209">
        <f>+SurveyDataEntrySheet!$B$4</f>
        <v>0</v>
      </c>
      <c r="B13" s="13" t="str">
        <f>+SurveyDataEntrySheet!A47</f>
        <v>TOEX2</v>
      </c>
      <c r="C13" s="210"/>
      <c r="D13" s="13">
        <f>+SurveyDataEntrySheet!C47</f>
        <v>0</v>
      </c>
      <c r="E13" s="215">
        <f>+SurveyDataEntrySheet!D47</f>
        <v>0</v>
      </c>
      <c r="F13" s="13">
        <f>+SurveyDataEntrySheet!F47</f>
        <v>0</v>
      </c>
      <c r="G13" s="13" t="str">
        <f t="shared" si="0"/>
        <v>Easter daisy</v>
      </c>
      <c r="H13" s="13" t="str">
        <f t="shared" si="1"/>
        <v>Townsendia exscapa</v>
      </c>
      <c r="I13" s="13" t="str">
        <f t="shared" si="2"/>
        <v>Sensitive</v>
      </c>
      <c r="J13" s="13">
        <f>+SurveyDataEntrySheet!E47</f>
        <v>0</v>
      </c>
    </row>
    <row r="14" spans="1:10" ht="15.75" thickBot="1" x14ac:dyDescent="0.3">
      <c r="A14" s="209">
        <f>+SurveyDataEntrySheet!$B$4</f>
        <v>0</v>
      </c>
      <c r="B14" s="13" t="str">
        <f>+SurveyDataEntrySheet!A48</f>
        <v>TOHO</v>
      </c>
      <c r="C14" s="210"/>
      <c r="D14" s="13">
        <f>+SurveyDataEntrySheet!C48</f>
        <v>0</v>
      </c>
      <c r="E14" s="215">
        <f>+SurveyDataEntrySheet!D48</f>
        <v>0</v>
      </c>
      <c r="F14" s="13">
        <f>+SurveyDataEntrySheet!F48</f>
        <v>0</v>
      </c>
      <c r="G14" s="13" t="str">
        <f t="shared" si="0"/>
        <v>Hooker's Townsendia</v>
      </c>
      <c r="H14" s="13" t="str">
        <f t="shared" si="1"/>
        <v xml:space="preserve">Townsendia hookeri </v>
      </c>
      <c r="I14" s="13" t="str">
        <f t="shared" si="2"/>
        <v>Sensitive</v>
      </c>
      <c r="J14" s="13">
        <f>+SurveyDataEntrySheet!E48</f>
        <v>0</v>
      </c>
    </row>
    <row r="15" spans="1:10" x14ac:dyDescent="0.25">
      <c r="A15" s="212">
        <f>+SurveyDataEntrySheet!$B$4</f>
        <v>0</v>
      </c>
      <c r="B15" s="213" t="str">
        <f>+SurveyDataEntrySheet!H5</f>
        <v>AGEX</v>
      </c>
      <c r="C15" s="214"/>
      <c r="D15" s="213">
        <f>+SurveyDataEntrySheet!J5</f>
        <v>0</v>
      </c>
      <c r="E15" s="60">
        <f>+SurveyDataEntrySheet!K5</f>
        <v>0</v>
      </c>
      <c r="F15" s="13">
        <f>+SurveyDataEntrySheet!L5</f>
        <v>0</v>
      </c>
      <c r="G15" s="13" t="str">
        <f t="shared" si="0"/>
        <v>spike bentgrass</v>
      </c>
      <c r="H15" s="13" t="str">
        <f t="shared" si="1"/>
        <v xml:space="preserve">Agrostis exarata      </v>
      </c>
      <c r="I15" s="13" t="str">
        <f t="shared" si="2"/>
        <v>Watch</v>
      </c>
      <c r="J15" s="13"/>
    </row>
    <row r="16" spans="1:10" x14ac:dyDescent="0.25">
      <c r="A16" s="209">
        <f>+SurveyDataEntrySheet!$B$4</f>
        <v>0</v>
      </c>
      <c r="B16" s="13" t="str">
        <f>+SurveyDataEntrySheet!H6</f>
        <v>ASAU4</v>
      </c>
      <c r="C16" s="210"/>
      <c r="D16" s="13">
        <f>+SurveyDataEntrySheet!J6</f>
        <v>0</v>
      </c>
      <c r="E16" s="215">
        <f>+SurveyDataEntrySheet!K6</f>
        <v>0</v>
      </c>
      <c r="F16" s="13">
        <f>+SurveyDataEntrySheet!L6</f>
        <v>0</v>
      </c>
      <c r="G16" s="13" t="str">
        <f t="shared" si="0"/>
        <v>Indian milkvetch</v>
      </c>
      <c r="H16" s="13" t="str">
        <f t="shared" si="1"/>
        <v>Astragalus australis  (Astragalus aboriginum)</v>
      </c>
      <c r="I16" s="13" t="str">
        <f t="shared" si="2"/>
        <v>Watch</v>
      </c>
      <c r="J16" s="13"/>
    </row>
    <row r="17" spans="1:10" x14ac:dyDescent="0.25">
      <c r="A17" s="209">
        <f>+SurveyDataEntrySheet!$B$4</f>
        <v>0</v>
      </c>
      <c r="B17" s="13" t="str">
        <f>+SurveyDataEntrySheet!H7</f>
        <v>ASDR3</v>
      </c>
      <c r="C17" s="210"/>
      <c r="D17" s="13">
        <f>+SurveyDataEntrySheet!J7</f>
        <v>0</v>
      </c>
      <c r="E17" s="215">
        <f>+SurveyDataEntrySheet!K7</f>
        <v>0</v>
      </c>
      <c r="F17" s="13">
        <f>+SurveyDataEntrySheet!L7</f>
        <v>0</v>
      </c>
      <c r="G17" s="13" t="str">
        <f t="shared" si="0"/>
        <v>Drummond's milkvetch</v>
      </c>
      <c r="H17" s="13" t="str">
        <f t="shared" si="1"/>
        <v xml:space="preserve">Astragalus drummondii  </v>
      </c>
      <c r="I17" s="13" t="str">
        <f t="shared" si="2"/>
        <v>Watch</v>
      </c>
      <c r="J17" s="13"/>
    </row>
    <row r="18" spans="1:10" x14ac:dyDescent="0.25">
      <c r="A18" s="209">
        <f>+SurveyDataEntrySheet!$B$4</f>
        <v>0</v>
      </c>
      <c r="B18" s="13" t="str">
        <f>+SurveyDataEntrySheet!H8</f>
        <v>ASVE5</v>
      </c>
      <c r="C18" s="210"/>
      <c r="D18" s="13">
        <f>+SurveyDataEntrySheet!J8</f>
        <v>0</v>
      </c>
      <c r="E18" s="215">
        <f>+SurveyDataEntrySheet!K8</f>
        <v>0</v>
      </c>
      <c r="F18" s="13">
        <f>+SurveyDataEntrySheet!L8</f>
        <v>0</v>
      </c>
      <c r="G18" s="13" t="str">
        <f t="shared" si="0"/>
        <v>bentflower milkvetch</v>
      </c>
      <c r="H18" s="13" t="str">
        <f t="shared" si="1"/>
        <v xml:space="preserve">Astragalus vexilliflexus    </v>
      </c>
      <c r="I18" s="13" t="str">
        <f t="shared" si="2"/>
        <v>Watch</v>
      </c>
      <c r="J18" s="13"/>
    </row>
    <row r="19" spans="1:10" x14ac:dyDescent="0.25">
      <c r="A19" s="209">
        <f>+SurveyDataEntrySheet!$B$4</f>
        <v>0</v>
      </c>
      <c r="B19" s="13" t="str">
        <f>+SurveyDataEntrySheet!H9</f>
        <v>BRCA5</v>
      </c>
      <c r="C19" s="210"/>
      <c r="D19" s="13">
        <f>+SurveyDataEntrySheet!J9</f>
        <v>0</v>
      </c>
      <c r="E19" s="215">
        <f>+SurveyDataEntrySheet!K9</f>
        <v>0</v>
      </c>
      <c r="F19" s="13">
        <f>+SurveyDataEntrySheet!L9</f>
        <v>0</v>
      </c>
      <c r="G19" s="13" t="str">
        <f t="shared" si="0"/>
        <v>mountain brome</v>
      </c>
      <c r="H19" s="13" t="str">
        <f t="shared" si="1"/>
        <v xml:space="preserve">Bromus carinatus   </v>
      </c>
      <c r="I19" s="13" t="str">
        <f t="shared" si="2"/>
        <v>Watch</v>
      </c>
      <c r="J19" s="13"/>
    </row>
    <row r="20" spans="1:10" x14ac:dyDescent="0.25">
      <c r="A20" s="209">
        <f>+SurveyDataEntrySheet!$B$4</f>
        <v>0</v>
      </c>
      <c r="B20" s="13" t="str">
        <f>+SurveyDataEntrySheet!H10</f>
        <v>CASCS8</v>
      </c>
      <c r="C20" s="210"/>
      <c r="D20" s="13">
        <f>+SurveyDataEntrySheet!J10</f>
        <v>0</v>
      </c>
      <c r="E20" s="215">
        <f>+SurveyDataEntrySheet!K10</f>
        <v>0</v>
      </c>
      <c r="F20" s="13">
        <f>+SurveyDataEntrySheet!L10</f>
        <v>0</v>
      </c>
      <c r="G20" s="13" t="str">
        <f t="shared" si="0"/>
        <v>bulrush sedge</v>
      </c>
      <c r="H20" s="13" t="str">
        <f t="shared" si="1"/>
        <v xml:space="preserve">Carex scirpoidea   (Carex scirpiformi)    </v>
      </c>
      <c r="I20" s="13" t="str">
        <f t="shared" si="2"/>
        <v>Watch</v>
      </c>
      <c r="J20" s="13"/>
    </row>
    <row r="21" spans="1:10" x14ac:dyDescent="0.25">
      <c r="A21" s="209">
        <f>+SurveyDataEntrySheet!$B$4</f>
        <v>0</v>
      </c>
      <c r="B21" s="13" t="str">
        <f>+SurveyDataEntrySheet!H11</f>
        <v>CASI12</v>
      </c>
      <c r="C21" s="210"/>
      <c r="D21" s="13">
        <f>+SurveyDataEntrySheet!J11</f>
        <v>0</v>
      </c>
      <c r="E21" s="215">
        <f>+SurveyDataEntrySheet!K11</f>
        <v>0</v>
      </c>
      <c r="F21" s="13">
        <f>+SurveyDataEntrySheet!L11</f>
        <v>0</v>
      </c>
      <c r="G21" s="13" t="str">
        <f t="shared" si="0"/>
        <v>dry spike sedge</v>
      </c>
      <c r="H21" s="13" t="str">
        <f t="shared" si="1"/>
        <v>Carex siccata   (Carex feonea)</v>
      </c>
      <c r="I21" s="13" t="str">
        <f t="shared" si="2"/>
        <v>Watch</v>
      </c>
      <c r="J21" s="13"/>
    </row>
    <row r="22" spans="1:10" x14ac:dyDescent="0.25">
      <c r="A22" s="209">
        <f>+SurveyDataEntrySheet!$B$4</f>
        <v>0</v>
      </c>
      <c r="B22" s="13" t="str">
        <f>+SurveyDataEntrySheet!H12</f>
        <v>CLCOT</v>
      </c>
      <c r="C22" s="210"/>
      <c r="D22" s="13">
        <f>+SurveyDataEntrySheet!J12</f>
        <v>0</v>
      </c>
      <c r="E22" s="215">
        <f>+SurveyDataEntrySheet!K12</f>
        <v>0</v>
      </c>
      <c r="F22" s="13">
        <f>+SurveyDataEntrySheet!L12</f>
        <v>0</v>
      </c>
      <c r="G22" s="13" t="str">
        <f t="shared" si="0"/>
        <v>rock clematis</v>
      </c>
      <c r="H22" s="13" t="str">
        <f t="shared" si="1"/>
        <v>Clematis columbiana var. tenuiloba     (Clematis tenuiloba)</v>
      </c>
      <c r="I22" s="13" t="str">
        <f t="shared" si="2"/>
        <v>Watch</v>
      </c>
      <c r="J22" s="13"/>
    </row>
    <row r="23" spans="1:10" x14ac:dyDescent="0.25">
      <c r="A23" s="209">
        <f>+SurveyDataEntrySheet!$B$4</f>
        <v>0</v>
      </c>
      <c r="B23" s="13" t="str">
        <f>+SurveyDataEntrySheet!H13</f>
        <v>EPPY4</v>
      </c>
      <c r="C23" s="210"/>
      <c r="D23" s="13">
        <f>+SurveyDataEntrySheet!J13</f>
        <v>0</v>
      </c>
      <c r="E23" s="215">
        <f>+SurveyDataEntrySheet!K13</f>
        <v>0</v>
      </c>
      <c r="F23" s="13">
        <f>+SurveyDataEntrySheet!L13</f>
        <v>0</v>
      </c>
      <c r="G23" s="13" t="str">
        <f t="shared" si="0"/>
        <v>smooth spike-primrose</v>
      </c>
      <c r="H23" s="13" t="str">
        <f t="shared" si="1"/>
        <v>Epilobium pygmaeum   (Boisduvalia glabella)</v>
      </c>
      <c r="I23" s="13" t="str">
        <f t="shared" si="2"/>
        <v>Watch</v>
      </c>
      <c r="J23" s="13"/>
    </row>
    <row r="24" spans="1:10" x14ac:dyDescent="0.25">
      <c r="A24" s="209">
        <f>+SurveyDataEntrySheet!$B$4</f>
        <v>0</v>
      </c>
      <c r="B24" s="13" t="str">
        <f>+SurveyDataEntrySheet!H14</f>
        <v>ERDI4</v>
      </c>
      <c r="C24" s="210"/>
      <c r="D24" s="13">
        <f>+SurveyDataEntrySheet!J14</f>
        <v>0</v>
      </c>
      <c r="E24" s="215">
        <f>+SurveyDataEntrySheet!K14</f>
        <v>0</v>
      </c>
      <c r="F24" s="13">
        <f>+SurveyDataEntrySheet!L14</f>
        <v>0</v>
      </c>
      <c r="G24" s="13" t="str">
        <f t="shared" si="0"/>
        <v>spreading fleabane</v>
      </c>
      <c r="H24" s="13" t="str">
        <f t="shared" si="1"/>
        <v xml:space="preserve">Erigeron divergens   </v>
      </c>
      <c r="I24" s="13" t="str">
        <f t="shared" si="2"/>
        <v>Watch</v>
      </c>
      <c r="J24" s="13"/>
    </row>
    <row r="25" spans="1:10" x14ac:dyDescent="0.25">
      <c r="A25" s="209">
        <f>+SurveyDataEntrySheet!$B$4</f>
        <v>0</v>
      </c>
      <c r="B25" s="13" t="str">
        <f>+SurveyDataEntrySheet!H15</f>
        <v>ERRA2</v>
      </c>
      <c r="C25" s="210"/>
      <c r="D25" s="13">
        <f>+SurveyDataEntrySheet!J15</f>
        <v>0</v>
      </c>
      <c r="E25" s="215">
        <f>+SurveyDataEntrySheet!K15</f>
        <v>0</v>
      </c>
      <c r="F25" s="13">
        <f>+SurveyDataEntrySheet!L15</f>
        <v>0</v>
      </c>
      <c r="G25" s="13" t="str">
        <f t="shared" si="0"/>
        <v>taproot fleabane</v>
      </c>
      <c r="H25" s="13" t="str">
        <f t="shared" si="1"/>
        <v xml:space="preserve">Erigeron radicatus   </v>
      </c>
      <c r="I25" s="13" t="str">
        <f t="shared" si="2"/>
        <v>Watch</v>
      </c>
      <c r="J25" s="13"/>
    </row>
    <row r="26" spans="1:10" x14ac:dyDescent="0.25">
      <c r="A26" s="209">
        <f>+SurveyDataEntrySheet!$B$4</f>
        <v>0</v>
      </c>
      <c r="B26" s="13" t="str">
        <f>+SurveyDataEntrySheet!H16</f>
        <v>FRPU2</v>
      </c>
      <c r="C26" s="210"/>
      <c r="D26" s="13">
        <f>+SurveyDataEntrySheet!J16</f>
        <v>0</v>
      </c>
      <c r="E26" s="215">
        <f>+SurveyDataEntrySheet!K16</f>
        <v>0</v>
      </c>
      <c r="F26" s="13">
        <f>+SurveyDataEntrySheet!L16</f>
        <v>0</v>
      </c>
      <c r="G26" s="13" t="str">
        <f t="shared" si="0"/>
        <v>yellow fritillary</v>
      </c>
      <c r="H26" s="13" t="str">
        <f t="shared" si="1"/>
        <v>Fritillaria pudica</v>
      </c>
      <c r="I26" s="13" t="str">
        <f t="shared" si="2"/>
        <v>Watch</v>
      </c>
      <c r="J26" s="13"/>
    </row>
    <row r="27" spans="1:10" x14ac:dyDescent="0.25">
      <c r="A27" s="209">
        <f>+SurveyDataEntrySheet!$B$4</f>
        <v>0</v>
      </c>
      <c r="B27" s="13" t="str">
        <f>+SurveyDataEntrySheet!H17</f>
        <v>MYAPM</v>
      </c>
      <c r="C27" s="210"/>
      <c r="D27" s="13">
        <f>+SurveyDataEntrySheet!J17</f>
        <v>0</v>
      </c>
      <c r="E27" s="215">
        <f>+SurveyDataEntrySheet!K17</f>
        <v>0</v>
      </c>
      <c r="F27" s="13">
        <f>+SurveyDataEntrySheet!L17</f>
        <v>0</v>
      </c>
      <c r="G27" s="13" t="str">
        <f t="shared" si="0"/>
        <v>bristly mousetail</v>
      </c>
      <c r="H27" s="13" t="str">
        <f t="shared" si="1"/>
        <v xml:space="preserve">Myosurus apetalus var. montanus  </v>
      </c>
      <c r="I27" s="13" t="str">
        <f t="shared" si="2"/>
        <v>Watch</v>
      </c>
      <c r="J27" s="13"/>
    </row>
    <row r="28" spans="1:10" x14ac:dyDescent="0.25">
      <c r="A28" s="209">
        <f>+SurveyDataEntrySheet!$B$4</f>
        <v>0</v>
      </c>
      <c r="B28" s="13" t="str">
        <f>+SurveyDataEntrySheet!H18</f>
        <v>OELA</v>
      </c>
      <c r="C28" s="210"/>
      <c r="D28" s="13">
        <f>+SurveyDataEntrySheet!J18</f>
        <v>0</v>
      </c>
      <c r="E28" s="215">
        <f>+SurveyDataEntrySheet!K18</f>
        <v>0</v>
      </c>
      <c r="F28" s="13">
        <f>+SurveyDataEntrySheet!L18</f>
        <v>0</v>
      </c>
      <c r="G28" s="13" t="str">
        <f t="shared" si="0"/>
        <v>cutleaf evening primrose</v>
      </c>
      <c r="H28" s="13" t="str">
        <f t="shared" si="1"/>
        <v>Oenothera laciniata</v>
      </c>
      <c r="I28" s="13" t="str">
        <f t="shared" si="2"/>
        <v>Watch</v>
      </c>
      <c r="J28" s="13"/>
    </row>
    <row r="29" spans="1:10" x14ac:dyDescent="0.25">
      <c r="A29" s="209">
        <f>+SurveyDataEntrySheet!$B$4</f>
        <v>0</v>
      </c>
      <c r="B29" s="13" t="str">
        <f>+SurveyDataEntrySheet!H19</f>
        <v>ORLUM</v>
      </c>
      <c r="C29" s="210"/>
      <c r="D29" s="13">
        <f>+SurveyDataEntrySheet!J19</f>
        <v>0</v>
      </c>
      <c r="E29" s="215">
        <f>+SurveyDataEntrySheet!K19</f>
        <v>0</v>
      </c>
      <c r="F29" s="13">
        <f>+SurveyDataEntrySheet!L19</f>
        <v>0</v>
      </c>
      <c r="G29" s="13" t="str">
        <f t="shared" si="0"/>
        <v>manyflowered broomrape</v>
      </c>
      <c r="H29" s="13" t="str">
        <f t="shared" si="1"/>
        <v>Orobanche. ludoviciana, ssp. multiflora</v>
      </c>
      <c r="I29" s="13" t="str">
        <f t="shared" si="2"/>
        <v>Watch</v>
      </c>
      <c r="J29" s="13"/>
    </row>
    <row r="30" spans="1:10" x14ac:dyDescent="0.25">
      <c r="A30" s="209">
        <f>+SurveyDataEntrySheet!$B$4</f>
        <v>0</v>
      </c>
      <c r="B30" s="13" t="str">
        <f>+SurveyDataEntrySheet!H20</f>
        <v>OXSE</v>
      </c>
      <c r="C30" s="210"/>
      <c r="D30" s="13">
        <f>+SurveyDataEntrySheet!J20</f>
        <v>0</v>
      </c>
      <c r="E30" s="215">
        <f>+SurveyDataEntrySheet!K20</f>
        <v>0</v>
      </c>
      <c r="F30" s="13">
        <f>+SurveyDataEntrySheet!L20</f>
        <v>0</v>
      </c>
      <c r="G30" s="13" t="str">
        <f t="shared" si="0"/>
        <v>white locoweed</v>
      </c>
      <c r="H30" s="13" t="str">
        <f t="shared" si="1"/>
        <v>Oxytropis sericea</v>
      </c>
      <c r="I30" s="13" t="str">
        <f t="shared" si="2"/>
        <v>Watch</v>
      </c>
      <c r="J30" s="13"/>
    </row>
    <row r="31" spans="1:10" x14ac:dyDescent="0.25">
      <c r="A31" s="209">
        <f>+SurveyDataEntrySheet!$B$4</f>
        <v>0</v>
      </c>
      <c r="B31" s="13" t="str">
        <f>+SurveyDataEntrySheet!H21</f>
        <v>PHPA29</v>
      </c>
      <c r="C31" s="210"/>
      <c r="D31" s="13">
        <f>+SurveyDataEntrySheet!J21</f>
        <v>0</v>
      </c>
      <c r="E31" s="215">
        <f>+SurveyDataEntrySheet!K21</f>
        <v>0</v>
      </c>
      <c r="F31" s="13">
        <f>+SurveyDataEntrySheet!L21</f>
        <v>0</v>
      </c>
      <c r="G31" s="13" t="str">
        <f t="shared" si="0"/>
        <v>prairie fameflower</v>
      </c>
      <c r="H31" s="13" t="str">
        <f t="shared" si="1"/>
        <v>Phemeranthus parviflorus  (Talinum  parviflorum)</v>
      </c>
      <c r="I31" s="13" t="str">
        <f t="shared" si="2"/>
        <v>Watch</v>
      </c>
      <c r="J31" s="13"/>
    </row>
    <row r="32" spans="1:10" x14ac:dyDescent="0.25">
      <c r="A32" s="209">
        <f>+SurveyDataEntrySheet!$B$4</f>
        <v>0</v>
      </c>
      <c r="B32" s="13" t="str">
        <f>+SurveyDataEntrySheet!H22</f>
        <v>PODI</v>
      </c>
      <c r="C32" s="210"/>
      <c r="D32" s="13">
        <f>+SurveyDataEntrySheet!J22</f>
        <v>0</v>
      </c>
      <c r="E32" s="215">
        <f>+SurveyDataEntrySheet!K22</f>
        <v>0</v>
      </c>
      <c r="F32" s="13">
        <f>+SurveyDataEntrySheet!L22</f>
        <v>0</v>
      </c>
      <c r="G32" s="13" t="str">
        <f t="shared" si="0"/>
        <v>pondweed</v>
      </c>
      <c r="H32" s="13" t="str">
        <f t="shared" si="1"/>
        <v xml:space="preserve">Potamogeton diversifolius  </v>
      </c>
      <c r="I32" s="13" t="str">
        <f t="shared" si="2"/>
        <v>Watch</v>
      </c>
      <c r="J32" s="13"/>
    </row>
    <row r="33" spans="1:10" x14ac:dyDescent="0.25">
      <c r="A33" s="209">
        <f>+SurveyDataEntrySheet!$B$4</f>
        <v>0</v>
      </c>
      <c r="B33" s="13" t="str">
        <f>+SurveyDataEntrySheet!H23</f>
        <v>PODI2</v>
      </c>
      <c r="C33" s="210"/>
      <c r="D33" s="13">
        <f>+SurveyDataEntrySheet!J23</f>
        <v>0</v>
      </c>
      <c r="E33" s="215">
        <f>+SurveyDataEntrySheet!K23</f>
        <v>0</v>
      </c>
      <c r="F33" s="13">
        <f>+SurveyDataEntrySheet!L23</f>
        <v>0</v>
      </c>
      <c r="G33" s="13" t="str">
        <f t="shared" si="0"/>
        <v>varileaf  potentilla</v>
      </c>
      <c r="H33" s="13" t="str">
        <f t="shared" si="1"/>
        <v xml:space="preserve">Potentilla diversifolia    </v>
      </c>
      <c r="I33" s="13" t="str">
        <f t="shared" si="2"/>
        <v>Watch</v>
      </c>
      <c r="J33" s="13"/>
    </row>
    <row r="34" spans="1:10" x14ac:dyDescent="0.25">
      <c r="A34" s="209">
        <f>+SurveyDataEntrySheet!$B$4</f>
        <v>0</v>
      </c>
      <c r="B34" s="13" t="str">
        <f>+SurveyDataEntrySheet!H24</f>
        <v>POJA2</v>
      </c>
      <c r="C34" s="210"/>
      <c r="D34" s="13">
        <f>+SurveyDataEntrySheet!J24</f>
        <v>0</v>
      </c>
      <c r="E34" s="215">
        <f>+SurveyDataEntrySheet!K24</f>
        <v>0</v>
      </c>
      <c r="F34" s="13">
        <f>+SurveyDataEntrySheet!L24</f>
        <v>0</v>
      </c>
      <c r="G34" s="13" t="str">
        <f t="shared" si="0"/>
        <v>Balm-of-Gilead</v>
      </c>
      <c r="H34" s="13" t="str">
        <f t="shared" si="1"/>
        <v>Populus x jackii</v>
      </c>
      <c r="I34" s="13" t="str">
        <f t="shared" si="2"/>
        <v>Watch</v>
      </c>
      <c r="J34" s="13"/>
    </row>
    <row r="35" spans="1:10" x14ac:dyDescent="0.25">
      <c r="A35" s="209">
        <f>+SurveyDataEntrySheet!$B$4</f>
        <v>0</v>
      </c>
      <c r="B35" s="13" t="str">
        <f>+SurveyDataEntrySheet!H25</f>
        <v>RACA4</v>
      </c>
      <c r="C35" s="210"/>
      <c r="D35" s="13">
        <f>+SurveyDataEntrySheet!J25</f>
        <v>0</v>
      </c>
      <c r="E35" s="215">
        <f>+SurveyDataEntrySheet!K25</f>
        <v>0</v>
      </c>
      <c r="F35" s="13">
        <f>+SurveyDataEntrySheet!L25</f>
        <v>0</v>
      </c>
      <c r="G35" s="13" t="str">
        <f t="shared" si="0"/>
        <v>heartleaf  buttercup</v>
      </c>
      <c r="H35" s="13" t="str">
        <f t="shared" si="1"/>
        <v xml:space="preserve">Ranunculus cardiophyllus   </v>
      </c>
      <c r="I35" s="13" t="str">
        <f t="shared" si="2"/>
        <v>Watch</v>
      </c>
      <c r="J35" s="13"/>
    </row>
    <row r="36" spans="1:10" x14ac:dyDescent="0.25">
      <c r="A36" s="209">
        <f>+SurveyDataEntrySheet!$B$4</f>
        <v>0</v>
      </c>
      <c r="B36" s="13" t="str">
        <f>+SurveyDataEntrySheet!H26</f>
        <v>ROCA</v>
      </c>
      <c r="C36" s="210"/>
      <c r="D36" s="13">
        <f>+SurveyDataEntrySheet!J26</f>
        <v>0</v>
      </c>
      <c r="E36" s="215">
        <f>+SurveyDataEntrySheet!K26</f>
        <v>0</v>
      </c>
      <c r="F36" s="13">
        <f>+SurveyDataEntrySheet!L26</f>
        <v>0</v>
      </c>
      <c r="G36" s="13" t="str">
        <f t="shared" si="0"/>
        <v>persistent sepal yellowcress</v>
      </c>
      <c r="H36" s="13" t="str">
        <f t="shared" si="1"/>
        <v xml:space="preserve">Rorippa calycina </v>
      </c>
      <c r="I36" s="13" t="str">
        <f t="shared" si="2"/>
        <v>Watch</v>
      </c>
      <c r="J36" s="13"/>
    </row>
    <row r="37" spans="1:10" x14ac:dyDescent="0.25">
      <c r="A37" s="209">
        <f>+SurveyDataEntrySheet!$B$4</f>
        <v>0</v>
      </c>
      <c r="B37" s="13" t="str">
        <f>+SurveyDataEntrySheet!H27</f>
        <v>SITR3</v>
      </c>
      <c r="C37" s="210"/>
      <c r="D37" s="13">
        <f>+SurveyDataEntrySheet!J27</f>
        <v>0</v>
      </c>
      <c r="E37" s="215">
        <f>+SurveyDataEntrySheet!K27</f>
        <v>0</v>
      </c>
      <c r="F37" s="13">
        <f>+SurveyDataEntrySheet!L27</f>
        <v>0</v>
      </c>
      <c r="G37" s="13" t="str">
        <f t="shared" si="0"/>
        <v>shrubby fivefingers</v>
      </c>
      <c r="H37" s="13" t="str">
        <f t="shared" si="1"/>
        <v>Sibbaldiopsis tridentata  (Potentilla tridentata)</v>
      </c>
      <c r="I37" s="13" t="str">
        <f t="shared" si="2"/>
        <v>Watch</v>
      </c>
      <c r="J37" s="13"/>
    </row>
    <row r="38" spans="1:10" ht="15.75" thickBot="1" x14ac:dyDescent="0.3">
      <c r="A38" s="204">
        <f>+SurveyDataEntrySheet!$B$4</f>
        <v>0</v>
      </c>
      <c r="B38" s="205" t="str">
        <f>+SurveyDataEntrySheet!H28</f>
        <v>SMEC</v>
      </c>
      <c r="C38" s="206"/>
      <c r="D38" s="205">
        <f>+SurveyDataEntrySheet!J28</f>
        <v>0</v>
      </c>
      <c r="E38" s="61">
        <f>+SurveyDataEntrySheet!K28</f>
        <v>0</v>
      </c>
      <c r="F38" s="13">
        <f>+SurveyDataEntrySheet!L28</f>
        <v>0</v>
      </c>
      <c r="G38" s="13" t="str">
        <f t="shared" si="0"/>
        <v>upright carrionflower</v>
      </c>
      <c r="H38" s="13" t="str">
        <f t="shared" si="1"/>
        <v xml:space="preserve">Smilax ecirrhata       </v>
      </c>
      <c r="I38" s="13" t="str">
        <f t="shared" si="2"/>
        <v>Watch</v>
      </c>
      <c r="J38" s="13"/>
    </row>
    <row r="39" spans="1:10" x14ac:dyDescent="0.25">
      <c r="A39" s="124"/>
      <c r="B39" s="124"/>
      <c r="C39" s="124"/>
      <c r="D39" s="124"/>
      <c r="E39" s="124"/>
      <c r="F39" s="124"/>
      <c r="G39" s="124"/>
      <c r="H39" s="124"/>
    </row>
    <row r="40" spans="1:10" x14ac:dyDescent="0.25">
      <c r="A40" s="124"/>
      <c r="B40" s="124"/>
      <c r="C40" s="124"/>
      <c r="D40" s="124"/>
      <c r="E40" s="124"/>
      <c r="F40" s="124"/>
      <c r="G40" s="124"/>
      <c r="H40" s="124"/>
    </row>
    <row r="41" spans="1:10" x14ac:dyDescent="0.25">
      <c r="A41" s="124"/>
      <c r="B41" s="124"/>
      <c r="C41" s="124"/>
      <c r="D41" s="124"/>
      <c r="E41" s="124"/>
      <c r="F41" s="124"/>
      <c r="G41" s="124"/>
      <c r="H41" s="124"/>
    </row>
    <row r="42" spans="1:10" x14ac:dyDescent="0.25">
      <c r="A42" s="124"/>
      <c r="B42" s="124"/>
      <c r="C42" s="124"/>
      <c r="D42" s="124"/>
      <c r="E42" s="124"/>
      <c r="F42" s="124"/>
      <c r="G42" s="124"/>
      <c r="H42" s="124"/>
    </row>
    <row r="43" spans="1:10" x14ac:dyDescent="0.25">
      <c r="A43" s="124"/>
      <c r="B43" s="124"/>
      <c r="C43" s="124"/>
      <c r="D43" s="124"/>
      <c r="E43" s="124"/>
      <c r="F43" s="124"/>
      <c r="G43" s="124"/>
      <c r="H43" s="124"/>
    </row>
    <row r="44" spans="1:10" x14ac:dyDescent="0.25">
      <c r="A44" s="124"/>
      <c r="B44" s="124"/>
      <c r="C44" s="124"/>
      <c r="D44" s="124"/>
      <c r="E44" s="124"/>
      <c r="F44" s="124"/>
      <c r="G44" s="124"/>
      <c r="H44" s="124"/>
    </row>
    <row r="45" spans="1:10" x14ac:dyDescent="0.25">
      <c r="A45" s="124"/>
      <c r="B45" s="124"/>
      <c r="C45" s="124"/>
      <c r="D45" s="124"/>
      <c r="E45" s="124"/>
      <c r="F45" s="124"/>
      <c r="G45" s="124"/>
      <c r="H45" s="124"/>
    </row>
    <row r="46" spans="1:10" x14ac:dyDescent="0.25">
      <c r="A46" s="124"/>
      <c r="B46" s="124"/>
      <c r="C46" s="124"/>
      <c r="D46" s="124"/>
      <c r="E46" s="124"/>
      <c r="F46" s="124"/>
      <c r="G46" s="124"/>
      <c r="H46" s="124"/>
    </row>
    <row r="47" spans="1:10" x14ac:dyDescent="0.25">
      <c r="A47" s="124"/>
      <c r="B47" s="124"/>
      <c r="C47" s="124"/>
      <c r="D47" s="124"/>
      <c r="E47" s="124"/>
      <c r="F47" s="124"/>
      <c r="G47" s="124"/>
      <c r="H47" s="124"/>
    </row>
    <row r="48" spans="1:10" x14ac:dyDescent="0.25">
      <c r="A48" s="124"/>
      <c r="B48" s="124"/>
      <c r="C48" s="124"/>
      <c r="D48" s="124"/>
      <c r="E48" s="124"/>
      <c r="F48" s="124"/>
      <c r="G48" s="124"/>
      <c r="H48" s="124"/>
    </row>
    <row r="49" spans="1:8" x14ac:dyDescent="0.25">
      <c r="A49" s="124"/>
      <c r="B49" s="124"/>
      <c r="C49" s="124"/>
      <c r="D49" s="124"/>
      <c r="E49" s="124"/>
      <c r="F49" s="124"/>
      <c r="G49" s="124"/>
      <c r="H49" s="124"/>
    </row>
    <row r="50" spans="1:8" x14ac:dyDescent="0.25">
      <c r="A50" s="124"/>
      <c r="B50" s="124"/>
      <c r="C50" s="124"/>
      <c r="D50" s="124"/>
      <c r="E50" s="124"/>
      <c r="F50" s="124"/>
      <c r="G50" s="124"/>
      <c r="H50" s="124"/>
    </row>
    <row r="51" spans="1:8" x14ac:dyDescent="0.25">
      <c r="A51" s="124"/>
      <c r="B51" s="124"/>
      <c r="C51" s="124"/>
      <c r="D51" s="124"/>
      <c r="E51" s="124"/>
      <c r="F51" s="124"/>
      <c r="G51" s="124"/>
      <c r="H51" s="124"/>
    </row>
    <row r="52" spans="1:8" x14ac:dyDescent="0.25">
      <c r="A52" s="124"/>
      <c r="B52" s="124"/>
      <c r="C52" s="124"/>
      <c r="D52" s="124"/>
      <c r="E52" s="124"/>
      <c r="F52" s="124"/>
      <c r="G52" s="124"/>
      <c r="H52" s="124"/>
    </row>
    <row r="53" spans="1:8" x14ac:dyDescent="0.25">
      <c r="A53" s="124"/>
      <c r="B53" s="124"/>
      <c r="C53" s="124"/>
      <c r="D53" s="124"/>
      <c r="E53" s="124"/>
      <c r="F53" s="124"/>
      <c r="G53" s="124"/>
      <c r="H53" s="124"/>
    </row>
    <row r="54" spans="1:8" x14ac:dyDescent="0.25">
      <c r="A54" s="124"/>
      <c r="B54" s="124"/>
      <c r="C54" s="124"/>
      <c r="D54" s="124"/>
      <c r="E54" s="124"/>
      <c r="F54" s="124"/>
      <c r="G54" s="124"/>
      <c r="H54" s="124"/>
    </row>
    <row r="55" spans="1:8" x14ac:dyDescent="0.25">
      <c r="A55" s="124"/>
      <c r="B55" s="124"/>
      <c r="C55" s="124"/>
      <c r="D55" s="124"/>
      <c r="E55" s="124"/>
      <c r="F55" s="124"/>
      <c r="G55" s="124"/>
      <c r="H55" s="124"/>
    </row>
    <row r="56" spans="1:8" x14ac:dyDescent="0.25">
      <c r="A56" s="124"/>
      <c r="B56" s="124"/>
      <c r="C56" s="124"/>
      <c r="D56" s="124"/>
      <c r="E56" s="124"/>
      <c r="F56" s="124"/>
      <c r="G56" s="124"/>
      <c r="H56" s="124"/>
    </row>
    <row r="57" spans="1:8" x14ac:dyDescent="0.25">
      <c r="A57" s="124"/>
      <c r="B57" s="124"/>
      <c r="C57" s="124"/>
      <c r="D57" s="124"/>
      <c r="E57" s="124"/>
      <c r="F57" s="124"/>
      <c r="G57" s="124"/>
      <c r="H57" s="124"/>
    </row>
    <row r="58" spans="1:8" x14ac:dyDescent="0.25">
      <c r="A58" s="124"/>
      <c r="B58" s="124"/>
      <c r="C58" s="124"/>
      <c r="D58" s="124"/>
      <c r="E58" s="124"/>
      <c r="F58" s="124"/>
      <c r="G58" s="124"/>
      <c r="H58" s="124"/>
    </row>
    <row r="59" spans="1:8" x14ac:dyDescent="0.25">
      <c r="A59" s="124"/>
      <c r="B59" s="124"/>
      <c r="C59" s="124"/>
      <c r="D59" s="124"/>
      <c r="E59" s="124"/>
      <c r="F59" s="124"/>
      <c r="G59" s="124"/>
      <c r="H59" s="124"/>
    </row>
    <row r="60" spans="1:8" x14ac:dyDescent="0.25">
      <c r="A60" s="124"/>
      <c r="B60" s="124"/>
      <c r="C60" s="124"/>
      <c r="D60" s="124"/>
      <c r="E60" s="124"/>
      <c r="F60" s="124"/>
      <c r="G60" s="124"/>
      <c r="H60" s="124"/>
    </row>
    <row r="61" spans="1:8" x14ac:dyDescent="0.25">
      <c r="A61" s="124"/>
      <c r="B61" s="124"/>
      <c r="C61" s="124"/>
      <c r="D61" s="124"/>
      <c r="E61" s="124"/>
      <c r="F61" s="124"/>
      <c r="G61" s="124"/>
      <c r="H61" s="124"/>
    </row>
    <row r="62" spans="1:8" x14ac:dyDescent="0.25">
      <c r="A62" s="124"/>
      <c r="B62" s="124"/>
      <c r="C62" s="124"/>
      <c r="D62" s="124"/>
      <c r="E62" s="124"/>
      <c r="F62" s="124"/>
      <c r="G62" s="124"/>
      <c r="H62" s="124"/>
    </row>
    <row r="63" spans="1:8" x14ac:dyDescent="0.25">
      <c r="A63" s="124"/>
      <c r="B63" s="124"/>
      <c r="C63" s="124"/>
      <c r="D63" s="124"/>
      <c r="E63" s="124"/>
      <c r="F63" s="124"/>
      <c r="G63" s="124"/>
      <c r="H63" s="124"/>
    </row>
    <row r="64" spans="1:8" x14ac:dyDescent="0.25">
      <c r="A64" s="124"/>
      <c r="B64" s="124"/>
      <c r="C64" s="124"/>
      <c r="D64" s="124"/>
      <c r="E64" s="124"/>
      <c r="F64" s="124"/>
      <c r="G64" s="124"/>
      <c r="H64" s="124"/>
    </row>
    <row r="65" spans="1:8" x14ac:dyDescent="0.25">
      <c r="A65" s="124"/>
      <c r="B65" s="124"/>
      <c r="C65" s="124"/>
      <c r="D65" s="124"/>
      <c r="E65" s="124"/>
      <c r="F65" s="124"/>
      <c r="G65" s="124"/>
      <c r="H65" s="124"/>
    </row>
    <row r="66" spans="1:8" x14ac:dyDescent="0.25">
      <c r="A66" s="124"/>
      <c r="B66" s="124"/>
      <c r="C66" s="124"/>
      <c r="D66" s="124"/>
      <c r="E66" s="124"/>
      <c r="F66" s="124"/>
      <c r="G66" s="124"/>
      <c r="H66" s="124"/>
    </row>
    <row r="67" spans="1:8" x14ac:dyDescent="0.25">
      <c r="A67" s="124"/>
      <c r="B67" s="124"/>
      <c r="C67" s="124"/>
      <c r="D67" s="124"/>
      <c r="E67" s="124"/>
      <c r="F67" s="124"/>
      <c r="G67" s="124"/>
      <c r="H67" s="124"/>
    </row>
    <row r="68" spans="1:8" x14ac:dyDescent="0.25">
      <c r="A68" s="124"/>
      <c r="B68" s="124"/>
      <c r="C68" s="124"/>
      <c r="D68" s="124"/>
      <c r="E68" s="124"/>
      <c r="F68" s="124"/>
      <c r="G68" s="124"/>
      <c r="H68" s="124"/>
    </row>
    <row r="69" spans="1:8" x14ac:dyDescent="0.25">
      <c r="A69" s="124"/>
      <c r="B69" s="124"/>
      <c r="C69" s="124"/>
      <c r="D69" s="124"/>
      <c r="E69" s="124"/>
      <c r="F69" s="124"/>
      <c r="G69" s="124"/>
      <c r="H69" s="124"/>
    </row>
    <row r="70" spans="1:8" x14ac:dyDescent="0.25">
      <c r="A70" s="124"/>
      <c r="B70" s="124"/>
      <c r="C70" s="124"/>
      <c r="D70" s="124"/>
      <c r="E70" s="124"/>
      <c r="F70" s="124"/>
      <c r="G70" s="124"/>
      <c r="H70" s="124"/>
    </row>
    <row r="71" spans="1:8" x14ac:dyDescent="0.25">
      <c r="A71" s="124"/>
      <c r="B71" s="124"/>
      <c r="C71" s="124"/>
      <c r="D71" s="124"/>
      <c r="E71" s="124"/>
      <c r="F71" s="124"/>
      <c r="G71" s="124"/>
      <c r="H71" s="124"/>
    </row>
    <row r="72" spans="1:8" x14ac:dyDescent="0.25">
      <c r="A72" s="124"/>
      <c r="B72" s="124"/>
      <c r="C72" s="124"/>
      <c r="D72" s="124"/>
      <c r="E72" s="124"/>
      <c r="F72" s="124"/>
      <c r="G72" s="124"/>
      <c r="H72" s="124"/>
    </row>
    <row r="73" spans="1:8" x14ac:dyDescent="0.25">
      <c r="A73" s="124"/>
      <c r="B73" s="124"/>
      <c r="C73" s="124"/>
      <c r="D73" s="124"/>
      <c r="E73" s="124"/>
      <c r="F73" s="124"/>
      <c r="G73" s="124"/>
      <c r="H73" s="124"/>
    </row>
    <row r="74" spans="1:8" x14ac:dyDescent="0.25">
      <c r="A74" s="124"/>
      <c r="B74" s="124"/>
      <c r="C74" s="124"/>
      <c r="D74" s="124"/>
      <c r="E74" s="124"/>
      <c r="F74" s="124"/>
      <c r="G74" s="124"/>
      <c r="H74" s="124"/>
    </row>
    <row r="75" spans="1:8" x14ac:dyDescent="0.25">
      <c r="A75" s="124"/>
      <c r="B75" s="124"/>
      <c r="C75" s="124"/>
      <c r="D75" s="124"/>
      <c r="E75" s="124"/>
      <c r="F75" s="124"/>
      <c r="G75" s="124"/>
      <c r="H75" s="124"/>
    </row>
    <row r="76" spans="1:8" x14ac:dyDescent="0.25">
      <c r="A76" s="124"/>
      <c r="B76" s="124"/>
      <c r="C76" s="124"/>
      <c r="D76" s="124"/>
      <c r="E76" s="124"/>
      <c r="F76" s="124"/>
      <c r="G76" s="124"/>
      <c r="H76" s="124"/>
    </row>
    <row r="77" spans="1:8" x14ac:dyDescent="0.25">
      <c r="A77" s="124"/>
      <c r="B77" s="124"/>
      <c r="C77" s="124"/>
      <c r="D77" s="124"/>
      <c r="E77" s="124"/>
      <c r="F77" s="124"/>
      <c r="G77" s="124"/>
      <c r="H77" s="124"/>
    </row>
    <row r="78" spans="1:8" x14ac:dyDescent="0.25">
      <c r="A78" s="124"/>
      <c r="B78" s="124"/>
      <c r="C78" s="124"/>
      <c r="D78" s="124"/>
      <c r="E78" s="124"/>
      <c r="F78" s="124"/>
      <c r="G78" s="124"/>
      <c r="H78" s="124"/>
    </row>
    <row r="79" spans="1:8" x14ac:dyDescent="0.25">
      <c r="A79" s="124"/>
      <c r="B79" s="124"/>
      <c r="C79" s="124"/>
      <c r="D79" s="124"/>
      <c r="E79" s="124"/>
      <c r="F79" s="124"/>
      <c r="G79" s="124"/>
      <c r="H79" s="124"/>
    </row>
    <row r="80" spans="1:8" x14ac:dyDescent="0.25">
      <c r="A80" s="124"/>
      <c r="B80" s="124"/>
      <c r="C80" s="124"/>
      <c r="D80" s="124"/>
      <c r="E80" s="124"/>
      <c r="F80" s="124"/>
      <c r="G80" s="124"/>
      <c r="H80" s="124"/>
    </row>
    <row r="81" spans="1:8" x14ac:dyDescent="0.25">
      <c r="A81" s="124"/>
      <c r="B81" s="124"/>
      <c r="C81" s="124"/>
      <c r="D81" s="124"/>
      <c r="E81" s="124"/>
      <c r="F81" s="124"/>
      <c r="G81" s="124"/>
      <c r="H81" s="124"/>
    </row>
    <row r="82" spans="1:8" x14ac:dyDescent="0.25">
      <c r="A82" s="124"/>
      <c r="B82" s="124"/>
      <c r="C82" s="124"/>
      <c r="D82" s="124"/>
      <c r="E82" s="124"/>
      <c r="F82" s="124"/>
      <c r="G82" s="124"/>
      <c r="H82" s="124"/>
    </row>
    <row r="83" spans="1:8" x14ac:dyDescent="0.25">
      <c r="A83" s="124"/>
      <c r="B83" s="124"/>
      <c r="C83" s="124"/>
      <c r="D83" s="124"/>
      <c r="E83" s="124"/>
      <c r="F83" s="124"/>
      <c r="G83" s="124"/>
      <c r="H83" s="124"/>
    </row>
    <row r="84" spans="1:8" x14ac:dyDescent="0.25">
      <c r="A84" s="124"/>
      <c r="B84" s="124"/>
      <c r="C84" s="124"/>
      <c r="D84" s="124"/>
      <c r="E84" s="124"/>
      <c r="F84" s="124"/>
      <c r="G84" s="124"/>
      <c r="H84" s="124"/>
    </row>
    <row r="85" spans="1:8" x14ac:dyDescent="0.25">
      <c r="A85" s="124"/>
      <c r="B85" s="124"/>
      <c r="C85" s="124"/>
      <c r="D85" s="124"/>
      <c r="E85" s="124"/>
      <c r="F85" s="124"/>
      <c r="G85" s="124"/>
      <c r="H85" s="124"/>
    </row>
    <row r="86" spans="1:8" x14ac:dyDescent="0.25">
      <c r="A86" s="124"/>
      <c r="B86" s="124"/>
      <c r="C86" s="124"/>
      <c r="D86" s="124"/>
      <c r="E86" s="124"/>
      <c r="F86" s="124"/>
      <c r="G86" s="124"/>
      <c r="H86" s="124"/>
    </row>
    <row r="87" spans="1:8" x14ac:dyDescent="0.25">
      <c r="A87" s="124"/>
      <c r="B87" s="124"/>
      <c r="C87" s="124"/>
      <c r="D87" s="124"/>
      <c r="E87" s="124"/>
      <c r="F87" s="124"/>
      <c r="G87" s="124"/>
      <c r="H87" s="124"/>
    </row>
    <row r="88" spans="1:8" x14ac:dyDescent="0.25">
      <c r="A88" s="124"/>
      <c r="B88" s="124"/>
      <c r="C88" s="124"/>
      <c r="D88" s="124"/>
      <c r="E88" s="124"/>
      <c r="F88" s="124"/>
      <c r="G88" s="124"/>
      <c r="H88" s="124"/>
    </row>
    <row r="89" spans="1:8" x14ac:dyDescent="0.25">
      <c r="A89" s="124"/>
      <c r="B89" s="124"/>
      <c r="C89" s="124"/>
      <c r="D89" s="124"/>
      <c r="E89" s="124"/>
      <c r="F89" s="124"/>
      <c r="G89" s="124"/>
      <c r="H89" s="124"/>
    </row>
    <row r="90" spans="1:8" x14ac:dyDescent="0.25">
      <c r="A90" s="124"/>
      <c r="B90" s="124"/>
      <c r="C90" s="124"/>
      <c r="D90" s="124"/>
      <c r="E90" s="124"/>
      <c r="F90" s="124"/>
      <c r="G90" s="124"/>
      <c r="H90" s="124"/>
    </row>
    <row r="91" spans="1:8" x14ac:dyDescent="0.25">
      <c r="A91" s="124"/>
      <c r="B91" s="124"/>
      <c r="C91" s="124"/>
      <c r="D91" s="124"/>
      <c r="E91" s="124"/>
      <c r="F91" s="124"/>
      <c r="G91" s="124"/>
      <c r="H91" s="124"/>
    </row>
    <row r="92" spans="1:8" x14ac:dyDescent="0.25">
      <c r="A92" s="124"/>
      <c r="B92" s="124"/>
      <c r="C92" s="124"/>
      <c r="D92" s="124"/>
      <c r="E92" s="124"/>
      <c r="F92" s="124"/>
      <c r="G92" s="124"/>
      <c r="H92" s="124"/>
    </row>
    <row r="93" spans="1:8" x14ac:dyDescent="0.25">
      <c r="A93" s="124"/>
      <c r="B93" s="124"/>
      <c r="C93" s="124"/>
      <c r="D93" s="124"/>
      <c r="E93" s="124"/>
      <c r="F93" s="124"/>
      <c r="G93" s="124"/>
      <c r="H93" s="124"/>
    </row>
    <row r="94" spans="1:8" x14ac:dyDescent="0.25">
      <c r="A94" s="124"/>
      <c r="B94" s="124"/>
      <c r="C94" s="124"/>
      <c r="D94" s="124"/>
      <c r="E94" s="124"/>
      <c r="F94" s="124"/>
      <c r="G94" s="124"/>
      <c r="H94" s="124"/>
    </row>
    <row r="95" spans="1:8" x14ac:dyDescent="0.25">
      <c r="A95" s="124"/>
      <c r="B95" s="124"/>
      <c r="C95" s="124"/>
      <c r="D95" s="124"/>
      <c r="E95" s="124"/>
      <c r="F95" s="124"/>
      <c r="G95" s="124"/>
      <c r="H95" s="124"/>
    </row>
    <row r="96" spans="1:8" x14ac:dyDescent="0.25">
      <c r="A96" s="124"/>
      <c r="B96" s="124"/>
      <c r="C96" s="124"/>
      <c r="D96" s="124"/>
      <c r="E96" s="124"/>
      <c r="F96" s="124"/>
      <c r="G96" s="124"/>
      <c r="H96" s="124"/>
    </row>
    <row r="97" spans="1:8" x14ac:dyDescent="0.25">
      <c r="A97" s="124"/>
      <c r="B97" s="124"/>
      <c r="C97" s="124"/>
      <c r="D97" s="124"/>
      <c r="E97" s="124"/>
      <c r="F97" s="124"/>
      <c r="G97" s="124"/>
      <c r="H97" s="124"/>
    </row>
    <row r="98" spans="1:8" x14ac:dyDescent="0.25">
      <c r="A98" s="124"/>
      <c r="B98" s="124"/>
      <c r="C98" s="124"/>
      <c r="D98" s="124"/>
      <c r="E98" s="124"/>
      <c r="F98" s="124"/>
      <c r="G98" s="124"/>
      <c r="H98" s="124"/>
    </row>
    <row r="99" spans="1:8" x14ac:dyDescent="0.25">
      <c r="A99" s="124"/>
      <c r="B99" s="124"/>
      <c r="C99" s="124"/>
      <c r="D99" s="124"/>
      <c r="E99" s="124"/>
      <c r="F99" s="124"/>
      <c r="G99" s="124"/>
      <c r="H99" s="124"/>
    </row>
    <row r="100" spans="1:8" x14ac:dyDescent="0.25">
      <c r="A100" s="124"/>
      <c r="B100" s="124"/>
      <c r="C100" s="124"/>
      <c r="D100" s="124"/>
      <c r="E100" s="124"/>
      <c r="F100" s="124"/>
      <c r="G100" s="124"/>
      <c r="H100" s="124"/>
    </row>
    <row r="101" spans="1:8" x14ac:dyDescent="0.25">
      <c r="A101" s="124"/>
      <c r="B101" s="124"/>
      <c r="C101" s="124"/>
      <c r="D101" s="124"/>
      <c r="E101" s="124"/>
      <c r="F101" s="124"/>
      <c r="G101" s="124"/>
      <c r="H101" s="124"/>
    </row>
    <row r="102" spans="1:8" x14ac:dyDescent="0.25">
      <c r="A102" s="124"/>
      <c r="B102" s="124"/>
      <c r="C102" s="124"/>
      <c r="D102" s="124"/>
      <c r="E102" s="124"/>
      <c r="F102" s="124"/>
      <c r="G102" s="124"/>
      <c r="H102" s="124"/>
    </row>
    <row r="103" spans="1:8" x14ac:dyDescent="0.25">
      <c r="A103" s="124"/>
      <c r="B103" s="124"/>
      <c r="C103" s="124"/>
      <c r="D103" s="124"/>
      <c r="E103" s="124"/>
      <c r="F103" s="124"/>
      <c r="G103" s="124"/>
      <c r="H103" s="124"/>
    </row>
    <row r="104" spans="1:8" x14ac:dyDescent="0.25">
      <c r="A104" s="124"/>
      <c r="B104" s="124"/>
      <c r="C104" s="124"/>
      <c r="D104" s="124"/>
      <c r="E104" s="124"/>
      <c r="F104" s="124"/>
      <c r="G104" s="124"/>
      <c r="H104" s="124"/>
    </row>
    <row r="105" spans="1:8" x14ac:dyDescent="0.25">
      <c r="A105" s="124"/>
      <c r="B105" s="124"/>
      <c r="C105" s="124"/>
      <c r="D105" s="124"/>
      <c r="E105" s="124"/>
      <c r="F105" s="124"/>
      <c r="G105" s="124"/>
      <c r="H105" s="124"/>
    </row>
    <row r="106" spans="1:8" x14ac:dyDescent="0.25">
      <c r="A106" s="124"/>
      <c r="B106" s="124"/>
      <c r="C106" s="124"/>
      <c r="D106" s="124"/>
      <c r="E106" s="124"/>
      <c r="F106" s="124"/>
      <c r="G106" s="124"/>
      <c r="H106" s="124"/>
    </row>
    <row r="107" spans="1:8" x14ac:dyDescent="0.25">
      <c r="A107" s="124"/>
      <c r="B107" s="124"/>
      <c r="C107" s="124"/>
      <c r="D107" s="124"/>
      <c r="E107" s="124"/>
      <c r="F107" s="124"/>
      <c r="G107" s="124"/>
      <c r="H107" s="124"/>
    </row>
    <row r="108" spans="1:8" x14ac:dyDescent="0.25">
      <c r="A108" s="124"/>
      <c r="B108" s="124"/>
      <c r="C108" s="124"/>
      <c r="D108" s="124"/>
      <c r="E108" s="124"/>
      <c r="F108" s="124"/>
      <c r="G108" s="124"/>
      <c r="H108" s="124"/>
    </row>
    <row r="109" spans="1:8" x14ac:dyDescent="0.25">
      <c r="A109" s="124"/>
      <c r="B109" s="124"/>
      <c r="C109" s="124"/>
      <c r="D109" s="124"/>
      <c r="E109" s="124"/>
      <c r="F109" s="124"/>
      <c r="G109" s="124"/>
      <c r="H109" s="124"/>
    </row>
    <row r="110" spans="1:8" x14ac:dyDescent="0.25">
      <c r="A110" s="124"/>
      <c r="B110" s="124"/>
      <c r="C110" s="124"/>
      <c r="D110" s="124"/>
      <c r="E110" s="124"/>
      <c r="F110" s="124"/>
      <c r="G110" s="124"/>
      <c r="H110" s="124"/>
    </row>
    <row r="111" spans="1:8" x14ac:dyDescent="0.25">
      <c r="A111" s="124"/>
      <c r="B111" s="124"/>
      <c r="C111" s="124"/>
      <c r="D111" s="124"/>
      <c r="E111" s="124"/>
      <c r="F111" s="124"/>
      <c r="G111" s="124"/>
      <c r="H111" s="124"/>
    </row>
    <row r="112" spans="1:8" x14ac:dyDescent="0.25">
      <c r="A112" s="124"/>
      <c r="B112" s="124"/>
      <c r="C112" s="124"/>
      <c r="D112" s="124"/>
      <c r="E112" s="124"/>
      <c r="F112" s="124"/>
      <c r="G112" s="124"/>
      <c r="H112" s="124"/>
    </row>
    <row r="113" spans="1:8" x14ac:dyDescent="0.25">
      <c r="A113" s="124"/>
      <c r="B113" s="124"/>
      <c r="C113" s="124"/>
      <c r="D113" s="124"/>
      <c r="E113" s="124"/>
      <c r="F113" s="124"/>
      <c r="G113" s="124"/>
      <c r="H113" s="124"/>
    </row>
    <row r="114" spans="1:8" x14ac:dyDescent="0.25">
      <c r="A114" s="124"/>
      <c r="B114" s="124"/>
      <c r="C114" s="124"/>
      <c r="D114" s="124"/>
      <c r="E114" s="124"/>
      <c r="F114" s="124"/>
      <c r="G114" s="124"/>
      <c r="H114" s="124"/>
    </row>
    <row r="115" spans="1:8" x14ac:dyDescent="0.25">
      <c r="A115" s="124"/>
      <c r="B115" s="124"/>
      <c r="C115" s="124"/>
      <c r="D115" s="124"/>
      <c r="E115" s="124"/>
      <c r="F115" s="124"/>
      <c r="G115" s="124"/>
      <c r="H115" s="124"/>
    </row>
    <row r="116" spans="1:8" x14ac:dyDescent="0.25">
      <c r="A116" s="124"/>
      <c r="B116" s="124"/>
      <c r="C116" s="124"/>
      <c r="D116" s="124"/>
      <c r="E116" s="124"/>
      <c r="F116" s="124"/>
      <c r="G116" s="124"/>
      <c r="H116" s="124"/>
    </row>
    <row r="117" spans="1:8" x14ac:dyDescent="0.25">
      <c r="A117" s="124"/>
      <c r="B117" s="124"/>
      <c r="C117" s="124"/>
      <c r="D117" s="124"/>
      <c r="E117" s="124"/>
      <c r="F117" s="124"/>
      <c r="G117" s="124"/>
      <c r="H117" s="124"/>
    </row>
    <row r="118" spans="1:8" x14ac:dyDescent="0.25">
      <c r="A118" s="124"/>
      <c r="B118" s="124"/>
      <c r="C118" s="124"/>
      <c r="D118" s="124"/>
      <c r="E118" s="124"/>
      <c r="F118" s="124"/>
      <c r="G118" s="124"/>
      <c r="H118" s="124"/>
    </row>
    <row r="119" spans="1:8" x14ac:dyDescent="0.25">
      <c r="A119" s="124"/>
      <c r="B119" s="124"/>
      <c r="C119" s="124"/>
      <c r="D119" s="124"/>
      <c r="E119" s="124"/>
      <c r="F119" s="124"/>
      <c r="G119" s="124"/>
      <c r="H119" s="124"/>
    </row>
    <row r="120" spans="1:8" x14ac:dyDescent="0.25">
      <c r="A120" s="124"/>
      <c r="B120" s="124"/>
      <c r="C120" s="124"/>
      <c r="D120" s="124"/>
      <c r="E120" s="124"/>
      <c r="F120" s="124"/>
      <c r="G120" s="124"/>
      <c r="H120" s="124"/>
    </row>
    <row r="121" spans="1:8" x14ac:dyDescent="0.25">
      <c r="A121" s="124"/>
      <c r="B121" s="124"/>
      <c r="C121" s="124"/>
      <c r="D121" s="124"/>
      <c r="E121" s="124"/>
      <c r="F121" s="124"/>
      <c r="G121" s="124"/>
      <c r="H121" s="124"/>
    </row>
    <row r="122" spans="1:8" x14ac:dyDescent="0.25">
      <c r="A122" s="124"/>
      <c r="B122" s="124"/>
      <c r="C122" s="124"/>
      <c r="D122" s="124"/>
      <c r="E122" s="124"/>
      <c r="F122" s="124"/>
      <c r="G122" s="124"/>
      <c r="H122" s="124"/>
    </row>
    <row r="123" spans="1:8" x14ac:dyDescent="0.25">
      <c r="A123" s="124"/>
      <c r="B123" s="124"/>
      <c r="C123" s="124"/>
      <c r="D123" s="124"/>
      <c r="E123" s="124"/>
      <c r="F123" s="124"/>
      <c r="G123" s="124"/>
      <c r="H123" s="124"/>
    </row>
    <row r="124" spans="1:8" x14ac:dyDescent="0.25">
      <c r="A124" s="124"/>
      <c r="B124" s="124"/>
      <c r="C124" s="124"/>
      <c r="D124" s="124"/>
      <c r="E124" s="124"/>
      <c r="F124" s="124"/>
      <c r="G124" s="124"/>
      <c r="H124" s="124"/>
    </row>
    <row r="125" spans="1:8" x14ac:dyDescent="0.25">
      <c r="A125" s="124"/>
      <c r="B125" s="124"/>
      <c r="C125" s="124"/>
      <c r="D125" s="124"/>
      <c r="E125" s="124"/>
      <c r="F125" s="124"/>
      <c r="G125" s="124"/>
      <c r="H125" s="124"/>
    </row>
    <row r="126" spans="1:8" x14ac:dyDescent="0.25">
      <c r="A126" s="124"/>
      <c r="B126" s="124"/>
      <c r="C126" s="124"/>
      <c r="D126" s="124"/>
      <c r="E126" s="124"/>
      <c r="F126" s="124"/>
      <c r="G126" s="124"/>
      <c r="H126" s="124"/>
    </row>
    <row r="127" spans="1:8" x14ac:dyDescent="0.25">
      <c r="A127" s="124"/>
      <c r="B127" s="124"/>
      <c r="C127" s="124"/>
      <c r="D127" s="124"/>
      <c r="E127" s="124"/>
      <c r="F127" s="124"/>
      <c r="G127" s="124"/>
      <c r="H127" s="124"/>
    </row>
    <row r="128" spans="1:8" x14ac:dyDescent="0.25">
      <c r="A128" s="124"/>
      <c r="B128" s="124"/>
      <c r="C128" s="124"/>
      <c r="D128" s="124"/>
      <c r="E128" s="124"/>
      <c r="F128" s="124"/>
      <c r="G128" s="124"/>
      <c r="H128" s="124"/>
    </row>
    <row r="129" spans="1:8" x14ac:dyDescent="0.25">
      <c r="A129" s="124"/>
      <c r="B129" s="124"/>
      <c r="C129" s="124"/>
      <c r="D129" s="124"/>
      <c r="E129" s="124"/>
      <c r="F129" s="124"/>
      <c r="G129" s="124"/>
      <c r="H129" s="124"/>
    </row>
    <row r="130" spans="1:8" x14ac:dyDescent="0.25">
      <c r="A130" s="124"/>
      <c r="B130" s="124"/>
      <c r="C130" s="124"/>
      <c r="D130" s="124"/>
      <c r="E130" s="124"/>
      <c r="F130" s="124"/>
      <c r="G130" s="124"/>
      <c r="H130" s="124"/>
    </row>
    <row r="131" spans="1:8" x14ac:dyDescent="0.25">
      <c r="A131" s="124"/>
      <c r="B131" s="124"/>
      <c r="C131" s="124"/>
      <c r="D131" s="124"/>
      <c r="E131" s="124"/>
      <c r="F131" s="124"/>
      <c r="G131" s="124"/>
      <c r="H131" s="124"/>
    </row>
    <row r="132" spans="1:8" x14ac:dyDescent="0.25">
      <c r="A132" s="124"/>
      <c r="B132" s="124"/>
      <c r="C132" s="124"/>
      <c r="D132" s="124"/>
      <c r="E132" s="124"/>
      <c r="F132" s="124"/>
      <c r="G132" s="124"/>
      <c r="H132" s="124"/>
    </row>
    <row r="133" spans="1:8" x14ac:dyDescent="0.25">
      <c r="A133" s="124"/>
      <c r="B133" s="124"/>
      <c r="C133" s="124"/>
      <c r="D133" s="124"/>
      <c r="E133" s="124"/>
      <c r="F133" s="124"/>
      <c r="G133" s="124"/>
      <c r="H133" s="124"/>
    </row>
    <row r="134" spans="1:8" x14ac:dyDescent="0.25">
      <c r="A134" s="124"/>
      <c r="B134" s="124"/>
      <c r="C134" s="124"/>
      <c r="D134" s="124"/>
      <c r="E134" s="124"/>
      <c r="F134" s="124"/>
      <c r="G134" s="124"/>
      <c r="H134" s="124"/>
    </row>
    <row r="135" spans="1:8" x14ac:dyDescent="0.25">
      <c r="A135" s="124"/>
      <c r="B135" s="124"/>
      <c r="C135" s="124"/>
      <c r="D135" s="124"/>
      <c r="E135" s="124"/>
      <c r="F135" s="124"/>
      <c r="G135" s="124"/>
      <c r="H135" s="124"/>
    </row>
    <row r="136" spans="1:8" x14ac:dyDescent="0.25">
      <c r="A136" s="124"/>
      <c r="B136" s="124"/>
      <c r="C136" s="124"/>
      <c r="D136" s="124"/>
      <c r="E136" s="124"/>
      <c r="F136" s="124"/>
      <c r="G136" s="124"/>
      <c r="H136" s="124"/>
    </row>
    <row r="137" spans="1:8" x14ac:dyDescent="0.25">
      <c r="A137" s="124"/>
      <c r="B137" s="124"/>
      <c r="C137" s="124"/>
      <c r="D137" s="124"/>
      <c r="E137" s="124"/>
      <c r="F137" s="124"/>
      <c r="G137" s="124"/>
      <c r="H137" s="124"/>
    </row>
    <row r="138" spans="1:8" x14ac:dyDescent="0.25">
      <c r="A138" s="124"/>
      <c r="B138" s="124"/>
      <c r="C138" s="124"/>
      <c r="D138" s="124"/>
      <c r="E138" s="124"/>
      <c r="F138" s="124"/>
      <c r="G138" s="124"/>
      <c r="H138" s="124"/>
    </row>
    <row r="139" spans="1:8" x14ac:dyDescent="0.25">
      <c r="A139" s="124"/>
      <c r="B139" s="124"/>
      <c r="C139" s="124"/>
      <c r="D139" s="124"/>
      <c r="E139" s="124"/>
      <c r="F139" s="124"/>
      <c r="G139" s="124"/>
      <c r="H139" s="124"/>
    </row>
    <row r="140" spans="1:8" x14ac:dyDescent="0.25">
      <c r="A140" s="124"/>
      <c r="B140" s="124"/>
      <c r="C140" s="124"/>
      <c r="D140" s="124"/>
      <c r="E140" s="124"/>
      <c r="F140" s="124"/>
      <c r="G140" s="124"/>
      <c r="H140" s="124"/>
    </row>
    <row r="141" spans="1:8" x14ac:dyDescent="0.25">
      <c r="A141" s="124"/>
      <c r="B141" s="124"/>
      <c r="C141" s="124"/>
      <c r="D141" s="124"/>
      <c r="E141" s="124"/>
      <c r="F141" s="124"/>
      <c r="G141" s="124"/>
      <c r="H141" s="124"/>
    </row>
    <row r="142" spans="1:8" x14ac:dyDescent="0.25">
      <c r="A142" s="124"/>
      <c r="B142" s="124"/>
      <c r="C142" s="124"/>
      <c r="D142" s="124"/>
      <c r="E142" s="124"/>
      <c r="F142" s="124"/>
      <c r="G142" s="124"/>
      <c r="H142" s="124"/>
    </row>
    <row r="143" spans="1:8" x14ac:dyDescent="0.25">
      <c r="A143" s="124"/>
      <c r="B143" s="124"/>
      <c r="C143" s="124"/>
      <c r="D143" s="124"/>
      <c r="E143" s="124"/>
      <c r="F143" s="124"/>
      <c r="G143" s="124"/>
      <c r="H143" s="124"/>
    </row>
    <row r="144" spans="1:8" x14ac:dyDescent="0.25">
      <c r="A144" s="124"/>
      <c r="B144" s="124"/>
      <c r="C144" s="124"/>
      <c r="D144" s="124"/>
      <c r="E144" s="124"/>
      <c r="F144" s="124"/>
      <c r="G144" s="124"/>
      <c r="H144" s="124"/>
    </row>
    <row r="145" spans="1:8" x14ac:dyDescent="0.25">
      <c r="A145" s="124"/>
      <c r="B145" s="124"/>
      <c r="C145" s="124"/>
      <c r="D145" s="124"/>
      <c r="E145" s="124"/>
      <c r="F145" s="124"/>
      <c r="G145" s="124"/>
      <c r="H145" s="124"/>
    </row>
    <row r="146" spans="1:8" x14ac:dyDescent="0.25">
      <c r="A146" s="124"/>
      <c r="B146" s="124"/>
      <c r="C146" s="124"/>
      <c r="D146" s="124"/>
      <c r="E146" s="124"/>
      <c r="F146" s="124"/>
      <c r="G146" s="124"/>
      <c r="H146" s="124"/>
    </row>
    <row r="147" spans="1:8" x14ac:dyDescent="0.25">
      <c r="A147" s="124"/>
      <c r="B147" s="124"/>
      <c r="C147" s="124"/>
      <c r="D147" s="124"/>
      <c r="E147" s="124"/>
      <c r="F147" s="124"/>
      <c r="G147" s="124"/>
      <c r="H147" s="124"/>
    </row>
    <row r="148" spans="1:8" x14ac:dyDescent="0.25">
      <c r="A148" s="124"/>
      <c r="B148" s="124"/>
      <c r="C148" s="124"/>
      <c r="D148" s="124"/>
      <c r="E148" s="124"/>
      <c r="F148" s="124"/>
      <c r="G148" s="124"/>
      <c r="H148" s="124"/>
    </row>
    <row r="149" spans="1:8" x14ac:dyDescent="0.25">
      <c r="A149" s="124"/>
      <c r="B149" s="124"/>
      <c r="C149" s="124"/>
      <c r="D149" s="124"/>
      <c r="E149" s="124"/>
      <c r="F149" s="124"/>
      <c r="G149" s="124"/>
      <c r="H149" s="124"/>
    </row>
    <row r="150" spans="1:8" x14ac:dyDescent="0.25">
      <c r="A150" s="124"/>
      <c r="B150" s="124"/>
      <c r="C150" s="124"/>
      <c r="D150" s="124"/>
      <c r="E150" s="124"/>
      <c r="F150" s="124"/>
      <c r="G150" s="124"/>
      <c r="H150" s="124"/>
    </row>
    <row r="151" spans="1:8" x14ac:dyDescent="0.25">
      <c r="A151" s="124"/>
      <c r="B151" s="124"/>
      <c r="C151" s="124"/>
      <c r="D151" s="124"/>
      <c r="E151" s="124"/>
      <c r="F151" s="124"/>
      <c r="G151" s="124"/>
      <c r="H151" s="124"/>
    </row>
    <row r="152" spans="1:8" x14ac:dyDescent="0.25">
      <c r="A152" s="124"/>
      <c r="B152" s="124"/>
      <c r="C152" s="124"/>
      <c r="D152" s="124"/>
      <c r="E152" s="124"/>
      <c r="F152" s="124"/>
      <c r="G152" s="124"/>
      <c r="H152" s="124"/>
    </row>
    <row r="153" spans="1:8" x14ac:dyDescent="0.25">
      <c r="A153" s="124"/>
      <c r="B153" s="124"/>
      <c r="C153" s="124"/>
      <c r="D153" s="124"/>
      <c r="E153" s="124"/>
      <c r="F153" s="124"/>
      <c r="G153" s="124"/>
      <c r="H153" s="124"/>
    </row>
    <row r="154" spans="1:8" x14ac:dyDescent="0.25">
      <c r="A154" s="124"/>
      <c r="B154" s="124"/>
      <c r="C154" s="124"/>
      <c r="D154" s="124"/>
      <c r="E154" s="124"/>
      <c r="F154" s="124"/>
      <c r="G154" s="124"/>
      <c r="H154" s="124"/>
    </row>
    <row r="155" spans="1:8" x14ac:dyDescent="0.25">
      <c r="A155" s="124"/>
      <c r="B155" s="124"/>
      <c r="C155" s="124"/>
      <c r="D155" s="124"/>
      <c r="E155" s="124"/>
      <c r="F155" s="124"/>
      <c r="G155" s="124"/>
      <c r="H155" s="124"/>
    </row>
    <row r="156" spans="1:8" x14ac:dyDescent="0.25">
      <c r="A156" s="124"/>
      <c r="B156" s="124"/>
      <c r="C156" s="124"/>
      <c r="D156" s="124"/>
      <c r="E156" s="124"/>
      <c r="F156" s="124"/>
      <c r="G156" s="124"/>
      <c r="H156" s="124"/>
    </row>
    <row r="157" spans="1:8" x14ac:dyDescent="0.25">
      <c r="A157" s="124"/>
      <c r="B157" s="124"/>
      <c r="C157" s="124"/>
      <c r="D157" s="124"/>
      <c r="E157" s="124"/>
      <c r="F157" s="124"/>
      <c r="G157" s="124"/>
      <c r="H157" s="124"/>
    </row>
    <row r="158" spans="1:8" x14ac:dyDescent="0.25">
      <c r="A158" s="124"/>
      <c r="B158" s="124"/>
      <c r="C158" s="124"/>
      <c r="D158" s="124"/>
      <c r="E158" s="124"/>
      <c r="F158" s="124"/>
      <c r="G158" s="124"/>
      <c r="H158" s="124"/>
    </row>
    <row r="159" spans="1:8" x14ac:dyDescent="0.25">
      <c r="A159" s="124"/>
      <c r="B159" s="124"/>
      <c r="C159" s="124"/>
      <c r="D159" s="124"/>
      <c r="E159" s="124"/>
      <c r="F159" s="124"/>
      <c r="G159" s="124"/>
      <c r="H159" s="124"/>
    </row>
    <row r="160" spans="1:8" x14ac:dyDescent="0.25">
      <c r="A160" s="124"/>
      <c r="B160" s="124"/>
      <c r="C160" s="124"/>
      <c r="D160" s="124"/>
      <c r="E160" s="124"/>
      <c r="F160" s="124"/>
      <c r="G160" s="124"/>
      <c r="H160" s="124"/>
    </row>
    <row r="161" spans="1:8" x14ac:dyDescent="0.25">
      <c r="A161" s="124"/>
      <c r="B161" s="124"/>
      <c r="C161" s="124"/>
      <c r="D161" s="124"/>
      <c r="E161" s="124"/>
      <c r="F161" s="124"/>
      <c r="G161" s="124"/>
      <c r="H161" s="124"/>
    </row>
    <row r="162" spans="1:8" x14ac:dyDescent="0.25">
      <c r="A162" s="124"/>
      <c r="B162" s="124"/>
      <c r="C162" s="124"/>
      <c r="D162" s="124"/>
      <c r="E162" s="124"/>
      <c r="F162" s="124"/>
      <c r="G162" s="124"/>
      <c r="H162" s="124"/>
    </row>
    <row r="163" spans="1:8" x14ac:dyDescent="0.25">
      <c r="A163" s="124"/>
      <c r="B163" s="124"/>
      <c r="C163" s="124"/>
      <c r="D163" s="124"/>
      <c r="E163" s="124"/>
      <c r="F163" s="124"/>
      <c r="G163" s="124"/>
      <c r="H163" s="124"/>
    </row>
    <row r="164" spans="1:8" x14ac:dyDescent="0.25">
      <c r="A164" s="124"/>
      <c r="B164" s="124"/>
      <c r="C164" s="124"/>
      <c r="D164" s="124"/>
      <c r="E164" s="124"/>
      <c r="F164" s="124"/>
      <c r="G164" s="124"/>
      <c r="H164" s="124"/>
    </row>
    <row r="165" spans="1:8" x14ac:dyDescent="0.25">
      <c r="A165" s="124"/>
      <c r="B165" s="124"/>
      <c r="C165" s="124"/>
      <c r="D165" s="124"/>
      <c r="E165" s="124"/>
      <c r="F165" s="124"/>
      <c r="G165" s="124"/>
      <c r="H165" s="124"/>
    </row>
    <row r="166" spans="1:8" x14ac:dyDescent="0.25">
      <c r="A166" s="124"/>
      <c r="B166" s="124"/>
      <c r="C166" s="124"/>
      <c r="D166" s="124"/>
      <c r="E166" s="124"/>
      <c r="F166" s="124"/>
      <c r="G166" s="124"/>
      <c r="H166" s="124"/>
    </row>
    <row r="167" spans="1:8" x14ac:dyDescent="0.25">
      <c r="A167" s="124"/>
      <c r="B167" s="124"/>
      <c r="C167" s="124"/>
      <c r="D167" s="124"/>
      <c r="E167" s="124"/>
      <c r="F167" s="124"/>
      <c r="G167" s="124"/>
      <c r="H167" s="124"/>
    </row>
    <row r="168" spans="1:8" x14ac:dyDescent="0.25">
      <c r="A168" s="124"/>
      <c r="B168" s="124"/>
      <c r="C168" s="124"/>
      <c r="D168" s="124"/>
      <c r="E168" s="124"/>
      <c r="F168" s="124"/>
      <c r="G168" s="124"/>
      <c r="H168" s="124"/>
    </row>
    <row r="169" spans="1:8" x14ac:dyDescent="0.25">
      <c r="A169" s="124"/>
      <c r="B169" s="124"/>
      <c r="C169" s="124"/>
      <c r="D169" s="124"/>
      <c r="E169" s="124"/>
      <c r="F169" s="124"/>
      <c r="G169" s="124"/>
      <c r="H169" s="124"/>
    </row>
    <row r="170" spans="1:8" x14ac:dyDescent="0.25">
      <c r="A170" s="124"/>
      <c r="B170" s="124"/>
      <c r="C170" s="124"/>
      <c r="D170" s="124"/>
      <c r="E170" s="124"/>
      <c r="F170" s="124"/>
      <c r="G170" s="124"/>
      <c r="H170" s="124"/>
    </row>
    <row r="171" spans="1:8" x14ac:dyDescent="0.25">
      <c r="A171" s="124"/>
      <c r="B171" s="124"/>
      <c r="C171" s="124"/>
      <c r="D171" s="124"/>
      <c r="E171" s="124"/>
      <c r="F171" s="124"/>
      <c r="G171" s="124"/>
      <c r="H171" s="124"/>
    </row>
    <row r="172" spans="1:8" x14ac:dyDescent="0.25">
      <c r="A172" s="124"/>
      <c r="B172" s="124"/>
      <c r="C172" s="124"/>
      <c r="D172" s="124"/>
      <c r="E172" s="124"/>
      <c r="F172" s="124"/>
      <c r="G172" s="124"/>
      <c r="H172" s="124"/>
    </row>
    <row r="173" spans="1:8" x14ac:dyDescent="0.25">
      <c r="A173" s="124"/>
      <c r="B173" s="124"/>
      <c r="C173" s="124"/>
      <c r="D173" s="124"/>
      <c r="E173" s="124"/>
      <c r="F173" s="124"/>
      <c r="G173" s="124"/>
      <c r="H173" s="124"/>
    </row>
    <row r="174" spans="1:8" x14ac:dyDescent="0.25">
      <c r="A174" s="124"/>
      <c r="B174" s="124"/>
      <c r="C174" s="124"/>
      <c r="D174" s="124"/>
      <c r="E174" s="124"/>
      <c r="F174" s="124"/>
      <c r="G174" s="124"/>
      <c r="H174" s="124"/>
    </row>
    <row r="175" spans="1:8" x14ac:dyDescent="0.25">
      <c r="A175" s="124"/>
      <c r="B175" s="124"/>
      <c r="C175" s="124"/>
      <c r="D175" s="124"/>
      <c r="E175" s="124"/>
      <c r="F175" s="124"/>
      <c r="G175" s="124"/>
      <c r="H175" s="124"/>
    </row>
    <row r="176" spans="1:8" x14ac:dyDescent="0.25">
      <c r="A176" s="124"/>
      <c r="B176" s="124"/>
      <c r="C176" s="124"/>
      <c r="D176" s="124"/>
      <c r="E176" s="124"/>
      <c r="F176" s="124"/>
      <c r="G176" s="124"/>
      <c r="H176" s="124"/>
    </row>
    <row r="177" spans="1:8" x14ac:dyDescent="0.25">
      <c r="A177" s="124"/>
      <c r="B177" s="124"/>
      <c r="C177" s="124"/>
      <c r="D177" s="124"/>
      <c r="E177" s="124"/>
      <c r="F177" s="124"/>
      <c r="G177" s="124"/>
      <c r="H177" s="124"/>
    </row>
    <row r="178" spans="1:8" x14ac:dyDescent="0.25">
      <c r="A178" s="124"/>
      <c r="B178" s="124"/>
      <c r="C178" s="124"/>
      <c r="D178" s="124"/>
      <c r="E178" s="124"/>
      <c r="F178" s="124"/>
      <c r="G178" s="124"/>
      <c r="H178" s="124"/>
    </row>
    <row r="179" spans="1:8" x14ac:dyDescent="0.25">
      <c r="A179" s="124"/>
      <c r="B179" s="124"/>
      <c r="C179" s="124"/>
      <c r="D179" s="124"/>
      <c r="E179" s="124"/>
      <c r="F179" s="124"/>
      <c r="G179" s="124"/>
      <c r="H179" s="124"/>
    </row>
    <row r="180" spans="1:8" x14ac:dyDescent="0.25">
      <c r="A180" s="124"/>
      <c r="B180" s="124"/>
      <c r="C180" s="124"/>
      <c r="D180" s="124"/>
      <c r="E180" s="124"/>
      <c r="F180" s="124"/>
      <c r="G180" s="124"/>
      <c r="H180" s="124"/>
    </row>
    <row r="181" spans="1:8" x14ac:dyDescent="0.25">
      <c r="A181" s="124"/>
      <c r="B181" s="124"/>
      <c r="C181" s="124"/>
      <c r="D181" s="124"/>
      <c r="E181" s="124"/>
      <c r="F181" s="124"/>
      <c r="G181" s="124"/>
      <c r="H181" s="124"/>
    </row>
    <row r="182" spans="1:8" x14ac:dyDescent="0.25">
      <c r="A182" s="124"/>
      <c r="B182" s="124"/>
      <c r="C182" s="124"/>
      <c r="D182" s="124"/>
      <c r="E182" s="124"/>
      <c r="F182" s="124"/>
      <c r="G182" s="124"/>
      <c r="H182" s="124"/>
    </row>
    <row r="183" spans="1:8" x14ac:dyDescent="0.25">
      <c r="A183" s="124"/>
      <c r="B183" s="124"/>
      <c r="C183" s="124"/>
      <c r="D183" s="124"/>
      <c r="E183" s="124"/>
      <c r="F183" s="124"/>
      <c r="G183" s="124"/>
      <c r="H183" s="124"/>
    </row>
    <row r="184" spans="1:8" x14ac:dyDescent="0.25">
      <c r="A184" s="124"/>
      <c r="B184" s="124"/>
      <c r="C184" s="124"/>
      <c r="D184" s="124"/>
      <c r="E184" s="124"/>
      <c r="F184" s="124"/>
      <c r="G184" s="124"/>
      <c r="H184" s="124"/>
    </row>
    <row r="185" spans="1:8" x14ac:dyDescent="0.25">
      <c r="A185" s="124"/>
      <c r="B185" s="124"/>
      <c r="C185" s="124"/>
      <c r="D185" s="124"/>
      <c r="E185" s="124"/>
      <c r="F185" s="124"/>
      <c r="G185" s="124"/>
      <c r="H185" s="124"/>
    </row>
    <row r="186" spans="1:8" x14ac:dyDescent="0.25">
      <c r="A186" s="124"/>
      <c r="B186" s="124"/>
      <c r="C186" s="124"/>
      <c r="D186" s="124"/>
      <c r="E186" s="124"/>
      <c r="F186" s="124"/>
      <c r="G186" s="124"/>
      <c r="H186" s="124"/>
    </row>
    <row r="187" spans="1:8" x14ac:dyDescent="0.25">
      <c r="A187" s="124"/>
      <c r="B187" s="124"/>
      <c r="C187" s="124"/>
      <c r="D187" s="124"/>
      <c r="E187" s="124"/>
      <c r="F187" s="124"/>
      <c r="G187" s="124"/>
      <c r="H187" s="124"/>
    </row>
    <row r="188" spans="1:8" x14ac:dyDescent="0.25">
      <c r="A188" s="124"/>
      <c r="B188" s="124"/>
      <c r="C188" s="124"/>
      <c r="D188" s="124"/>
      <c r="E188" s="124"/>
      <c r="F188" s="124"/>
      <c r="G188" s="124"/>
      <c r="H188" s="124"/>
    </row>
    <row r="189" spans="1:8" x14ac:dyDescent="0.25">
      <c r="A189" s="124"/>
      <c r="B189" s="124"/>
      <c r="C189" s="124"/>
      <c r="D189" s="124"/>
      <c r="E189" s="124"/>
      <c r="F189" s="124"/>
      <c r="G189" s="124"/>
      <c r="H189" s="124"/>
    </row>
    <row r="190" spans="1:8" x14ac:dyDescent="0.25">
      <c r="A190" s="124"/>
      <c r="B190" s="124"/>
      <c r="C190" s="124"/>
      <c r="D190" s="124"/>
      <c r="E190" s="124"/>
      <c r="F190" s="124"/>
      <c r="G190" s="124"/>
      <c r="H190" s="124"/>
    </row>
    <row r="191" spans="1:8" x14ac:dyDescent="0.25">
      <c r="A191" s="124"/>
      <c r="B191" s="124"/>
      <c r="C191" s="124"/>
      <c r="D191" s="124"/>
      <c r="E191" s="124"/>
      <c r="F191" s="124"/>
      <c r="G191" s="124"/>
      <c r="H191" s="124"/>
    </row>
    <row r="192" spans="1:8" x14ac:dyDescent="0.25">
      <c r="A192" s="124"/>
      <c r="B192" s="124"/>
      <c r="C192" s="124"/>
      <c r="D192" s="124"/>
      <c r="E192" s="124"/>
      <c r="F192" s="124"/>
      <c r="G192" s="124"/>
      <c r="H192" s="124"/>
    </row>
    <row r="193" spans="1:8" x14ac:dyDescent="0.25">
      <c r="A193" s="124"/>
      <c r="B193" s="124"/>
      <c r="C193" s="124"/>
      <c r="D193" s="124"/>
      <c r="E193" s="124"/>
      <c r="F193" s="124"/>
      <c r="G193" s="124"/>
      <c r="H193" s="124"/>
    </row>
    <row r="194" spans="1:8" x14ac:dyDescent="0.25">
      <c r="A194" s="124"/>
      <c r="B194" s="124"/>
      <c r="C194" s="124"/>
      <c r="D194" s="124"/>
      <c r="E194" s="124"/>
      <c r="F194" s="124"/>
      <c r="G194" s="124"/>
      <c r="H194" s="124"/>
    </row>
    <row r="195" spans="1:8" x14ac:dyDescent="0.25">
      <c r="A195" s="124"/>
      <c r="B195" s="124"/>
      <c r="C195" s="124"/>
      <c r="D195" s="124"/>
      <c r="E195" s="124"/>
      <c r="F195" s="124"/>
      <c r="G195" s="124"/>
      <c r="H195" s="124"/>
    </row>
    <row r="196" spans="1:8" x14ac:dyDescent="0.25">
      <c r="A196" s="124"/>
      <c r="B196" s="124"/>
      <c r="C196" s="124"/>
      <c r="D196" s="124"/>
      <c r="E196" s="124"/>
      <c r="F196" s="124"/>
      <c r="G196" s="124"/>
      <c r="H196" s="124"/>
    </row>
    <row r="197" spans="1:8" x14ac:dyDescent="0.25">
      <c r="A197" s="124"/>
      <c r="B197" s="124"/>
      <c r="C197" s="124"/>
      <c r="D197" s="124"/>
      <c r="E197" s="124"/>
      <c r="F197" s="124"/>
      <c r="G197" s="124"/>
      <c r="H197" s="124"/>
    </row>
    <row r="198" spans="1:8" x14ac:dyDescent="0.25">
      <c r="A198" s="124"/>
      <c r="B198" s="124"/>
      <c r="C198" s="124"/>
      <c r="D198" s="124"/>
      <c r="E198" s="124"/>
      <c r="F198" s="124"/>
      <c r="G198" s="124"/>
      <c r="H198" s="124"/>
    </row>
    <row r="199" spans="1:8" x14ac:dyDescent="0.25">
      <c r="A199" s="124"/>
      <c r="B199" s="124"/>
      <c r="C199" s="124"/>
      <c r="D199" s="124"/>
      <c r="E199" s="124"/>
      <c r="F199" s="124"/>
      <c r="G199" s="124"/>
      <c r="H199" s="124"/>
    </row>
    <row r="200" spans="1:8" x14ac:dyDescent="0.25">
      <c r="A200" s="124"/>
      <c r="B200" s="124"/>
      <c r="C200" s="124"/>
      <c r="D200" s="124"/>
      <c r="E200" s="124"/>
      <c r="F200" s="124"/>
      <c r="G200" s="124"/>
      <c r="H200" s="124"/>
    </row>
    <row r="201" spans="1:8" x14ac:dyDescent="0.25">
      <c r="A201" s="124"/>
      <c r="B201" s="124"/>
      <c r="C201" s="124"/>
      <c r="D201" s="124"/>
      <c r="E201" s="124"/>
      <c r="F201" s="124"/>
      <c r="G201" s="124"/>
      <c r="H201" s="124"/>
    </row>
    <row r="202" spans="1:8" x14ac:dyDescent="0.25">
      <c r="A202" s="124"/>
      <c r="B202" s="124"/>
      <c r="C202" s="124"/>
      <c r="D202" s="124"/>
      <c r="E202" s="124"/>
      <c r="F202" s="124"/>
      <c r="G202" s="124"/>
      <c r="H202" s="124"/>
    </row>
    <row r="203" spans="1:8" x14ac:dyDescent="0.25">
      <c r="A203" s="124"/>
      <c r="B203" s="124"/>
      <c r="C203" s="124"/>
      <c r="D203" s="124"/>
      <c r="E203" s="124"/>
      <c r="F203" s="124"/>
      <c r="G203" s="124"/>
      <c r="H203" s="124"/>
    </row>
    <row r="204" spans="1:8" x14ac:dyDescent="0.25">
      <c r="A204" s="124"/>
      <c r="B204" s="124"/>
      <c r="C204" s="124"/>
      <c r="D204" s="124"/>
      <c r="E204" s="124"/>
      <c r="F204" s="124"/>
      <c r="G204" s="124"/>
      <c r="H204" s="124"/>
    </row>
    <row r="205" spans="1:8" x14ac:dyDescent="0.25">
      <c r="A205" s="124"/>
      <c r="B205" s="124"/>
      <c r="C205" s="124"/>
      <c r="D205" s="124"/>
      <c r="E205" s="124"/>
      <c r="F205" s="124"/>
      <c r="G205" s="124"/>
      <c r="H205" s="124"/>
    </row>
    <row r="206" spans="1:8" x14ac:dyDescent="0.25">
      <c r="A206" s="124"/>
      <c r="B206" s="124"/>
      <c r="C206" s="124"/>
      <c r="D206" s="124"/>
      <c r="E206" s="124"/>
      <c r="F206" s="124"/>
      <c r="G206" s="124"/>
      <c r="H206" s="124"/>
    </row>
    <row r="207" spans="1:8" x14ac:dyDescent="0.25">
      <c r="A207" s="124"/>
      <c r="B207" s="124"/>
      <c r="C207" s="124"/>
      <c r="D207" s="124"/>
      <c r="E207" s="124"/>
      <c r="F207" s="124"/>
      <c r="G207" s="124"/>
      <c r="H207" s="124"/>
    </row>
    <row r="208" spans="1:8" x14ac:dyDescent="0.25">
      <c r="A208" s="124"/>
      <c r="B208" s="124"/>
      <c r="C208" s="124"/>
      <c r="D208" s="124"/>
      <c r="E208" s="124"/>
      <c r="F208" s="124"/>
      <c r="G208" s="124"/>
      <c r="H208" s="124"/>
    </row>
    <row r="209" spans="1:8" x14ac:dyDescent="0.25">
      <c r="A209" s="124"/>
      <c r="B209" s="124"/>
      <c r="C209" s="124"/>
      <c r="D209" s="124"/>
      <c r="E209" s="124"/>
      <c r="F209" s="124"/>
      <c r="G209" s="124"/>
      <c r="H209" s="124"/>
    </row>
    <row r="210" spans="1:8" x14ac:dyDescent="0.25">
      <c r="A210" s="124"/>
      <c r="B210" s="124"/>
      <c r="C210" s="124"/>
      <c r="D210" s="124"/>
      <c r="E210" s="124"/>
      <c r="F210" s="124"/>
      <c r="G210" s="124"/>
      <c r="H210" s="124"/>
    </row>
    <row r="211" spans="1:8" x14ac:dyDescent="0.25">
      <c r="A211" s="124"/>
      <c r="B211" s="124"/>
      <c r="C211" s="124"/>
      <c r="D211" s="124"/>
      <c r="E211" s="124"/>
      <c r="F211" s="124"/>
      <c r="G211" s="124"/>
      <c r="H211" s="124"/>
    </row>
    <row r="212" spans="1:8" x14ac:dyDescent="0.25">
      <c r="A212" s="124"/>
      <c r="B212" s="124"/>
      <c r="C212" s="124"/>
      <c r="D212" s="124"/>
      <c r="E212" s="124"/>
      <c r="F212" s="124"/>
      <c r="G212" s="124"/>
      <c r="H212" s="124"/>
    </row>
    <row r="213" spans="1:8" x14ac:dyDescent="0.25">
      <c r="A213" s="124"/>
      <c r="B213" s="124"/>
      <c r="C213" s="124"/>
      <c r="D213" s="124"/>
      <c r="E213" s="124"/>
      <c r="F213" s="124"/>
      <c r="G213" s="124"/>
      <c r="H213" s="124"/>
    </row>
    <row r="214" spans="1:8" x14ac:dyDescent="0.25">
      <c r="A214" s="124"/>
      <c r="B214" s="124"/>
      <c r="C214" s="124"/>
      <c r="D214" s="124"/>
      <c r="E214" s="124"/>
      <c r="F214" s="124"/>
      <c r="G214" s="124"/>
      <c r="H214" s="124"/>
    </row>
    <row r="215" spans="1:8" x14ac:dyDescent="0.25">
      <c r="A215" s="124"/>
      <c r="B215" s="124"/>
      <c r="C215" s="124"/>
      <c r="D215" s="124"/>
      <c r="E215" s="124"/>
      <c r="F215" s="124"/>
      <c r="G215" s="124"/>
      <c r="H215" s="124"/>
    </row>
    <row r="216" spans="1:8" x14ac:dyDescent="0.25">
      <c r="A216" s="124"/>
      <c r="B216" s="124"/>
      <c r="C216" s="124"/>
      <c r="D216" s="124"/>
      <c r="E216" s="124"/>
      <c r="F216" s="124"/>
      <c r="G216" s="124"/>
      <c r="H216" s="124"/>
    </row>
    <row r="217" spans="1:8" x14ac:dyDescent="0.25">
      <c r="A217" s="124"/>
      <c r="B217" s="124"/>
      <c r="C217" s="124"/>
      <c r="D217" s="124"/>
      <c r="E217" s="124"/>
      <c r="F217" s="124"/>
      <c r="G217" s="124"/>
      <c r="H217" s="124"/>
    </row>
    <row r="218" spans="1:8" x14ac:dyDescent="0.25">
      <c r="A218" s="124"/>
      <c r="B218" s="124"/>
      <c r="C218" s="124"/>
      <c r="D218" s="124"/>
      <c r="E218" s="124"/>
      <c r="F218" s="124"/>
      <c r="G218" s="124"/>
      <c r="H218" s="124"/>
    </row>
    <row r="219" spans="1:8" x14ac:dyDescent="0.25">
      <c r="A219" s="124"/>
      <c r="B219" s="124"/>
      <c r="C219" s="124"/>
      <c r="D219" s="124"/>
      <c r="E219" s="124"/>
      <c r="F219" s="124"/>
      <c r="G219" s="124"/>
      <c r="H219" s="124"/>
    </row>
    <row r="220" spans="1:8" x14ac:dyDescent="0.25">
      <c r="A220" s="124"/>
      <c r="B220" s="124"/>
      <c r="C220" s="124"/>
      <c r="D220" s="124"/>
      <c r="E220" s="124"/>
      <c r="F220" s="124"/>
      <c r="G220" s="124"/>
      <c r="H220" s="124"/>
    </row>
    <row r="221" spans="1:8" x14ac:dyDescent="0.25">
      <c r="A221" s="124"/>
      <c r="B221" s="124"/>
      <c r="C221" s="124"/>
      <c r="D221" s="124"/>
      <c r="E221" s="124"/>
      <c r="F221" s="124"/>
      <c r="G221" s="124"/>
      <c r="H221" s="124"/>
    </row>
    <row r="222" spans="1:8" x14ac:dyDescent="0.25">
      <c r="A222" s="124"/>
      <c r="B222" s="124"/>
      <c r="C222" s="124"/>
      <c r="D222" s="124"/>
      <c r="E222" s="124"/>
      <c r="F222" s="124"/>
      <c r="G222" s="124"/>
      <c r="H222" s="124"/>
    </row>
    <row r="223" spans="1:8" x14ac:dyDescent="0.25">
      <c r="A223" s="124"/>
      <c r="B223" s="124"/>
      <c r="C223" s="124"/>
      <c r="D223" s="124"/>
      <c r="E223" s="124"/>
      <c r="F223" s="124"/>
      <c r="G223" s="124"/>
      <c r="H223" s="124"/>
    </row>
    <row r="224" spans="1:8" x14ac:dyDescent="0.25">
      <c r="A224" s="124"/>
      <c r="B224" s="124"/>
      <c r="C224" s="124"/>
      <c r="D224" s="124"/>
      <c r="E224" s="124"/>
      <c r="F224" s="124"/>
      <c r="G224" s="124"/>
      <c r="H224" s="124"/>
    </row>
    <row r="225" spans="1:8" x14ac:dyDescent="0.25">
      <c r="A225" s="124"/>
      <c r="B225" s="124"/>
      <c r="C225" s="124"/>
      <c r="D225" s="124"/>
      <c r="E225" s="124"/>
      <c r="F225" s="124"/>
      <c r="G225" s="124"/>
      <c r="H225" s="124"/>
    </row>
    <row r="226" spans="1:8" x14ac:dyDescent="0.25">
      <c r="A226" s="124"/>
      <c r="B226" s="124"/>
      <c r="C226" s="124"/>
      <c r="D226" s="124"/>
      <c r="E226" s="124"/>
      <c r="F226" s="124"/>
      <c r="G226" s="124"/>
      <c r="H226" s="124"/>
    </row>
    <row r="227" spans="1:8" x14ac:dyDescent="0.25">
      <c r="A227" s="124"/>
      <c r="B227" s="124"/>
      <c r="C227" s="124"/>
      <c r="D227" s="124"/>
      <c r="E227" s="124"/>
      <c r="F227" s="124"/>
      <c r="G227" s="124"/>
      <c r="H227" s="124"/>
    </row>
    <row r="228" spans="1:8" x14ac:dyDescent="0.25">
      <c r="A228" s="124"/>
      <c r="B228" s="124"/>
      <c r="C228" s="124"/>
      <c r="D228" s="124"/>
      <c r="E228" s="124"/>
      <c r="F228" s="124"/>
      <c r="G228" s="124"/>
      <c r="H228" s="124"/>
    </row>
    <row r="229" spans="1:8" x14ac:dyDescent="0.25">
      <c r="A229" s="124"/>
      <c r="B229" s="124"/>
      <c r="C229" s="124"/>
      <c r="D229" s="124"/>
      <c r="E229" s="124"/>
      <c r="F229" s="124"/>
      <c r="G229" s="124"/>
      <c r="H229" s="124"/>
    </row>
    <row r="230" spans="1:8" x14ac:dyDescent="0.25">
      <c r="A230" s="124"/>
      <c r="B230" s="124"/>
      <c r="C230" s="124"/>
      <c r="D230" s="124"/>
      <c r="E230" s="124"/>
      <c r="F230" s="124"/>
      <c r="G230" s="124"/>
      <c r="H230" s="124"/>
    </row>
    <row r="231" spans="1:8" x14ac:dyDescent="0.25">
      <c r="A231" s="124"/>
      <c r="B231" s="124"/>
      <c r="C231" s="124"/>
      <c r="D231" s="124"/>
      <c r="E231" s="124"/>
      <c r="F231" s="124"/>
      <c r="G231" s="124"/>
      <c r="H231" s="124"/>
    </row>
    <row r="232" spans="1:8" x14ac:dyDescent="0.25">
      <c r="A232" s="124"/>
      <c r="B232" s="124"/>
      <c r="C232" s="124"/>
      <c r="D232" s="124"/>
      <c r="E232" s="124"/>
      <c r="F232" s="124"/>
      <c r="G232" s="124"/>
      <c r="H232" s="124"/>
    </row>
    <row r="233" spans="1:8" x14ac:dyDescent="0.25">
      <c r="A233" s="124"/>
      <c r="B233" s="124"/>
      <c r="C233" s="124"/>
      <c r="D233" s="124"/>
      <c r="E233" s="124"/>
      <c r="F233" s="124"/>
      <c r="G233" s="124"/>
      <c r="H233" s="124"/>
    </row>
    <row r="234" spans="1:8" x14ac:dyDescent="0.25">
      <c r="A234" s="124"/>
      <c r="B234" s="124"/>
      <c r="C234" s="124"/>
      <c r="D234" s="124"/>
      <c r="E234" s="124"/>
      <c r="F234" s="124"/>
      <c r="G234" s="124"/>
      <c r="H234" s="124"/>
    </row>
    <row r="235" spans="1:8" x14ac:dyDescent="0.25">
      <c r="A235" s="124"/>
      <c r="B235" s="124"/>
      <c r="C235" s="124"/>
      <c r="D235" s="124"/>
      <c r="E235" s="124"/>
      <c r="F235" s="124"/>
      <c r="G235" s="124"/>
      <c r="H235" s="124"/>
    </row>
    <row r="236" spans="1:8" x14ac:dyDescent="0.25">
      <c r="A236" s="124"/>
      <c r="B236" s="124"/>
      <c r="C236" s="124"/>
      <c r="D236" s="124"/>
      <c r="E236" s="124"/>
      <c r="F236" s="124"/>
      <c r="G236" s="124"/>
      <c r="H236" s="124"/>
    </row>
    <row r="237" spans="1:8" x14ac:dyDescent="0.25">
      <c r="A237" s="124"/>
      <c r="B237" s="124"/>
      <c r="C237" s="124"/>
      <c r="D237" s="124"/>
      <c r="E237" s="124"/>
      <c r="F237" s="124"/>
      <c r="G237" s="124"/>
      <c r="H237" s="124"/>
    </row>
    <row r="238" spans="1:8" x14ac:dyDescent="0.25">
      <c r="A238" s="124"/>
      <c r="B238" s="124"/>
      <c r="C238" s="124"/>
      <c r="D238" s="124"/>
      <c r="E238" s="124"/>
      <c r="F238" s="124"/>
      <c r="G238" s="124"/>
      <c r="H238" s="124"/>
    </row>
    <row r="239" spans="1:8" x14ac:dyDescent="0.25">
      <c r="A239" s="124"/>
      <c r="B239" s="124"/>
      <c r="C239" s="124"/>
      <c r="D239" s="124"/>
      <c r="E239" s="124"/>
      <c r="F239" s="124"/>
      <c r="G239" s="124"/>
      <c r="H239" s="124"/>
    </row>
    <row r="240" spans="1:8" x14ac:dyDescent="0.25">
      <c r="A240" s="124"/>
      <c r="B240" s="124"/>
      <c r="C240" s="124"/>
      <c r="D240" s="124"/>
      <c r="E240" s="124"/>
      <c r="F240" s="124"/>
      <c r="G240" s="124"/>
      <c r="H240" s="124"/>
    </row>
    <row r="241" spans="1:8" x14ac:dyDescent="0.25">
      <c r="A241" s="124"/>
      <c r="B241" s="124"/>
      <c r="C241" s="124"/>
      <c r="D241" s="124"/>
      <c r="E241" s="124"/>
      <c r="F241" s="124"/>
      <c r="G241" s="124"/>
      <c r="H241" s="124"/>
    </row>
    <row r="242" spans="1:8" x14ac:dyDescent="0.25">
      <c r="A242" s="124"/>
      <c r="B242" s="124"/>
      <c r="C242" s="124"/>
      <c r="D242" s="124"/>
      <c r="E242" s="124"/>
      <c r="F242" s="124"/>
      <c r="G242" s="124"/>
      <c r="H242" s="124"/>
    </row>
    <row r="243" spans="1:8" x14ac:dyDescent="0.25">
      <c r="A243" s="124"/>
      <c r="B243" s="124"/>
      <c r="C243" s="124"/>
      <c r="D243" s="124"/>
      <c r="E243" s="124"/>
      <c r="F243" s="124"/>
      <c r="G243" s="124"/>
      <c r="H243" s="124"/>
    </row>
    <row r="244" spans="1:8" x14ac:dyDescent="0.25">
      <c r="A244" s="124"/>
      <c r="B244" s="124"/>
      <c r="C244" s="124"/>
      <c r="D244" s="124"/>
      <c r="E244" s="124"/>
      <c r="F244" s="124"/>
      <c r="G244" s="124"/>
      <c r="H244" s="124"/>
    </row>
    <row r="245" spans="1:8" x14ac:dyDescent="0.25">
      <c r="A245" s="124"/>
      <c r="B245" s="124"/>
      <c r="C245" s="124"/>
      <c r="D245" s="124"/>
      <c r="E245" s="124"/>
      <c r="F245" s="124"/>
      <c r="G245" s="124"/>
      <c r="H245" s="124"/>
    </row>
    <row r="246" spans="1:8" x14ac:dyDescent="0.25">
      <c r="A246" s="124"/>
      <c r="B246" s="124"/>
      <c r="C246" s="124"/>
      <c r="D246" s="124"/>
      <c r="E246" s="124"/>
      <c r="F246" s="124"/>
      <c r="G246" s="124"/>
      <c r="H246" s="124"/>
    </row>
    <row r="247" spans="1:8" x14ac:dyDescent="0.25">
      <c r="A247" s="124"/>
      <c r="B247" s="124"/>
      <c r="C247" s="124"/>
      <c r="D247" s="124"/>
      <c r="E247" s="124"/>
      <c r="F247" s="124"/>
      <c r="G247" s="124"/>
      <c r="H247" s="124"/>
    </row>
    <row r="248" spans="1:8" x14ac:dyDescent="0.25">
      <c r="A248" s="124"/>
      <c r="B248" s="124"/>
      <c r="C248" s="124"/>
      <c r="D248" s="124"/>
      <c r="E248" s="124"/>
      <c r="F248" s="124"/>
      <c r="G248" s="124"/>
      <c r="H248" s="124"/>
    </row>
    <row r="249" spans="1:8" x14ac:dyDescent="0.25">
      <c r="A249" s="124"/>
      <c r="B249" s="124"/>
      <c r="C249" s="124"/>
      <c r="D249" s="124"/>
      <c r="E249" s="124"/>
      <c r="F249" s="124"/>
      <c r="G249" s="124"/>
      <c r="H249" s="124"/>
    </row>
    <row r="250" spans="1:8" x14ac:dyDescent="0.25">
      <c r="A250" s="124"/>
      <c r="B250" s="124"/>
      <c r="C250" s="124"/>
      <c r="D250" s="124"/>
      <c r="E250" s="124"/>
      <c r="F250" s="124"/>
      <c r="G250" s="124"/>
      <c r="H250" s="124"/>
    </row>
    <row r="251" spans="1:8" x14ac:dyDescent="0.25">
      <c r="A251" s="124"/>
      <c r="B251" s="124"/>
      <c r="C251" s="124"/>
      <c r="D251" s="124"/>
      <c r="E251" s="124"/>
      <c r="F251" s="124"/>
      <c r="G251" s="124"/>
      <c r="H251" s="124"/>
    </row>
    <row r="252" spans="1:8" x14ac:dyDescent="0.25">
      <c r="A252" s="124"/>
      <c r="B252" s="124"/>
      <c r="C252" s="124"/>
      <c r="D252" s="124"/>
      <c r="E252" s="124"/>
      <c r="F252" s="124"/>
      <c r="G252" s="124"/>
      <c r="H252" s="124"/>
    </row>
    <row r="253" spans="1:8" x14ac:dyDescent="0.25">
      <c r="A253" s="124"/>
      <c r="B253" s="124"/>
      <c r="C253" s="124"/>
      <c r="D253" s="124"/>
      <c r="E253" s="124"/>
      <c r="F253" s="124"/>
      <c r="G253" s="124"/>
      <c r="H253" s="124"/>
    </row>
    <row r="254" spans="1:8" x14ac:dyDescent="0.25">
      <c r="A254" s="124"/>
      <c r="B254" s="124"/>
      <c r="C254" s="124"/>
      <c r="D254" s="124"/>
      <c r="E254" s="124"/>
      <c r="F254" s="124"/>
      <c r="G254" s="124"/>
      <c r="H254" s="124"/>
    </row>
    <row r="255" spans="1:8" x14ac:dyDescent="0.25">
      <c r="A255" s="124"/>
      <c r="B255" s="124"/>
      <c r="C255" s="124"/>
      <c r="D255" s="124"/>
      <c r="E255" s="124"/>
      <c r="F255" s="124"/>
      <c r="G255" s="124"/>
      <c r="H255" s="124"/>
    </row>
    <row r="256" spans="1:8" x14ac:dyDescent="0.25">
      <c r="A256" s="124"/>
      <c r="B256" s="124"/>
      <c r="C256" s="124"/>
      <c r="D256" s="124"/>
      <c r="E256" s="124"/>
      <c r="F256" s="124"/>
      <c r="G256" s="124"/>
      <c r="H256" s="124"/>
    </row>
    <row r="257" spans="1:8" x14ac:dyDescent="0.25">
      <c r="A257" s="124"/>
      <c r="B257" s="124"/>
      <c r="C257" s="124"/>
      <c r="D257" s="124"/>
      <c r="E257" s="124"/>
      <c r="F257" s="124"/>
      <c r="G257" s="124"/>
      <c r="H257" s="124"/>
    </row>
    <row r="258" spans="1:8" x14ac:dyDescent="0.25">
      <c r="A258" s="124"/>
      <c r="B258" s="124"/>
      <c r="C258" s="124"/>
      <c r="D258" s="124"/>
      <c r="E258" s="124"/>
      <c r="F258" s="124"/>
      <c r="G258" s="124"/>
      <c r="H258" s="124"/>
    </row>
    <row r="259" spans="1:8" x14ac:dyDescent="0.25">
      <c r="A259" s="124"/>
      <c r="B259" s="124"/>
      <c r="C259" s="124"/>
      <c r="D259" s="124"/>
      <c r="E259" s="124"/>
      <c r="F259" s="124"/>
      <c r="G259" s="124"/>
      <c r="H259" s="124"/>
    </row>
    <row r="260" spans="1:8" x14ac:dyDescent="0.25">
      <c r="A260" s="124"/>
      <c r="B260" s="124"/>
      <c r="C260" s="124"/>
      <c r="D260" s="124"/>
      <c r="E260" s="124"/>
      <c r="F260" s="124"/>
      <c r="G260" s="124"/>
      <c r="H260" s="124"/>
    </row>
    <row r="261" spans="1:8" x14ac:dyDescent="0.25">
      <c r="A261" s="124"/>
      <c r="B261" s="124"/>
      <c r="C261" s="124"/>
      <c r="D261" s="124"/>
      <c r="E261" s="124"/>
      <c r="F261" s="124"/>
      <c r="G261" s="124"/>
      <c r="H261" s="124"/>
    </row>
    <row r="262" spans="1:8" x14ac:dyDescent="0.25">
      <c r="A262" s="124"/>
      <c r="B262" s="124"/>
      <c r="C262" s="124"/>
      <c r="D262" s="124"/>
      <c r="E262" s="124"/>
      <c r="F262" s="124"/>
      <c r="G262" s="124"/>
      <c r="H262" s="124"/>
    </row>
    <row r="263" spans="1:8" x14ac:dyDescent="0.25">
      <c r="A263" s="124"/>
      <c r="B263" s="124"/>
      <c r="C263" s="124"/>
      <c r="D263" s="124"/>
      <c r="E263" s="124"/>
      <c r="F263" s="124"/>
      <c r="G263" s="124"/>
      <c r="H263" s="124"/>
    </row>
    <row r="264" spans="1:8" x14ac:dyDescent="0.25">
      <c r="A264" s="124"/>
      <c r="B264" s="124"/>
      <c r="C264" s="124"/>
      <c r="D264" s="124"/>
      <c r="E264" s="124"/>
      <c r="F264" s="124"/>
      <c r="G264" s="124"/>
      <c r="H264" s="124"/>
    </row>
    <row r="265" spans="1:8" x14ac:dyDescent="0.25">
      <c r="A265" s="124"/>
      <c r="B265" s="124"/>
      <c r="C265" s="124"/>
      <c r="D265" s="124"/>
      <c r="E265" s="124"/>
      <c r="F265" s="124"/>
      <c r="G265" s="124"/>
      <c r="H265" s="124"/>
    </row>
    <row r="266" spans="1:8" x14ac:dyDescent="0.25">
      <c r="A266" s="124"/>
      <c r="B266" s="124"/>
      <c r="C266" s="124"/>
      <c r="D266" s="124"/>
      <c r="E266" s="124"/>
      <c r="F266" s="124"/>
      <c r="G266" s="124"/>
      <c r="H266" s="124"/>
    </row>
    <row r="267" spans="1:8" x14ac:dyDescent="0.25">
      <c r="A267" s="124"/>
      <c r="B267" s="124"/>
      <c r="C267" s="124"/>
      <c r="D267" s="124"/>
      <c r="E267" s="124"/>
      <c r="F267" s="124"/>
      <c r="G267" s="124"/>
      <c r="H267" s="124"/>
    </row>
    <row r="268" spans="1:8" x14ac:dyDescent="0.25">
      <c r="A268" s="124"/>
      <c r="B268" s="124"/>
      <c r="C268" s="124"/>
      <c r="D268" s="124"/>
      <c r="E268" s="124"/>
      <c r="F268" s="124"/>
      <c r="G268" s="124"/>
      <c r="H268" s="124"/>
    </row>
    <row r="269" spans="1:8" x14ac:dyDescent="0.25">
      <c r="A269" s="124"/>
      <c r="B269" s="124"/>
      <c r="C269" s="124"/>
      <c r="D269" s="124"/>
      <c r="E269" s="124"/>
      <c r="F269" s="124"/>
      <c r="G269" s="124"/>
      <c r="H269" s="124"/>
    </row>
    <row r="270" spans="1:8" x14ac:dyDescent="0.25">
      <c r="A270" s="124"/>
      <c r="B270" s="124"/>
      <c r="C270" s="124"/>
      <c r="D270" s="124"/>
      <c r="E270" s="124"/>
      <c r="F270" s="124"/>
      <c r="G270" s="124"/>
      <c r="H270" s="124"/>
    </row>
    <row r="271" spans="1:8" x14ac:dyDescent="0.25">
      <c r="A271" s="124"/>
      <c r="B271" s="124"/>
      <c r="C271" s="124"/>
      <c r="D271" s="124"/>
      <c r="E271" s="124"/>
      <c r="F271" s="124"/>
      <c r="G271" s="124"/>
      <c r="H271" s="124"/>
    </row>
    <row r="272" spans="1:8" x14ac:dyDescent="0.25">
      <c r="A272" s="124"/>
      <c r="B272" s="124"/>
      <c r="C272" s="124"/>
      <c r="D272" s="124"/>
      <c r="E272" s="124"/>
      <c r="F272" s="124"/>
      <c r="G272" s="124"/>
      <c r="H272" s="124"/>
    </row>
    <row r="273" spans="1:8" x14ac:dyDescent="0.25">
      <c r="A273" s="124"/>
      <c r="B273" s="124"/>
      <c r="C273" s="124"/>
      <c r="D273" s="124"/>
      <c r="E273" s="124"/>
      <c r="F273" s="124"/>
      <c r="G273" s="124"/>
      <c r="H273" s="124"/>
    </row>
    <row r="274" spans="1:8" x14ac:dyDescent="0.25">
      <c r="A274" s="124"/>
      <c r="B274" s="124"/>
      <c r="C274" s="124"/>
      <c r="D274" s="124"/>
      <c r="E274" s="124"/>
      <c r="F274" s="124"/>
      <c r="G274" s="124"/>
      <c r="H274" s="124"/>
    </row>
    <row r="275" spans="1:8" x14ac:dyDescent="0.25">
      <c r="A275" s="124"/>
      <c r="B275" s="124"/>
      <c r="C275" s="124"/>
      <c r="D275" s="124"/>
      <c r="E275" s="124"/>
      <c r="F275" s="124"/>
      <c r="G275" s="124"/>
      <c r="H275" s="124"/>
    </row>
    <row r="276" spans="1:8" x14ac:dyDescent="0.25">
      <c r="A276" s="124"/>
      <c r="B276" s="124"/>
      <c r="C276" s="124"/>
      <c r="D276" s="124"/>
      <c r="E276" s="124"/>
      <c r="F276" s="124"/>
      <c r="G276" s="124"/>
      <c r="H276" s="124"/>
    </row>
    <row r="277" spans="1:8" x14ac:dyDescent="0.25">
      <c r="A277" s="124"/>
      <c r="B277" s="124"/>
      <c r="C277" s="124"/>
      <c r="D277" s="124"/>
      <c r="E277" s="124"/>
      <c r="F277" s="124"/>
      <c r="G277" s="124"/>
      <c r="H277" s="124"/>
    </row>
    <row r="278" spans="1:8" x14ac:dyDescent="0.25">
      <c r="A278" s="124"/>
      <c r="B278" s="124"/>
      <c r="C278" s="124"/>
      <c r="D278" s="124"/>
      <c r="E278" s="124"/>
      <c r="F278" s="124"/>
      <c r="G278" s="124"/>
      <c r="H278" s="124"/>
    </row>
    <row r="279" spans="1:8" x14ac:dyDescent="0.25">
      <c r="A279" s="124"/>
      <c r="B279" s="124"/>
      <c r="C279" s="124"/>
      <c r="D279" s="124"/>
      <c r="E279" s="124"/>
      <c r="F279" s="124"/>
      <c r="G279" s="124"/>
      <c r="H279" s="124"/>
    </row>
    <row r="280" spans="1:8" x14ac:dyDescent="0.25">
      <c r="A280" s="124"/>
      <c r="B280" s="124"/>
      <c r="C280" s="124"/>
      <c r="D280" s="124"/>
      <c r="E280" s="124"/>
      <c r="F280" s="124"/>
      <c r="G280" s="124"/>
      <c r="H280" s="124"/>
    </row>
    <row r="281" spans="1:8" x14ac:dyDescent="0.25">
      <c r="A281" s="124"/>
      <c r="B281" s="124"/>
      <c r="C281" s="124"/>
      <c r="D281" s="124"/>
      <c r="E281" s="124"/>
      <c r="F281" s="124"/>
      <c r="G281" s="124"/>
      <c r="H281" s="124"/>
    </row>
    <row r="282" spans="1:8" x14ac:dyDescent="0.25">
      <c r="A282" s="124"/>
      <c r="B282" s="124"/>
      <c r="C282" s="124"/>
      <c r="D282" s="124"/>
      <c r="E282" s="124"/>
      <c r="F282" s="124"/>
      <c r="G282" s="124"/>
      <c r="H282" s="124"/>
    </row>
    <row r="283" spans="1:8" x14ac:dyDescent="0.25">
      <c r="A283" s="124"/>
      <c r="B283" s="124"/>
      <c r="C283" s="124"/>
      <c r="D283" s="124"/>
      <c r="E283" s="124"/>
      <c r="F283" s="124"/>
      <c r="G283" s="124"/>
      <c r="H283" s="124"/>
    </row>
    <row r="284" spans="1:8" x14ac:dyDescent="0.25">
      <c r="A284" s="124"/>
      <c r="B284" s="124"/>
      <c r="C284" s="124"/>
      <c r="D284" s="124"/>
      <c r="E284" s="124"/>
      <c r="F284" s="124"/>
      <c r="G284" s="124"/>
      <c r="H284" s="124"/>
    </row>
    <row r="285" spans="1:8" x14ac:dyDescent="0.25">
      <c r="A285" s="124"/>
      <c r="B285" s="124"/>
      <c r="C285" s="124"/>
      <c r="D285" s="124"/>
      <c r="E285" s="124"/>
      <c r="F285" s="124"/>
      <c r="G285" s="124"/>
      <c r="H285" s="124"/>
    </row>
    <row r="286" spans="1:8" x14ac:dyDescent="0.25">
      <c r="A286" s="124"/>
      <c r="B286" s="124"/>
      <c r="C286" s="124"/>
      <c r="D286" s="124"/>
      <c r="E286" s="124"/>
      <c r="F286" s="124"/>
      <c r="G286" s="124"/>
      <c r="H286" s="124"/>
    </row>
    <row r="287" spans="1:8" x14ac:dyDescent="0.25">
      <c r="A287" s="124"/>
      <c r="B287" s="124"/>
      <c r="C287" s="124"/>
      <c r="D287" s="124"/>
      <c r="E287" s="124"/>
      <c r="F287" s="124"/>
      <c r="G287" s="124"/>
      <c r="H287" s="124"/>
    </row>
    <row r="288" spans="1:8" x14ac:dyDescent="0.25">
      <c r="A288" s="124"/>
      <c r="B288" s="124"/>
      <c r="C288" s="124"/>
      <c r="D288" s="124"/>
      <c r="E288" s="124"/>
      <c r="F288" s="124"/>
      <c r="G288" s="124"/>
      <c r="H288" s="124"/>
    </row>
    <row r="289" spans="1:8" x14ac:dyDescent="0.25">
      <c r="A289" s="124"/>
      <c r="B289" s="124"/>
      <c r="C289" s="124"/>
      <c r="D289" s="124"/>
      <c r="E289" s="124"/>
      <c r="F289" s="124"/>
      <c r="G289" s="124"/>
      <c r="H289" s="124"/>
    </row>
    <row r="290" spans="1:8" x14ac:dyDescent="0.25">
      <c r="A290" s="124"/>
      <c r="B290" s="124"/>
      <c r="C290" s="124"/>
      <c r="D290" s="124"/>
      <c r="E290" s="124"/>
      <c r="F290" s="124"/>
      <c r="G290" s="124"/>
      <c r="H290" s="124"/>
    </row>
    <row r="291" spans="1:8" x14ac:dyDescent="0.25">
      <c r="A291" s="124"/>
      <c r="B291" s="124"/>
      <c r="C291" s="124"/>
      <c r="D291" s="124"/>
      <c r="E291" s="124"/>
      <c r="F291" s="124"/>
      <c r="G291" s="124"/>
      <c r="H291" s="124"/>
    </row>
    <row r="292" spans="1:8" x14ac:dyDescent="0.25">
      <c r="A292" s="124"/>
      <c r="B292" s="124"/>
      <c r="C292" s="124"/>
      <c r="D292" s="124"/>
      <c r="E292" s="124"/>
      <c r="F292" s="124"/>
      <c r="G292" s="124"/>
      <c r="H292" s="124"/>
    </row>
    <row r="293" spans="1:8" x14ac:dyDescent="0.25">
      <c r="A293" s="124"/>
      <c r="B293" s="124"/>
      <c r="C293" s="124"/>
      <c r="D293" s="124"/>
      <c r="E293" s="124"/>
      <c r="F293" s="124"/>
      <c r="G293" s="124"/>
      <c r="H293" s="124"/>
    </row>
    <row r="294" spans="1:8" x14ac:dyDescent="0.25">
      <c r="A294" s="124"/>
      <c r="B294" s="124"/>
      <c r="C294" s="124"/>
      <c r="D294" s="124"/>
      <c r="E294" s="124"/>
      <c r="F294" s="124"/>
      <c r="G294" s="124"/>
      <c r="H294" s="124"/>
    </row>
    <row r="295" spans="1:8" x14ac:dyDescent="0.25">
      <c r="A295" s="124"/>
      <c r="B295" s="124"/>
      <c r="C295" s="124"/>
      <c r="D295" s="124"/>
      <c r="E295" s="124"/>
      <c r="F295" s="124"/>
      <c r="G295" s="124"/>
      <c r="H295" s="124"/>
    </row>
    <row r="296" spans="1:8" x14ac:dyDescent="0.25">
      <c r="A296" s="124"/>
      <c r="B296" s="124"/>
      <c r="C296" s="124"/>
      <c r="D296" s="124"/>
      <c r="E296" s="124"/>
      <c r="F296" s="124"/>
      <c r="G296" s="124"/>
      <c r="H296" s="124"/>
    </row>
    <row r="297" spans="1:8" x14ac:dyDescent="0.25">
      <c r="A297" s="124"/>
      <c r="B297" s="124"/>
      <c r="C297" s="124"/>
      <c r="D297" s="124"/>
      <c r="E297" s="124"/>
      <c r="F297" s="124"/>
      <c r="G297" s="124"/>
      <c r="H297" s="124"/>
    </row>
    <row r="298" spans="1:8" x14ac:dyDescent="0.25">
      <c r="A298" s="124"/>
      <c r="B298" s="124"/>
      <c r="C298" s="124"/>
      <c r="D298" s="124"/>
      <c r="E298" s="124"/>
      <c r="F298" s="124"/>
      <c r="G298" s="124"/>
      <c r="H298" s="124"/>
    </row>
    <row r="299" spans="1:8" x14ac:dyDescent="0.25">
      <c r="A299" s="124"/>
      <c r="B299" s="124"/>
      <c r="C299" s="124"/>
      <c r="D299" s="124"/>
      <c r="E299" s="124"/>
      <c r="F299" s="124"/>
      <c r="G299" s="124"/>
      <c r="H299" s="124"/>
    </row>
    <row r="300" spans="1:8" x14ac:dyDescent="0.25">
      <c r="A300" s="124"/>
      <c r="B300" s="124"/>
      <c r="C300" s="124"/>
      <c r="D300" s="124"/>
      <c r="E300" s="124"/>
      <c r="F300" s="124"/>
      <c r="G300" s="124"/>
      <c r="H300" s="124"/>
    </row>
    <row r="301" spans="1:8" x14ac:dyDescent="0.25">
      <c r="A301" s="124"/>
      <c r="B301" s="124"/>
      <c r="C301" s="124"/>
      <c r="D301" s="124"/>
      <c r="E301" s="124"/>
      <c r="F301" s="124"/>
      <c r="G301" s="124"/>
      <c r="H301" s="124"/>
    </row>
    <row r="302" spans="1:8" x14ac:dyDescent="0.25">
      <c r="A302" s="124"/>
      <c r="B302" s="124"/>
      <c r="C302" s="124"/>
      <c r="D302" s="124"/>
      <c r="E302" s="124"/>
      <c r="F302" s="124"/>
      <c r="G302" s="124"/>
      <c r="H302" s="124"/>
    </row>
    <row r="303" spans="1:8" x14ac:dyDescent="0.25">
      <c r="A303" s="124"/>
      <c r="B303" s="124"/>
      <c r="C303" s="124"/>
      <c r="D303" s="124"/>
      <c r="E303" s="124"/>
      <c r="F303" s="124"/>
      <c r="G303" s="124"/>
      <c r="H303" s="124"/>
    </row>
    <row r="304" spans="1:8" x14ac:dyDescent="0.25">
      <c r="A304" s="124"/>
      <c r="B304" s="124"/>
      <c r="C304" s="124"/>
      <c r="D304" s="124"/>
      <c r="E304" s="124"/>
      <c r="F304" s="124"/>
      <c r="G304" s="124"/>
      <c r="H304" s="124"/>
    </row>
    <row r="305" spans="1:8" x14ac:dyDescent="0.25">
      <c r="A305" s="124"/>
      <c r="B305" s="124"/>
      <c r="C305" s="124"/>
      <c r="D305" s="124"/>
      <c r="E305" s="124"/>
      <c r="F305" s="124"/>
      <c r="G305" s="124"/>
      <c r="H305" s="124"/>
    </row>
    <row r="306" spans="1:8" x14ac:dyDescent="0.25">
      <c r="A306" s="124"/>
      <c r="B306" s="124"/>
      <c r="C306" s="124"/>
      <c r="D306" s="124"/>
      <c r="E306" s="124"/>
      <c r="F306" s="124"/>
      <c r="G306" s="124"/>
      <c r="H306" s="124"/>
    </row>
    <row r="307" spans="1:8" x14ac:dyDescent="0.25">
      <c r="A307" s="124"/>
      <c r="B307" s="124"/>
      <c r="C307" s="124"/>
      <c r="D307" s="124"/>
      <c r="E307" s="124"/>
      <c r="F307" s="124"/>
      <c r="G307" s="124"/>
      <c r="H307" s="124"/>
    </row>
    <row r="308" spans="1:8" x14ac:dyDescent="0.25">
      <c r="A308" s="124"/>
      <c r="B308" s="124"/>
      <c r="C308" s="124"/>
      <c r="D308" s="124"/>
      <c r="E308" s="124"/>
      <c r="F308" s="124"/>
      <c r="G308" s="124"/>
      <c r="H308" s="124"/>
    </row>
    <row r="309" spans="1:8" x14ac:dyDescent="0.25">
      <c r="A309" s="124"/>
      <c r="B309" s="124"/>
      <c r="C309" s="124"/>
      <c r="D309" s="124"/>
      <c r="E309" s="124"/>
      <c r="F309" s="124"/>
      <c r="G309" s="124"/>
      <c r="H309" s="124"/>
    </row>
    <row r="310" spans="1:8" x14ac:dyDescent="0.25">
      <c r="A310" s="124"/>
      <c r="B310" s="124"/>
      <c r="C310" s="124"/>
      <c r="D310" s="124"/>
      <c r="E310" s="124"/>
      <c r="F310" s="124"/>
      <c r="G310" s="124"/>
      <c r="H310" s="124"/>
    </row>
    <row r="311" spans="1:8" x14ac:dyDescent="0.25">
      <c r="A311" s="124"/>
      <c r="B311" s="124"/>
      <c r="C311" s="124"/>
      <c r="D311" s="124"/>
      <c r="E311" s="124"/>
      <c r="F311" s="124"/>
      <c r="G311" s="124"/>
      <c r="H311" s="124"/>
    </row>
    <row r="312" spans="1:8" x14ac:dyDescent="0.25">
      <c r="A312" s="124"/>
      <c r="B312" s="124"/>
      <c r="C312" s="124"/>
      <c r="D312" s="124"/>
      <c r="E312" s="124"/>
      <c r="F312" s="124"/>
      <c r="G312" s="124"/>
      <c r="H312" s="124"/>
    </row>
    <row r="313" spans="1:8" x14ac:dyDescent="0.25">
      <c r="A313" s="124"/>
      <c r="B313" s="124"/>
      <c r="C313" s="124"/>
      <c r="D313" s="124"/>
      <c r="E313" s="124"/>
      <c r="F313" s="124"/>
      <c r="G313" s="124"/>
      <c r="H313" s="124"/>
    </row>
    <row r="314" spans="1:8" x14ac:dyDescent="0.25">
      <c r="A314" s="124"/>
      <c r="B314" s="124"/>
      <c r="C314" s="124"/>
      <c r="D314" s="124"/>
      <c r="E314" s="124"/>
      <c r="F314" s="124"/>
      <c r="G314" s="124"/>
      <c r="H314" s="124"/>
    </row>
    <row r="315" spans="1:8" x14ac:dyDescent="0.25">
      <c r="A315" s="124"/>
      <c r="B315" s="124"/>
      <c r="C315" s="124"/>
      <c r="D315" s="124"/>
      <c r="E315" s="124"/>
      <c r="F315" s="124"/>
      <c r="G315" s="124"/>
      <c r="H315" s="124"/>
    </row>
    <row r="316" spans="1:8" x14ac:dyDescent="0.25">
      <c r="A316" s="124"/>
      <c r="B316" s="124"/>
      <c r="C316" s="124"/>
      <c r="D316" s="124"/>
      <c r="E316" s="124"/>
      <c r="F316" s="124"/>
      <c r="G316" s="124"/>
      <c r="H316" s="124"/>
    </row>
    <row r="317" spans="1:8" x14ac:dyDescent="0.25">
      <c r="A317" s="124"/>
      <c r="B317" s="124"/>
      <c r="C317" s="124"/>
      <c r="D317" s="124"/>
      <c r="E317" s="124"/>
      <c r="F317" s="124"/>
      <c r="G317" s="124"/>
      <c r="H317" s="124"/>
    </row>
    <row r="318" spans="1:8" x14ac:dyDescent="0.25">
      <c r="A318" s="124"/>
      <c r="B318" s="124"/>
      <c r="C318" s="124"/>
      <c r="D318" s="124"/>
      <c r="E318" s="124"/>
      <c r="F318" s="124"/>
      <c r="G318" s="124"/>
      <c r="H318" s="124"/>
    </row>
    <row r="319" spans="1:8" x14ac:dyDescent="0.25">
      <c r="A319" s="124"/>
      <c r="B319" s="124"/>
      <c r="C319" s="124"/>
      <c r="D319" s="124"/>
      <c r="E319" s="124"/>
      <c r="F319" s="124"/>
      <c r="G319" s="124"/>
      <c r="H319" s="124"/>
    </row>
    <row r="320" spans="1:8" x14ac:dyDescent="0.25">
      <c r="A320" s="124"/>
      <c r="B320" s="124"/>
      <c r="C320" s="124"/>
      <c r="D320" s="124"/>
      <c r="E320" s="124"/>
      <c r="F320" s="124"/>
      <c r="G320" s="124"/>
      <c r="H320" s="124"/>
    </row>
    <row r="321" spans="1:8" x14ac:dyDescent="0.25">
      <c r="A321" s="124"/>
      <c r="B321" s="124"/>
      <c r="C321" s="124"/>
      <c r="D321" s="124"/>
      <c r="E321" s="124"/>
      <c r="F321" s="124"/>
      <c r="G321" s="124"/>
      <c r="H321" s="124"/>
    </row>
    <row r="322" spans="1:8" x14ac:dyDescent="0.25">
      <c r="A322" s="124"/>
      <c r="B322" s="124"/>
      <c r="C322" s="124"/>
      <c r="D322" s="124"/>
      <c r="E322" s="124"/>
      <c r="F322" s="124"/>
      <c r="G322" s="124"/>
      <c r="H322" s="124"/>
    </row>
    <row r="323" spans="1:8" x14ac:dyDescent="0.25">
      <c r="A323" s="124"/>
      <c r="B323" s="124"/>
      <c r="C323" s="124"/>
      <c r="D323" s="124"/>
      <c r="E323" s="124"/>
      <c r="F323" s="124"/>
      <c r="G323" s="124"/>
      <c r="H323" s="124"/>
    </row>
    <row r="324" spans="1:8" x14ac:dyDescent="0.25">
      <c r="A324" s="124"/>
      <c r="B324" s="124"/>
      <c r="C324" s="124"/>
      <c r="D324" s="124"/>
      <c r="E324" s="124"/>
      <c r="F324" s="124"/>
      <c r="G324" s="124"/>
      <c r="H324" s="124"/>
    </row>
    <row r="325" spans="1:8" x14ac:dyDescent="0.25">
      <c r="A325" s="124"/>
      <c r="B325" s="124"/>
      <c r="C325" s="124"/>
      <c r="D325" s="124"/>
      <c r="E325" s="124"/>
      <c r="F325" s="124"/>
      <c r="G325" s="124"/>
      <c r="H325" s="124"/>
    </row>
    <row r="326" spans="1:8" x14ac:dyDescent="0.25">
      <c r="A326" s="124"/>
      <c r="B326" s="124"/>
      <c r="C326" s="124"/>
      <c r="D326" s="124"/>
      <c r="E326" s="124"/>
      <c r="F326" s="124"/>
      <c r="G326" s="124"/>
      <c r="H326" s="124"/>
    </row>
    <row r="327" spans="1:8" x14ac:dyDescent="0.25">
      <c r="A327" s="124"/>
      <c r="B327" s="124"/>
      <c r="C327" s="124"/>
      <c r="D327" s="124"/>
      <c r="E327" s="124"/>
      <c r="F327" s="124"/>
      <c r="G327" s="124"/>
      <c r="H327" s="124"/>
    </row>
    <row r="328" spans="1:8" x14ac:dyDescent="0.25">
      <c r="A328" s="124"/>
      <c r="B328" s="124"/>
      <c r="C328" s="124"/>
      <c r="D328" s="124"/>
      <c r="E328" s="124"/>
      <c r="F328" s="124"/>
      <c r="G328" s="124"/>
      <c r="H328" s="124"/>
    </row>
    <row r="329" spans="1:8" x14ac:dyDescent="0.25">
      <c r="A329" s="124"/>
      <c r="B329" s="124"/>
      <c r="C329" s="124"/>
      <c r="D329" s="124"/>
      <c r="E329" s="124"/>
      <c r="F329" s="124"/>
      <c r="G329" s="124"/>
      <c r="H329" s="124"/>
    </row>
    <row r="330" spans="1:8" x14ac:dyDescent="0.25">
      <c r="A330" s="124"/>
      <c r="B330" s="124"/>
      <c r="C330" s="124"/>
      <c r="D330" s="124"/>
      <c r="E330" s="124"/>
      <c r="F330" s="124"/>
      <c r="G330" s="124"/>
      <c r="H330" s="124"/>
    </row>
    <row r="331" spans="1:8" x14ac:dyDescent="0.25">
      <c r="A331" s="124"/>
      <c r="B331" s="124"/>
      <c r="C331" s="124"/>
      <c r="D331" s="124"/>
      <c r="E331" s="124"/>
      <c r="F331" s="124"/>
      <c r="G331" s="124"/>
      <c r="H331" s="124"/>
    </row>
    <row r="332" spans="1:8" x14ac:dyDescent="0.25">
      <c r="A332" s="124"/>
      <c r="B332" s="124"/>
      <c r="C332" s="124"/>
      <c r="D332" s="124"/>
      <c r="E332" s="124"/>
      <c r="F332" s="124"/>
      <c r="G332" s="124"/>
      <c r="H332" s="124"/>
    </row>
    <row r="333" spans="1:8" x14ac:dyDescent="0.25">
      <c r="A333" s="124"/>
      <c r="B333" s="124"/>
      <c r="C333" s="124"/>
      <c r="D333" s="124"/>
      <c r="E333" s="124"/>
      <c r="F333" s="124"/>
      <c r="G333" s="124"/>
      <c r="H333" s="124"/>
    </row>
    <row r="334" spans="1:8" x14ac:dyDescent="0.25">
      <c r="A334" s="124"/>
      <c r="B334" s="124"/>
      <c r="C334" s="124"/>
      <c r="D334" s="124"/>
      <c r="E334" s="124"/>
      <c r="F334" s="124"/>
      <c r="G334" s="124"/>
      <c r="H334" s="124"/>
    </row>
    <row r="335" spans="1:8" x14ac:dyDescent="0.25">
      <c r="A335" s="124"/>
      <c r="B335" s="124"/>
      <c r="C335" s="124"/>
      <c r="D335" s="124"/>
      <c r="E335" s="124"/>
      <c r="F335" s="124"/>
      <c r="G335" s="124"/>
      <c r="H335" s="124"/>
    </row>
    <row r="336" spans="1:8" x14ac:dyDescent="0.25">
      <c r="A336" s="124"/>
      <c r="B336" s="124"/>
      <c r="C336" s="124"/>
      <c r="D336" s="124"/>
      <c r="E336" s="124"/>
      <c r="F336" s="124"/>
      <c r="G336" s="124"/>
      <c r="H336" s="124"/>
    </row>
    <row r="337" spans="1:8" x14ac:dyDescent="0.25">
      <c r="A337" s="124"/>
      <c r="B337" s="124"/>
      <c r="C337" s="124"/>
      <c r="D337" s="124"/>
      <c r="E337" s="124"/>
      <c r="F337" s="124"/>
      <c r="G337" s="124"/>
      <c r="H337" s="124"/>
    </row>
    <row r="338" spans="1:8" x14ac:dyDescent="0.25">
      <c r="A338" s="124"/>
      <c r="B338" s="124"/>
      <c r="C338" s="124"/>
      <c r="D338" s="124"/>
      <c r="E338" s="124"/>
      <c r="F338" s="124"/>
      <c r="G338" s="124"/>
      <c r="H338" s="124"/>
    </row>
    <row r="339" spans="1:8" x14ac:dyDescent="0.25">
      <c r="A339" s="124"/>
      <c r="B339" s="124"/>
      <c r="C339" s="124"/>
      <c r="D339" s="124"/>
      <c r="E339" s="124"/>
      <c r="F339" s="124"/>
      <c r="G339" s="124"/>
      <c r="H339" s="124"/>
    </row>
    <row r="340" spans="1:8" x14ac:dyDescent="0.25">
      <c r="A340" s="124"/>
      <c r="B340" s="124"/>
      <c r="C340" s="124"/>
      <c r="D340" s="124"/>
      <c r="E340" s="124"/>
      <c r="F340" s="124"/>
      <c r="G340" s="124"/>
      <c r="H340" s="124"/>
    </row>
    <row r="341" spans="1:8" x14ac:dyDescent="0.25">
      <c r="A341" s="124"/>
      <c r="B341" s="124"/>
      <c r="C341" s="124"/>
      <c r="D341" s="124"/>
      <c r="E341" s="124"/>
      <c r="F341" s="124"/>
      <c r="G341" s="124"/>
      <c r="H341" s="124"/>
    </row>
    <row r="342" spans="1:8" x14ac:dyDescent="0.25">
      <c r="A342" s="124"/>
      <c r="B342" s="124"/>
      <c r="C342" s="124"/>
      <c r="D342" s="124"/>
      <c r="E342" s="124"/>
      <c r="F342" s="124"/>
      <c r="G342" s="124"/>
      <c r="H342" s="124"/>
    </row>
    <row r="343" spans="1:8" x14ac:dyDescent="0.25">
      <c r="A343" s="124"/>
      <c r="B343" s="124"/>
      <c r="C343" s="124"/>
      <c r="D343" s="124"/>
      <c r="E343" s="124"/>
      <c r="F343" s="124"/>
      <c r="G343" s="124"/>
      <c r="H343" s="124"/>
    </row>
    <row r="344" spans="1:8" x14ac:dyDescent="0.25">
      <c r="A344" s="124"/>
      <c r="B344" s="124"/>
      <c r="C344" s="124"/>
      <c r="D344" s="124"/>
      <c r="E344" s="124"/>
      <c r="F344" s="124"/>
      <c r="G344" s="124"/>
      <c r="H344" s="124"/>
    </row>
    <row r="345" spans="1:8" x14ac:dyDescent="0.25">
      <c r="A345" s="124"/>
      <c r="B345" s="124"/>
      <c r="C345" s="124"/>
      <c r="D345" s="124"/>
      <c r="E345" s="124"/>
      <c r="F345" s="124"/>
      <c r="G345" s="124"/>
      <c r="H345" s="124"/>
    </row>
    <row r="346" spans="1:8" x14ac:dyDescent="0.25">
      <c r="A346" s="124"/>
      <c r="B346" s="124"/>
      <c r="C346" s="124"/>
      <c r="D346" s="124"/>
      <c r="E346" s="124"/>
      <c r="F346" s="124"/>
      <c r="G346" s="124"/>
      <c r="H346" s="124"/>
    </row>
    <row r="347" spans="1:8" x14ac:dyDescent="0.25">
      <c r="A347" s="124"/>
      <c r="B347" s="124"/>
      <c r="C347" s="124"/>
      <c r="D347" s="124"/>
      <c r="E347" s="124"/>
      <c r="F347" s="124"/>
      <c r="G347" s="124"/>
      <c r="H347" s="124"/>
    </row>
    <row r="348" spans="1:8" x14ac:dyDescent="0.25">
      <c r="A348" s="124"/>
      <c r="B348" s="124"/>
      <c r="C348" s="124"/>
      <c r="D348" s="124"/>
      <c r="E348" s="124"/>
      <c r="F348" s="124"/>
      <c r="G348" s="124"/>
      <c r="H348" s="124"/>
    </row>
    <row r="349" spans="1:8" x14ac:dyDescent="0.25">
      <c r="A349" s="124"/>
      <c r="B349" s="124"/>
      <c r="C349" s="124"/>
      <c r="D349" s="124"/>
      <c r="E349" s="124"/>
      <c r="F349" s="124"/>
      <c r="G349" s="124"/>
      <c r="H349" s="124"/>
    </row>
    <row r="350" spans="1:8" x14ac:dyDescent="0.25">
      <c r="A350" s="124"/>
      <c r="B350" s="124"/>
      <c r="C350" s="124"/>
      <c r="D350" s="124"/>
      <c r="E350" s="124"/>
      <c r="F350" s="124"/>
      <c r="G350" s="124"/>
      <c r="H350" s="124"/>
    </row>
    <row r="351" spans="1:8" x14ac:dyDescent="0.25">
      <c r="A351" s="124"/>
      <c r="B351" s="124"/>
      <c r="C351" s="124"/>
      <c r="D351" s="124"/>
      <c r="E351" s="124"/>
      <c r="F351" s="124"/>
      <c r="G351" s="124"/>
      <c r="H351" s="124"/>
    </row>
    <row r="352" spans="1:8" x14ac:dyDescent="0.25">
      <c r="A352" s="124"/>
      <c r="B352" s="124"/>
      <c r="C352" s="124"/>
      <c r="D352" s="124"/>
      <c r="E352" s="124"/>
      <c r="F352" s="124"/>
      <c r="G352" s="124"/>
      <c r="H352" s="124"/>
    </row>
    <row r="353" spans="1:8" x14ac:dyDescent="0.25">
      <c r="A353" s="124"/>
      <c r="B353" s="124"/>
      <c r="C353" s="124"/>
      <c r="D353" s="124"/>
      <c r="E353" s="124"/>
      <c r="F353" s="124"/>
      <c r="G353" s="124"/>
      <c r="H353" s="124"/>
    </row>
    <row r="354" spans="1:8" x14ac:dyDescent="0.25">
      <c r="A354" s="124"/>
      <c r="B354" s="124"/>
      <c r="C354" s="124"/>
      <c r="D354" s="124"/>
      <c r="E354" s="124"/>
      <c r="F354" s="124"/>
      <c r="G354" s="124"/>
      <c r="H354" s="124"/>
    </row>
    <row r="355" spans="1:8" x14ac:dyDescent="0.25">
      <c r="A355" s="124"/>
      <c r="B355" s="124"/>
      <c r="C355" s="124"/>
      <c r="D355" s="124"/>
      <c r="E355" s="124"/>
      <c r="F355" s="124"/>
      <c r="G355" s="124"/>
      <c r="H355" s="124"/>
    </row>
    <row r="356" spans="1:8" x14ac:dyDescent="0.25">
      <c r="A356" s="124"/>
      <c r="B356" s="124"/>
      <c r="C356" s="124"/>
      <c r="D356" s="124"/>
      <c r="E356" s="124"/>
      <c r="F356" s="124"/>
      <c r="G356" s="124"/>
      <c r="H356" s="124"/>
    </row>
    <row r="357" spans="1:8" x14ac:dyDescent="0.25">
      <c r="A357" s="124"/>
      <c r="B357" s="124"/>
      <c r="C357" s="124"/>
      <c r="D357" s="124"/>
      <c r="E357" s="124"/>
      <c r="F357" s="124"/>
      <c r="G357" s="124"/>
      <c r="H357" s="124"/>
    </row>
    <row r="358" spans="1:8" x14ac:dyDescent="0.25">
      <c r="A358" s="124"/>
      <c r="B358" s="124"/>
      <c r="C358" s="124"/>
      <c r="D358" s="124"/>
      <c r="E358" s="124"/>
      <c r="F358" s="124"/>
      <c r="G358" s="124"/>
      <c r="H358" s="124"/>
    </row>
    <row r="359" spans="1:8" x14ac:dyDescent="0.25">
      <c r="A359" s="124"/>
      <c r="B359" s="124"/>
      <c r="C359" s="124"/>
      <c r="D359" s="124"/>
      <c r="E359" s="124"/>
      <c r="F359" s="124"/>
      <c r="G359" s="124"/>
      <c r="H359" s="124"/>
    </row>
    <row r="360" spans="1:8" x14ac:dyDescent="0.25">
      <c r="A360" s="124"/>
      <c r="B360" s="124"/>
      <c r="C360" s="124"/>
      <c r="D360" s="124"/>
      <c r="E360" s="124"/>
      <c r="F360" s="124"/>
      <c r="G360" s="124"/>
      <c r="H360" s="124"/>
    </row>
    <row r="361" spans="1:8" x14ac:dyDescent="0.25">
      <c r="A361" s="124"/>
      <c r="B361" s="124"/>
      <c r="C361" s="124"/>
      <c r="D361" s="124"/>
      <c r="E361" s="124"/>
      <c r="F361" s="124"/>
      <c r="G361" s="124"/>
      <c r="H361" s="124"/>
    </row>
    <row r="362" spans="1:8" x14ac:dyDescent="0.25">
      <c r="A362" s="124"/>
      <c r="B362" s="124"/>
      <c r="C362" s="124"/>
      <c r="D362" s="124"/>
      <c r="E362" s="124"/>
      <c r="F362" s="124"/>
      <c r="G362" s="124"/>
      <c r="H362" s="124"/>
    </row>
    <row r="363" spans="1:8" x14ac:dyDescent="0.25">
      <c r="A363" s="124"/>
      <c r="B363" s="124"/>
      <c r="C363" s="124"/>
      <c r="D363" s="124"/>
      <c r="E363" s="124"/>
      <c r="F363" s="124"/>
      <c r="G363" s="124"/>
      <c r="H363" s="124"/>
    </row>
    <row r="364" spans="1:8" x14ac:dyDescent="0.25">
      <c r="A364" s="124"/>
      <c r="B364" s="124"/>
      <c r="C364" s="124"/>
      <c r="D364" s="124"/>
      <c r="E364" s="124"/>
      <c r="F364" s="124"/>
      <c r="G364" s="124"/>
      <c r="H364" s="124"/>
    </row>
    <row r="365" spans="1:8" x14ac:dyDescent="0.25">
      <c r="A365" s="124"/>
      <c r="B365" s="124"/>
      <c r="C365" s="124"/>
      <c r="D365" s="124"/>
      <c r="E365" s="124"/>
      <c r="F365" s="124"/>
      <c r="G365" s="124"/>
      <c r="H365" s="124"/>
    </row>
    <row r="366" spans="1:8" x14ac:dyDescent="0.25">
      <c r="A366" s="124"/>
      <c r="B366" s="124"/>
      <c r="C366" s="124"/>
      <c r="D366" s="124"/>
      <c r="E366" s="124"/>
      <c r="F366" s="124"/>
      <c r="G366" s="124"/>
      <c r="H366" s="124"/>
    </row>
    <row r="367" spans="1:8" x14ac:dyDescent="0.25">
      <c r="A367" s="124"/>
      <c r="B367" s="124"/>
      <c r="C367" s="124"/>
      <c r="D367" s="124"/>
      <c r="E367" s="124"/>
      <c r="F367" s="124"/>
      <c r="G367" s="124"/>
      <c r="H367" s="124"/>
    </row>
    <row r="368" spans="1:8" x14ac:dyDescent="0.25">
      <c r="A368" s="124"/>
      <c r="B368" s="124"/>
      <c r="C368" s="124"/>
      <c r="D368" s="124"/>
      <c r="E368" s="124"/>
      <c r="F368" s="124"/>
      <c r="G368" s="124"/>
      <c r="H368" s="124"/>
    </row>
    <row r="369" spans="1:8" x14ac:dyDescent="0.25">
      <c r="A369" s="124"/>
      <c r="B369" s="124"/>
      <c r="C369" s="124"/>
      <c r="D369" s="124"/>
      <c r="E369" s="124"/>
      <c r="F369" s="124"/>
      <c r="G369" s="124"/>
      <c r="H369" s="124"/>
    </row>
    <row r="370" spans="1:8" x14ac:dyDescent="0.25">
      <c r="A370" s="124"/>
      <c r="B370" s="124"/>
      <c r="C370" s="124"/>
      <c r="D370" s="124"/>
      <c r="E370" s="124"/>
      <c r="F370" s="124"/>
      <c r="G370" s="124"/>
      <c r="H370" s="124"/>
    </row>
    <row r="371" spans="1:8" x14ac:dyDescent="0.25">
      <c r="A371" s="124"/>
      <c r="B371" s="124"/>
      <c r="C371" s="124"/>
      <c r="D371" s="124"/>
      <c r="E371" s="124"/>
      <c r="F371" s="124"/>
      <c r="G371" s="124"/>
      <c r="H371" s="124"/>
    </row>
    <row r="372" spans="1:8" x14ac:dyDescent="0.25">
      <c r="A372" s="124"/>
      <c r="B372" s="124"/>
      <c r="C372" s="124"/>
      <c r="D372" s="124"/>
      <c r="E372" s="124"/>
      <c r="F372" s="124"/>
      <c r="G372" s="124"/>
      <c r="H372" s="124"/>
    </row>
    <row r="373" spans="1:8" x14ac:dyDescent="0.25">
      <c r="A373" s="124"/>
      <c r="B373" s="124"/>
      <c r="C373" s="124"/>
      <c r="D373" s="124"/>
      <c r="E373" s="124"/>
      <c r="F373" s="124"/>
      <c r="G373" s="124"/>
      <c r="H373" s="124"/>
    </row>
    <row r="374" spans="1:8" x14ac:dyDescent="0.25">
      <c r="A374" s="124"/>
      <c r="B374" s="124"/>
      <c r="C374" s="124"/>
      <c r="D374" s="124"/>
      <c r="E374" s="124"/>
      <c r="F374" s="124"/>
      <c r="G374" s="124"/>
      <c r="H374" s="124"/>
    </row>
    <row r="375" spans="1:8" x14ac:dyDescent="0.25">
      <c r="A375" s="124"/>
      <c r="B375" s="124"/>
      <c r="C375" s="124"/>
      <c r="D375" s="124"/>
      <c r="E375" s="124"/>
      <c r="F375" s="124"/>
      <c r="G375" s="124"/>
      <c r="H375" s="124"/>
    </row>
    <row r="376" spans="1:8" x14ac:dyDescent="0.25">
      <c r="A376" s="124"/>
      <c r="B376" s="124"/>
      <c r="C376" s="124"/>
      <c r="D376" s="124"/>
      <c r="E376" s="124"/>
      <c r="F376" s="124"/>
      <c r="G376" s="124"/>
      <c r="H376" s="124"/>
    </row>
    <row r="377" spans="1:8" x14ac:dyDescent="0.25">
      <c r="A377" s="124"/>
      <c r="B377" s="124"/>
      <c r="C377" s="124"/>
      <c r="D377" s="124"/>
      <c r="E377" s="124"/>
      <c r="F377" s="124"/>
      <c r="G377" s="124"/>
      <c r="H377" s="124"/>
    </row>
    <row r="378" spans="1:8" x14ac:dyDescent="0.25">
      <c r="A378" s="124"/>
      <c r="B378" s="124"/>
      <c r="C378" s="124"/>
      <c r="D378" s="124"/>
      <c r="E378" s="124"/>
      <c r="F378" s="124"/>
      <c r="G378" s="124"/>
      <c r="H378" s="124"/>
    </row>
    <row r="379" spans="1:8" x14ac:dyDescent="0.25">
      <c r="A379" s="124"/>
      <c r="B379" s="124"/>
      <c r="C379" s="124"/>
      <c r="D379" s="124"/>
      <c r="E379" s="124"/>
      <c r="F379" s="124"/>
      <c r="G379" s="124"/>
      <c r="H379" s="124"/>
    </row>
    <row r="380" spans="1:8" x14ac:dyDescent="0.25">
      <c r="A380" s="124"/>
      <c r="B380" s="124"/>
      <c r="C380" s="124"/>
      <c r="D380" s="124"/>
      <c r="E380" s="124"/>
      <c r="F380" s="124"/>
      <c r="G380" s="124"/>
      <c r="H380" s="124"/>
    </row>
    <row r="381" spans="1:8" x14ac:dyDescent="0.25">
      <c r="A381" s="124"/>
      <c r="B381" s="124"/>
      <c r="C381" s="124"/>
      <c r="D381" s="124"/>
      <c r="E381" s="124"/>
      <c r="F381" s="124"/>
      <c r="G381" s="124"/>
      <c r="H381" s="124"/>
    </row>
    <row r="382" spans="1:8" x14ac:dyDescent="0.25">
      <c r="A382" s="124"/>
      <c r="B382" s="124"/>
      <c r="C382" s="124"/>
      <c r="D382" s="124"/>
      <c r="E382" s="124"/>
      <c r="F382" s="124"/>
      <c r="G382" s="124"/>
      <c r="H382" s="124"/>
    </row>
    <row r="383" spans="1:8" x14ac:dyDescent="0.25">
      <c r="A383" s="124"/>
      <c r="B383" s="124"/>
      <c r="C383" s="124"/>
      <c r="D383" s="124"/>
      <c r="E383" s="124"/>
      <c r="F383" s="124"/>
      <c r="G383" s="124"/>
      <c r="H383" s="124"/>
    </row>
    <row r="384" spans="1:8" x14ac:dyDescent="0.25">
      <c r="A384" s="124"/>
      <c r="B384" s="124"/>
      <c r="C384" s="124"/>
      <c r="D384" s="124"/>
      <c r="E384" s="124"/>
      <c r="F384" s="124"/>
      <c r="G384" s="124"/>
      <c r="H384" s="124"/>
    </row>
    <row r="385" spans="1:8" x14ac:dyDescent="0.25">
      <c r="A385" s="124"/>
      <c r="B385" s="124"/>
      <c r="C385" s="124"/>
      <c r="D385" s="124"/>
      <c r="E385" s="124"/>
      <c r="F385" s="124"/>
      <c r="G385" s="124"/>
      <c r="H385" s="124"/>
    </row>
    <row r="386" spans="1:8" x14ac:dyDescent="0.25">
      <c r="A386" s="124"/>
      <c r="B386" s="124"/>
      <c r="C386" s="124"/>
      <c r="D386" s="124"/>
      <c r="E386" s="124"/>
      <c r="F386" s="124"/>
      <c r="G386" s="124"/>
      <c r="H386" s="124"/>
    </row>
    <row r="387" spans="1:8" x14ac:dyDescent="0.25">
      <c r="A387" s="124"/>
      <c r="B387" s="124"/>
      <c r="C387" s="124"/>
      <c r="D387" s="124"/>
      <c r="E387" s="124"/>
      <c r="F387" s="124"/>
      <c r="G387" s="124"/>
      <c r="H387" s="124"/>
    </row>
    <row r="388" spans="1:8" x14ac:dyDescent="0.25">
      <c r="A388" s="124"/>
      <c r="B388" s="124"/>
      <c r="C388" s="124"/>
      <c r="D388" s="124"/>
      <c r="E388" s="124"/>
      <c r="F388" s="124"/>
      <c r="G388" s="124"/>
      <c r="H388" s="124"/>
    </row>
    <row r="389" spans="1:8" x14ac:dyDescent="0.25">
      <c r="A389" s="124"/>
      <c r="B389" s="124"/>
      <c r="C389" s="124"/>
      <c r="D389" s="124"/>
      <c r="E389" s="124"/>
      <c r="F389" s="124"/>
      <c r="G389" s="124"/>
      <c r="H389" s="124"/>
    </row>
    <row r="390" spans="1:8" x14ac:dyDescent="0.25">
      <c r="A390" s="124"/>
      <c r="B390" s="124"/>
      <c r="C390" s="124"/>
      <c r="D390" s="124"/>
      <c r="E390" s="124"/>
      <c r="F390" s="124"/>
      <c r="G390" s="124"/>
      <c r="H390" s="124"/>
    </row>
    <row r="391" spans="1:8" x14ac:dyDescent="0.25">
      <c r="A391" s="124"/>
      <c r="B391" s="124"/>
      <c r="C391" s="124"/>
      <c r="D391" s="124"/>
      <c r="E391" s="124"/>
      <c r="F391" s="124"/>
      <c r="G391" s="124"/>
      <c r="H391" s="124"/>
    </row>
    <row r="392" spans="1:8" x14ac:dyDescent="0.25">
      <c r="A392" s="124"/>
      <c r="B392" s="124"/>
      <c r="C392" s="124"/>
      <c r="D392" s="124"/>
      <c r="E392" s="124"/>
      <c r="F392" s="124"/>
      <c r="G392" s="124"/>
      <c r="H392" s="124"/>
    </row>
    <row r="393" spans="1:8" x14ac:dyDescent="0.25">
      <c r="A393" s="124"/>
      <c r="B393" s="124"/>
      <c r="C393" s="124"/>
      <c r="D393" s="124"/>
      <c r="E393" s="124"/>
      <c r="F393" s="124"/>
      <c r="G393" s="124"/>
      <c r="H393" s="124"/>
    </row>
    <row r="394" spans="1:8" x14ac:dyDescent="0.25">
      <c r="A394" s="124"/>
      <c r="B394" s="124"/>
      <c r="C394" s="124"/>
      <c r="D394" s="124"/>
      <c r="E394" s="124"/>
      <c r="F394" s="124"/>
      <c r="G394" s="124"/>
      <c r="H394" s="124"/>
    </row>
    <row r="395" spans="1:8" x14ac:dyDescent="0.25">
      <c r="A395" s="124"/>
      <c r="B395" s="124"/>
      <c r="C395" s="124"/>
      <c r="D395" s="124"/>
      <c r="E395" s="124"/>
      <c r="F395" s="124"/>
      <c r="G395" s="124"/>
      <c r="H395" s="124"/>
    </row>
    <row r="396" spans="1:8" x14ac:dyDescent="0.25">
      <c r="A396" s="124"/>
      <c r="B396" s="124"/>
      <c r="C396" s="124"/>
      <c r="D396" s="124"/>
      <c r="E396" s="124"/>
      <c r="F396" s="124"/>
      <c r="G396" s="124"/>
      <c r="H396" s="124"/>
    </row>
    <row r="397" spans="1:8" x14ac:dyDescent="0.25">
      <c r="A397" s="124"/>
      <c r="B397" s="124"/>
      <c r="C397" s="124"/>
      <c r="D397" s="124"/>
      <c r="E397" s="124"/>
      <c r="F397" s="124"/>
      <c r="G397" s="124"/>
      <c r="H397" s="124"/>
    </row>
    <row r="398" spans="1:8" x14ac:dyDescent="0.25">
      <c r="A398" s="124"/>
      <c r="B398" s="124"/>
      <c r="C398" s="124"/>
      <c r="D398" s="124"/>
      <c r="E398" s="124"/>
      <c r="F398" s="124"/>
      <c r="G398" s="124"/>
      <c r="H398" s="124"/>
    </row>
    <row r="399" spans="1:8" x14ac:dyDescent="0.25">
      <c r="A399" s="124"/>
      <c r="B399" s="124"/>
      <c r="C399" s="124"/>
      <c r="D399" s="124"/>
      <c r="E399" s="124"/>
      <c r="F399" s="124"/>
      <c r="G399" s="124"/>
      <c r="H399" s="124"/>
    </row>
    <row r="400" spans="1:8" x14ac:dyDescent="0.25">
      <c r="A400" s="124"/>
      <c r="B400" s="124"/>
      <c r="C400" s="124"/>
      <c r="D400" s="124"/>
      <c r="E400" s="124"/>
      <c r="F400" s="124"/>
      <c r="G400" s="124"/>
      <c r="H400" s="124"/>
    </row>
    <row r="401" spans="1:8" x14ac:dyDescent="0.25">
      <c r="A401" s="124"/>
      <c r="B401" s="124"/>
      <c r="C401" s="124"/>
      <c r="D401" s="124"/>
      <c r="E401" s="124"/>
      <c r="F401" s="124"/>
      <c r="G401" s="124"/>
      <c r="H401" s="124"/>
    </row>
    <row r="402" spans="1:8" x14ac:dyDescent="0.25">
      <c r="A402" s="124"/>
      <c r="B402" s="124"/>
      <c r="C402" s="124"/>
      <c r="D402" s="124"/>
      <c r="E402" s="124"/>
      <c r="F402" s="124"/>
      <c r="G402" s="124"/>
      <c r="H402" s="124"/>
    </row>
    <row r="403" spans="1:8" x14ac:dyDescent="0.25">
      <c r="A403" s="124"/>
      <c r="B403" s="124"/>
      <c r="C403" s="124"/>
      <c r="D403" s="124"/>
      <c r="E403" s="124"/>
      <c r="F403" s="124"/>
      <c r="G403" s="124"/>
      <c r="H403" s="124"/>
    </row>
    <row r="404" spans="1:8" x14ac:dyDescent="0.25">
      <c r="A404" s="124"/>
      <c r="B404" s="124"/>
      <c r="C404" s="124"/>
      <c r="D404" s="124"/>
      <c r="E404" s="124"/>
      <c r="F404" s="124"/>
      <c r="G404" s="124"/>
      <c r="H404" s="124"/>
    </row>
    <row r="405" spans="1:8" x14ac:dyDescent="0.25">
      <c r="A405" s="124"/>
      <c r="B405" s="124"/>
      <c r="C405" s="124"/>
      <c r="D405" s="124"/>
      <c r="E405" s="124"/>
      <c r="F405" s="124"/>
      <c r="G405" s="124"/>
      <c r="H405" s="124"/>
    </row>
    <row r="406" spans="1:8" x14ac:dyDescent="0.25">
      <c r="A406" s="124"/>
      <c r="B406" s="124"/>
      <c r="C406" s="124"/>
      <c r="D406" s="124"/>
      <c r="E406" s="124"/>
      <c r="F406" s="124"/>
      <c r="G406" s="124"/>
      <c r="H406" s="124"/>
    </row>
    <row r="407" spans="1:8" x14ac:dyDescent="0.25">
      <c r="A407" s="124"/>
      <c r="B407" s="124"/>
      <c r="C407" s="124"/>
      <c r="D407" s="124"/>
      <c r="E407" s="124"/>
      <c r="F407" s="124"/>
      <c r="G407" s="124"/>
      <c r="H407" s="124"/>
    </row>
    <row r="408" spans="1:8" x14ac:dyDescent="0.25">
      <c r="A408" s="124"/>
      <c r="B408" s="124"/>
      <c r="C408" s="124"/>
      <c r="D408" s="124"/>
      <c r="E408" s="124"/>
      <c r="F408" s="124"/>
      <c r="G408" s="124"/>
      <c r="H408" s="124"/>
    </row>
    <row r="409" spans="1:8" x14ac:dyDescent="0.25">
      <c r="A409" s="124"/>
      <c r="B409" s="124"/>
      <c r="C409" s="124"/>
      <c r="D409" s="124"/>
      <c r="E409" s="124"/>
      <c r="F409" s="124"/>
      <c r="G409" s="124"/>
      <c r="H409" s="124"/>
    </row>
    <row r="410" spans="1:8" x14ac:dyDescent="0.25">
      <c r="A410" s="124"/>
      <c r="B410" s="124"/>
      <c r="C410" s="124"/>
      <c r="D410" s="124"/>
      <c r="E410" s="124"/>
      <c r="F410" s="124"/>
      <c r="G410" s="124"/>
      <c r="H410" s="124"/>
    </row>
    <row r="411" spans="1:8" x14ac:dyDescent="0.25">
      <c r="A411" s="124"/>
      <c r="B411" s="124"/>
      <c r="C411" s="124"/>
      <c r="D411" s="124"/>
      <c r="E411" s="124"/>
      <c r="F411" s="124"/>
      <c r="G411" s="124"/>
      <c r="H411" s="124"/>
    </row>
    <row r="412" spans="1:8" x14ac:dyDescent="0.25">
      <c r="A412" s="124"/>
      <c r="B412" s="124"/>
      <c r="C412" s="124"/>
      <c r="D412" s="124"/>
      <c r="E412" s="124"/>
      <c r="F412" s="124"/>
      <c r="G412" s="124"/>
      <c r="H412" s="124"/>
    </row>
    <row r="413" spans="1:8" x14ac:dyDescent="0.25">
      <c r="A413" s="124"/>
      <c r="B413" s="124"/>
      <c r="C413" s="124"/>
      <c r="D413" s="124"/>
      <c r="E413" s="124"/>
      <c r="F413" s="124"/>
      <c r="G413" s="124"/>
      <c r="H413" s="124"/>
    </row>
    <row r="414" spans="1:8" x14ac:dyDescent="0.25">
      <c r="A414" s="124"/>
      <c r="B414" s="124"/>
      <c r="C414" s="124"/>
      <c r="D414" s="124"/>
      <c r="E414" s="124"/>
      <c r="F414" s="124"/>
      <c r="G414" s="124"/>
      <c r="H414" s="124"/>
    </row>
    <row r="415" spans="1:8" x14ac:dyDescent="0.25">
      <c r="A415" s="124"/>
      <c r="B415" s="124"/>
      <c r="C415" s="124"/>
      <c r="D415" s="124"/>
      <c r="E415" s="124"/>
      <c r="F415" s="124"/>
      <c r="G415" s="124"/>
      <c r="H415" s="124"/>
    </row>
    <row r="416" spans="1:8" x14ac:dyDescent="0.25">
      <c r="A416" s="124"/>
      <c r="B416" s="124"/>
      <c r="C416" s="124"/>
      <c r="D416" s="124"/>
      <c r="E416" s="124"/>
      <c r="F416" s="124"/>
      <c r="G416" s="124"/>
      <c r="H416" s="124"/>
    </row>
    <row r="417" spans="1:8" x14ac:dyDescent="0.25">
      <c r="A417" s="124"/>
      <c r="B417" s="124"/>
      <c r="C417" s="124"/>
      <c r="D417" s="124"/>
      <c r="E417" s="124"/>
      <c r="F417" s="124"/>
      <c r="G417" s="124"/>
      <c r="H417" s="124"/>
    </row>
    <row r="418" spans="1:8" x14ac:dyDescent="0.25">
      <c r="A418" s="124"/>
      <c r="B418" s="124"/>
      <c r="C418" s="124"/>
      <c r="D418" s="124"/>
      <c r="E418" s="124"/>
      <c r="F418" s="124"/>
      <c r="G418" s="124"/>
      <c r="H418" s="124"/>
    </row>
    <row r="419" spans="1:8" x14ac:dyDescent="0.25">
      <c r="A419" s="124"/>
      <c r="B419" s="124"/>
      <c r="C419" s="124"/>
      <c r="D419" s="124"/>
      <c r="E419" s="124"/>
      <c r="F419" s="124"/>
      <c r="G419" s="124"/>
      <c r="H419" s="124"/>
    </row>
    <row r="420" spans="1:8" x14ac:dyDescent="0.25">
      <c r="A420" s="124"/>
      <c r="B420" s="124"/>
      <c r="C420" s="124"/>
      <c r="D420" s="124"/>
      <c r="E420" s="124"/>
      <c r="F420" s="124"/>
      <c r="G420" s="124"/>
      <c r="H420" s="124"/>
    </row>
    <row r="421" spans="1:8" x14ac:dyDescent="0.25">
      <c r="A421" s="124"/>
      <c r="B421" s="124"/>
      <c r="C421" s="124"/>
      <c r="D421" s="124"/>
      <c r="E421" s="124"/>
      <c r="F421" s="124"/>
      <c r="G421" s="124"/>
      <c r="H421" s="124"/>
    </row>
    <row r="422" spans="1:8" x14ac:dyDescent="0.25">
      <c r="A422" s="124"/>
      <c r="B422" s="124"/>
      <c r="C422" s="124"/>
      <c r="D422" s="124"/>
      <c r="E422" s="124"/>
      <c r="F422" s="124"/>
      <c r="G422" s="124"/>
      <c r="H422" s="124"/>
    </row>
    <row r="423" spans="1:8" x14ac:dyDescent="0.25">
      <c r="A423" s="124"/>
      <c r="B423" s="124"/>
      <c r="C423" s="124"/>
      <c r="D423" s="124"/>
      <c r="E423" s="124"/>
      <c r="F423" s="124"/>
      <c r="G423" s="124"/>
      <c r="H423" s="124"/>
    </row>
    <row r="424" spans="1:8" x14ac:dyDescent="0.25">
      <c r="A424" s="124"/>
      <c r="B424" s="124"/>
      <c r="C424" s="124"/>
      <c r="D424" s="124"/>
      <c r="E424" s="124"/>
      <c r="F424" s="124"/>
      <c r="G424" s="124"/>
      <c r="H424" s="124"/>
    </row>
    <row r="425" spans="1:8" x14ac:dyDescent="0.25">
      <c r="A425" s="124"/>
      <c r="B425" s="124"/>
      <c r="C425" s="124"/>
      <c r="D425" s="124"/>
      <c r="E425" s="124"/>
      <c r="F425" s="124"/>
      <c r="G425" s="124"/>
      <c r="H425" s="124"/>
    </row>
    <row r="426" spans="1:8" x14ac:dyDescent="0.25">
      <c r="A426" s="124"/>
      <c r="B426" s="124"/>
      <c r="C426" s="124"/>
      <c r="D426" s="124"/>
      <c r="E426" s="124"/>
      <c r="F426" s="124"/>
      <c r="G426" s="124"/>
      <c r="H426" s="124"/>
    </row>
    <row r="427" spans="1:8" x14ac:dyDescent="0.25">
      <c r="A427" s="124"/>
      <c r="B427" s="124"/>
      <c r="C427" s="124"/>
      <c r="D427" s="124"/>
      <c r="E427" s="124"/>
      <c r="F427" s="124"/>
      <c r="G427" s="124"/>
      <c r="H427" s="124"/>
    </row>
    <row r="428" spans="1:8" x14ac:dyDescent="0.25">
      <c r="A428" s="124"/>
      <c r="B428" s="124"/>
      <c r="C428" s="124"/>
      <c r="D428" s="124"/>
      <c r="E428" s="124"/>
      <c r="F428" s="124"/>
      <c r="G428" s="124"/>
      <c r="H428" s="124"/>
    </row>
    <row r="429" spans="1:8" x14ac:dyDescent="0.25">
      <c r="A429" s="124"/>
      <c r="B429" s="124"/>
      <c r="C429" s="124"/>
      <c r="D429" s="124"/>
      <c r="E429" s="124"/>
      <c r="F429" s="124"/>
      <c r="G429" s="124"/>
      <c r="H429" s="124"/>
    </row>
    <row r="430" spans="1:8" x14ac:dyDescent="0.25">
      <c r="A430" s="124"/>
      <c r="B430" s="124"/>
      <c r="C430" s="124"/>
      <c r="D430" s="124"/>
      <c r="E430" s="124"/>
      <c r="F430" s="124"/>
      <c r="G430" s="124"/>
      <c r="H430" s="124"/>
    </row>
    <row r="431" spans="1:8" x14ac:dyDescent="0.25">
      <c r="A431" s="124"/>
      <c r="B431" s="124"/>
      <c r="C431" s="124"/>
      <c r="D431" s="124"/>
      <c r="E431" s="124"/>
      <c r="F431" s="124"/>
      <c r="G431" s="124"/>
      <c r="H431" s="124"/>
    </row>
    <row r="432" spans="1:8" x14ac:dyDescent="0.25">
      <c r="A432" s="124"/>
      <c r="B432" s="124"/>
      <c r="C432" s="124"/>
      <c r="D432" s="124"/>
      <c r="E432" s="124"/>
      <c r="F432" s="124"/>
      <c r="G432" s="124"/>
      <c r="H432" s="124"/>
    </row>
    <row r="433" spans="1:8" x14ac:dyDescent="0.25">
      <c r="A433" s="124"/>
      <c r="B433" s="124"/>
      <c r="C433" s="124"/>
      <c r="D433" s="124"/>
      <c r="E433" s="124"/>
      <c r="F433" s="124"/>
      <c r="G433" s="124"/>
      <c r="H433" s="124"/>
    </row>
    <row r="434" spans="1:8" x14ac:dyDescent="0.25">
      <c r="A434" s="124"/>
      <c r="B434" s="124"/>
      <c r="C434" s="124"/>
      <c r="D434" s="124"/>
      <c r="E434" s="124"/>
      <c r="F434" s="124"/>
      <c r="G434" s="124"/>
      <c r="H434" s="124"/>
    </row>
    <row r="435" spans="1:8" x14ac:dyDescent="0.25">
      <c r="A435" s="124"/>
      <c r="B435" s="124"/>
      <c r="C435" s="124"/>
      <c r="D435" s="124"/>
      <c r="E435" s="124"/>
      <c r="F435" s="124"/>
      <c r="G435" s="124"/>
      <c r="H435" s="124"/>
    </row>
    <row r="436" spans="1:8" x14ac:dyDescent="0.25">
      <c r="A436" s="124"/>
      <c r="B436" s="124"/>
      <c r="C436" s="124"/>
      <c r="D436" s="124"/>
      <c r="E436" s="124"/>
      <c r="F436" s="124"/>
      <c r="G436" s="124"/>
      <c r="H436" s="124"/>
    </row>
    <row r="437" spans="1:8" x14ac:dyDescent="0.25">
      <c r="A437" s="124"/>
      <c r="B437" s="124"/>
      <c r="C437" s="124"/>
      <c r="D437" s="124"/>
      <c r="E437" s="124"/>
      <c r="F437" s="124"/>
      <c r="G437" s="124"/>
      <c r="H437" s="124"/>
    </row>
    <row r="438" spans="1:8" x14ac:dyDescent="0.25">
      <c r="A438" s="124"/>
      <c r="B438" s="124"/>
      <c r="C438" s="124"/>
      <c r="D438" s="124"/>
      <c r="E438" s="124"/>
      <c r="F438" s="124"/>
      <c r="G438" s="124"/>
      <c r="H438" s="124"/>
    </row>
    <row r="439" spans="1:8" x14ac:dyDescent="0.25">
      <c r="A439" s="124"/>
      <c r="B439" s="124"/>
      <c r="C439" s="124"/>
      <c r="D439" s="124"/>
      <c r="E439" s="124"/>
      <c r="F439" s="124"/>
      <c r="G439" s="124"/>
      <c r="H439" s="124"/>
    </row>
    <row r="440" spans="1:8" x14ac:dyDescent="0.25">
      <c r="A440" s="124"/>
      <c r="B440" s="124"/>
      <c r="C440" s="124"/>
      <c r="D440" s="124"/>
      <c r="E440" s="124"/>
      <c r="F440" s="124"/>
      <c r="G440" s="124"/>
      <c r="H440" s="124"/>
    </row>
    <row r="441" spans="1:8" x14ac:dyDescent="0.25">
      <c r="A441" s="124"/>
      <c r="B441" s="124"/>
      <c r="C441" s="124"/>
      <c r="D441" s="124"/>
      <c r="E441" s="124"/>
      <c r="F441" s="124"/>
      <c r="G441" s="124"/>
      <c r="H441" s="124"/>
    </row>
    <row r="442" spans="1:8" x14ac:dyDescent="0.25">
      <c r="A442" s="124"/>
      <c r="B442" s="124"/>
      <c r="C442" s="124"/>
      <c r="D442" s="124"/>
      <c r="E442" s="124"/>
      <c r="F442" s="124"/>
      <c r="G442" s="124"/>
      <c r="H442" s="124"/>
    </row>
    <row r="443" spans="1:8" x14ac:dyDescent="0.25">
      <c r="A443" s="124"/>
      <c r="B443" s="124"/>
      <c r="C443" s="124"/>
      <c r="D443" s="124"/>
      <c r="E443" s="124"/>
      <c r="F443" s="124"/>
      <c r="G443" s="124"/>
      <c r="H443" s="124"/>
    </row>
    <row r="444" spans="1:8" x14ac:dyDescent="0.25">
      <c r="A444" s="124"/>
      <c r="B444" s="124"/>
      <c r="C444" s="124"/>
      <c r="D444" s="124"/>
      <c r="E444" s="124"/>
      <c r="F444" s="124"/>
      <c r="G444" s="124"/>
      <c r="H444" s="124"/>
    </row>
    <row r="445" spans="1:8" x14ac:dyDescent="0.25">
      <c r="A445" s="124"/>
      <c r="B445" s="124"/>
      <c r="C445" s="124"/>
      <c r="D445" s="124"/>
      <c r="E445" s="124"/>
      <c r="F445" s="124"/>
      <c r="G445" s="124"/>
      <c r="H445" s="124"/>
    </row>
    <row r="446" spans="1:8" x14ac:dyDescent="0.25">
      <c r="A446" s="124"/>
      <c r="B446" s="124"/>
      <c r="C446" s="124"/>
      <c r="D446" s="124"/>
      <c r="E446" s="124"/>
      <c r="F446" s="124"/>
      <c r="G446" s="124"/>
      <c r="H446" s="124"/>
    </row>
    <row r="447" spans="1:8" x14ac:dyDescent="0.25">
      <c r="A447" s="124"/>
      <c r="B447" s="124"/>
      <c r="C447" s="124"/>
      <c r="D447" s="124"/>
      <c r="E447" s="124"/>
      <c r="F447" s="124"/>
      <c r="G447" s="124"/>
      <c r="H447" s="124"/>
    </row>
    <row r="448" spans="1:8" x14ac:dyDescent="0.25">
      <c r="A448" s="124"/>
      <c r="B448" s="124"/>
      <c r="C448" s="124"/>
      <c r="D448" s="124"/>
      <c r="E448" s="124"/>
      <c r="F448" s="124"/>
      <c r="G448" s="124"/>
      <c r="H448" s="124"/>
    </row>
    <row r="449" spans="1:8" x14ac:dyDescent="0.25">
      <c r="A449" s="124"/>
      <c r="B449" s="124"/>
      <c r="C449" s="124"/>
      <c r="D449" s="124"/>
      <c r="E449" s="124"/>
      <c r="F449" s="124"/>
      <c r="G449" s="124"/>
      <c r="H449" s="124"/>
    </row>
    <row r="450" spans="1:8" x14ac:dyDescent="0.25">
      <c r="A450" s="124"/>
      <c r="B450" s="124"/>
      <c r="C450" s="124"/>
      <c r="D450" s="124"/>
      <c r="E450" s="124"/>
      <c r="F450" s="124"/>
      <c r="G450" s="124"/>
      <c r="H450" s="124"/>
    </row>
    <row r="451" spans="1:8" x14ac:dyDescent="0.25">
      <c r="A451" s="124"/>
      <c r="B451" s="124"/>
      <c r="C451" s="124"/>
      <c r="D451" s="124"/>
      <c r="E451" s="124"/>
      <c r="F451" s="124"/>
      <c r="G451" s="124"/>
      <c r="H451" s="124"/>
    </row>
    <row r="452" spans="1:8" x14ac:dyDescent="0.25">
      <c r="A452" s="124"/>
      <c r="B452" s="124"/>
      <c r="C452" s="124"/>
      <c r="D452" s="124"/>
      <c r="E452" s="124"/>
      <c r="F452" s="124"/>
      <c r="G452" s="124"/>
      <c r="H452" s="124"/>
    </row>
    <row r="453" spans="1:8" x14ac:dyDescent="0.25">
      <c r="A453" s="124"/>
      <c r="B453" s="124"/>
      <c r="C453" s="124"/>
      <c r="D453" s="124"/>
      <c r="E453" s="124"/>
      <c r="F453" s="124"/>
      <c r="G453" s="124"/>
      <c r="H453" s="124"/>
    </row>
    <row r="454" spans="1:8" x14ac:dyDescent="0.25">
      <c r="A454" s="124"/>
      <c r="B454" s="124"/>
      <c r="C454" s="124"/>
      <c r="D454" s="124"/>
      <c r="E454" s="124"/>
      <c r="F454" s="124"/>
      <c r="G454" s="124"/>
      <c r="H454" s="124"/>
    </row>
    <row r="455" spans="1:8" x14ac:dyDescent="0.25">
      <c r="A455" s="124"/>
      <c r="B455" s="124"/>
      <c r="C455" s="124"/>
      <c r="D455" s="124"/>
      <c r="E455" s="124"/>
      <c r="F455" s="124"/>
      <c r="G455" s="124"/>
      <c r="H455" s="124"/>
    </row>
    <row r="456" spans="1:8" x14ac:dyDescent="0.25">
      <c r="A456" s="124"/>
      <c r="B456" s="124"/>
      <c r="C456" s="124"/>
      <c r="D456" s="124"/>
      <c r="E456" s="124"/>
      <c r="F456" s="124"/>
      <c r="G456" s="124"/>
      <c r="H456" s="124"/>
    </row>
    <row r="457" spans="1:8" x14ac:dyDescent="0.25">
      <c r="A457" s="124"/>
      <c r="B457" s="124"/>
      <c r="C457" s="124"/>
      <c r="D457" s="124"/>
      <c r="E457" s="124"/>
      <c r="F457" s="124"/>
      <c r="G457" s="124"/>
      <c r="H457" s="124"/>
    </row>
    <row r="458" spans="1:8" x14ac:dyDescent="0.25">
      <c r="A458" s="124"/>
      <c r="B458" s="124"/>
      <c r="C458" s="124"/>
      <c r="D458" s="124"/>
      <c r="E458" s="124"/>
      <c r="F458" s="124"/>
      <c r="G458" s="124"/>
      <c r="H458" s="124"/>
    </row>
    <row r="459" spans="1:8" x14ac:dyDescent="0.25">
      <c r="A459" s="124"/>
      <c r="B459" s="124"/>
      <c r="C459" s="124"/>
      <c r="D459" s="124"/>
      <c r="E459" s="124"/>
      <c r="F459" s="124"/>
      <c r="G459" s="124"/>
      <c r="H459" s="124"/>
    </row>
    <row r="460" spans="1:8" x14ac:dyDescent="0.25">
      <c r="A460" s="124"/>
      <c r="B460" s="124"/>
      <c r="C460" s="124"/>
      <c r="D460" s="124"/>
      <c r="E460" s="124"/>
      <c r="F460" s="124"/>
      <c r="G460" s="124"/>
      <c r="H460" s="124"/>
    </row>
    <row r="461" spans="1:8" x14ac:dyDescent="0.25">
      <c r="A461" s="124"/>
      <c r="B461" s="124"/>
      <c r="C461" s="124"/>
      <c r="D461" s="124"/>
      <c r="E461" s="124"/>
      <c r="F461" s="124"/>
      <c r="G461" s="124"/>
      <c r="H461" s="124"/>
    </row>
    <row r="462" spans="1:8" x14ac:dyDescent="0.25">
      <c r="A462" s="124"/>
      <c r="B462" s="124"/>
      <c r="C462" s="124"/>
      <c r="D462" s="124"/>
      <c r="E462" s="124"/>
      <c r="F462" s="124"/>
      <c r="G462" s="124"/>
      <c r="H462" s="124"/>
    </row>
    <row r="463" spans="1:8" x14ac:dyDescent="0.25">
      <c r="A463" s="124"/>
      <c r="B463" s="124"/>
      <c r="C463" s="124"/>
      <c r="D463" s="124"/>
      <c r="E463" s="124"/>
      <c r="F463" s="124"/>
      <c r="G463" s="124"/>
      <c r="H463" s="124"/>
    </row>
    <row r="464" spans="1:8" x14ac:dyDescent="0.25">
      <c r="A464" s="124"/>
      <c r="B464" s="124"/>
      <c r="C464" s="124"/>
      <c r="D464" s="124"/>
      <c r="E464" s="124"/>
      <c r="F464" s="124"/>
      <c r="G464" s="124"/>
      <c r="H464" s="124"/>
    </row>
    <row r="465" spans="1:8" x14ac:dyDescent="0.25">
      <c r="A465" s="124"/>
      <c r="B465" s="124"/>
      <c r="C465" s="124"/>
      <c r="D465" s="124"/>
      <c r="E465" s="124"/>
      <c r="F465" s="124"/>
      <c r="G465" s="124"/>
      <c r="H465" s="124"/>
    </row>
    <row r="466" spans="1:8" x14ac:dyDescent="0.25">
      <c r="A466" s="124"/>
      <c r="B466" s="124"/>
      <c r="C466" s="124"/>
      <c r="D466" s="124"/>
      <c r="E466" s="124"/>
      <c r="F466" s="124"/>
      <c r="G466" s="124"/>
      <c r="H466" s="124"/>
    </row>
    <row r="467" spans="1:8" x14ac:dyDescent="0.25">
      <c r="A467" s="124"/>
      <c r="B467" s="124"/>
      <c r="C467" s="124"/>
      <c r="D467" s="124"/>
      <c r="E467" s="124"/>
      <c r="F467" s="124"/>
      <c r="G467" s="124"/>
      <c r="H467" s="124"/>
    </row>
    <row r="468" spans="1:8" x14ac:dyDescent="0.25">
      <c r="A468" s="124"/>
      <c r="B468" s="124"/>
      <c r="C468" s="124"/>
      <c r="D468" s="124"/>
      <c r="E468" s="124"/>
      <c r="F468" s="124"/>
      <c r="G468" s="124"/>
      <c r="H468" s="124"/>
    </row>
    <row r="469" spans="1:8" x14ac:dyDescent="0.25">
      <c r="A469" s="124"/>
      <c r="B469" s="124"/>
      <c r="C469" s="124"/>
      <c r="D469" s="124"/>
      <c r="E469" s="124"/>
      <c r="F469" s="124"/>
      <c r="G469" s="124"/>
      <c r="H469" s="124"/>
    </row>
    <row r="470" spans="1:8" x14ac:dyDescent="0.25">
      <c r="A470" s="124"/>
      <c r="B470" s="124"/>
      <c r="C470" s="124"/>
      <c r="D470" s="124"/>
      <c r="E470" s="124"/>
      <c r="F470" s="124"/>
      <c r="G470" s="124"/>
      <c r="H470" s="124"/>
    </row>
    <row r="471" spans="1:8" x14ac:dyDescent="0.25">
      <c r="A471" s="124"/>
      <c r="B471" s="124"/>
      <c r="C471" s="124"/>
      <c r="D471" s="124"/>
      <c r="E471" s="124"/>
      <c r="F471" s="124"/>
      <c r="G471" s="124"/>
      <c r="H471" s="124"/>
    </row>
    <row r="472" spans="1:8" x14ac:dyDescent="0.25">
      <c r="A472" s="124"/>
      <c r="B472" s="124"/>
      <c r="C472" s="124"/>
      <c r="D472" s="124"/>
      <c r="E472" s="124"/>
      <c r="F472" s="124"/>
      <c r="G472" s="124"/>
      <c r="H472" s="124"/>
    </row>
    <row r="473" spans="1:8" x14ac:dyDescent="0.25">
      <c r="A473" s="124"/>
      <c r="B473" s="124"/>
      <c r="C473" s="124"/>
      <c r="D473" s="124"/>
      <c r="E473" s="124"/>
      <c r="F473" s="124"/>
      <c r="G473" s="124"/>
      <c r="H473" s="124"/>
    </row>
    <row r="474" spans="1:8" x14ac:dyDescent="0.25">
      <c r="A474" s="124"/>
      <c r="B474" s="124"/>
      <c r="C474" s="124"/>
      <c r="D474" s="124"/>
      <c r="E474" s="124"/>
      <c r="F474" s="124"/>
      <c r="G474" s="124"/>
      <c r="H474" s="124"/>
    </row>
    <row r="475" spans="1:8" x14ac:dyDescent="0.25">
      <c r="A475" s="124"/>
      <c r="B475" s="124"/>
      <c r="C475" s="124"/>
      <c r="D475" s="124"/>
      <c r="E475" s="124"/>
      <c r="F475" s="124"/>
      <c r="G475" s="124"/>
      <c r="H475" s="124"/>
    </row>
    <row r="476" spans="1:8" x14ac:dyDescent="0.25">
      <c r="A476" s="124"/>
      <c r="B476" s="124"/>
      <c r="C476" s="124"/>
      <c r="D476" s="124"/>
      <c r="E476" s="124"/>
      <c r="F476" s="124"/>
      <c r="G476" s="124"/>
      <c r="H476" s="124"/>
    </row>
    <row r="477" spans="1:8" x14ac:dyDescent="0.25">
      <c r="A477" s="124"/>
      <c r="B477" s="124"/>
      <c r="C477" s="124"/>
      <c r="D477" s="124"/>
      <c r="E477" s="124"/>
      <c r="F477" s="124"/>
      <c r="G477" s="124"/>
      <c r="H477" s="124"/>
    </row>
    <row r="478" spans="1:8" x14ac:dyDescent="0.25">
      <c r="A478" s="124"/>
      <c r="B478" s="124"/>
      <c r="C478" s="124"/>
      <c r="D478" s="124"/>
      <c r="E478" s="124"/>
      <c r="F478" s="124"/>
      <c r="G478" s="124"/>
      <c r="H478" s="124"/>
    </row>
    <row r="479" spans="1:8" x14ac:dyDescent="0.25">
      <c r="A479" s="124"/>
      <c r="B479" s="124"/>
      <c r="C479" s="124"/>
      <c r="D479" s="124"/>
      <c r="E479" s="124"/>
      <c r="F479" s="124"/>
      <c r="G479" s="124"/>
      <c r="H479" s="124"/>
    </row>
    <row r="480" spans="1:8" x14ac:dyDescent="0.25">
      <c r="A480" s="124"/>
      <c r="B480" s="124"/>
      <c r="C480" s="124"/>
      <c r="D480" s="124"/>
      <c r="E480" s="124"/>
      <c r="F480" s="124"/>
      <c r="G480" s="124"/>
      <c r="H480" s="124"/>
    </row>
    <row r="481" spans="1:8" x14ac:dyDescent="0.25">
      <c r="A481" s="124"/>
      <c r="B481" s="124"/>
      <c r="C481" s="124"/>
      <c r="D481" s="124"/>
      <c r="E481" s="124"/>
      <c r="F481" s="124"/>
      <c r="G481" s="124"/>
      <c r="H481" s="124"/>
    </row>
    <row r="482" spans="1:8" x14ac:dyDescent="0.25">
      <c r="A482" s="124"/>
      <c r="B482" s="124"/>
      <c r="C482" s="124"/>
      <c r="D482" s="124"/>
      <c r="E482" s="124"/>
      <c r="F482" s="124"/>
      <c r="G482" s="124"/>
      <c r="H482" s="124"/>
    </row>
    <row r="483" spans="1:8" x14ac:dyDescent="0.25">
      <c r="A483" s="124"/>
      <c r="B483" s="124"/>
      <c r="C483" s="124"/>
      <c r="D483" s="124"/>
      <c r="E483" s="124"/>
      <c r="F483" s="124"/>
      <c r="G483" s="124"/>
      <c r="H483" s="124"/>
    </row>
    <row r="484" spans="1:8" x14ac:dyDescent="0.25">
      <c r="A484" s="124"/>
      <c r="B484" s="124"/>
      <c r="C484" s="124"/>
      <c r="D484" s="124"/>
      <c r="E484" s="124"/>
      <c r="F484" s="124"/>
      <c r="G484" s="124"/>
      <c r="H484" s="124"/>
    </row>
    <row r="485" spans="1:8" x14ac:dyDescent="0.25">
      <c r="A485" s="124"/>
      <c r="B485" s="124"/>
      <c r="C485" s="124"/>
      <c r="D485" s="124"/>
      <c r="E485" s="124"/>
      <c r="F485" s="124"/>
      <c r="G485" s="124"/>
      <c r="H485" s="124"/>
    </row>
    <row r="486" spans="1:8" x14ac:dyDescent="0.25">
      <c r="A486" s="124"/>
      <c r="B486" s="124"/>
      <c r="C486" s="124"/>
      <c r="D486" s="124"/>
      <c r="E486" s="124"/>
      <c r="F486" s="124"/>
      <c r="G486" s="124"/>
      <c r="H486" s="124"/>
    </row>
    <row r="487" spans="1:8" x14ac:dyDescent="0.25">
      <c r="A487" s="124"/>
      <c r="B487" s="124"/>
      <c r="C487" s="124"/>
      <c r="D487" s="124"/>
      <c r="E487" s="124"/>
      <c r="F487" s="124"/>
      <c r="G487" s="124"/>
      <c r="H487" s="124"/>
    </row>
    <row r="488" spans="1:8" x14ac:dyDescent="0.25">
      <c r="A488" s="124"/>
      <c r="B488" s="124"/>
      <c r="C488" s="124"/>
      <c r="D488" s="124"/>
      <c r="E488" s="124"/>
      <c r="F488" s="124"/>
      <c r="G488" s="124"/>
      <c r="H488" s="124"/>
    </row>
    <row r="489" spans="1:8" x14ac:dyDescent="0.25">
      <c r="A489" s="124"/>
      <c r="B489" s="124"/>
      <c r="C489" s="124"/>
      <c r="D489" s="124"/>
      <c r="E489" s="124"/>
      <c r="F489" s="124"/>
      <c r="G489" s="124"/>
      <c r="H489" s="124"/>
    </row>
    <row r="490" spans="1:8" x14ac:dyDescent="0.25">
      <c r="A490" s="124"/>
      <c r="B490" s="124"/>
      <c r="C490" s="124"/>
      <c r="D490" s="124"/>
      <c r="E490" s="124"/>
      <c r="F490" s="124"/>
      <c r="G490" s="124"/>
      <c r="H490" s="124"/>
    </row>
    <row r="491" spans="1:8" x14ac:dyDescent="0.25">
      <c r="A491" s="124"/>
      <c r="B491" s="124"/>
      <c r="C491" s="124"/>
      <c r="D491" s="124"/>
      <c r="E491" s="124"/>
      <c r="F491" s="124"/>
      <c r="G491" s="124"/>
      <c r="H491" s="124"/>
    </row>
    <row r="492" spans="1:8" x14ac:dyDescent="0.25">
      <c r="A492" s="124"/>
      <c r="B492" s="124"/>
      <c r="C492" s="124"/>
      <c r="D492" s="124"/>
      <c r="E492" s="124"/>
      <c r="F492" s="124"/>
      <c r="G492" s="124"/>
      <c r="H492" s="124"/>
    </row>
    <row r="493" spans="1:8" x14ac:dyDescent="0.25">
      <c r="A493" s="124"/>
      <c r="B493" s="124"/>
      <c r="C493" s="124"/>
      <c r="D493" s="124"/>
      <c r="E493" s="124"/>
      <c r="F493" s="124"/>
      <c r="G493" s="124"/>
      <c r="H493" s="124"/>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SurveyDataEntrySheet</vt:lpstr>
      <vt:lpstr>EO_SensitivePlantEntrySheet</vt:lpstr>
      <vt:lpstr>EO_GISTable</vt:lpstr>
      <vt:lpstr>Surv_GISTable</vt:lpstr>
      <vt:lpstr>DX_EO_Data</vt:lpstr>
      <vt:lpstr>DX_EO_AssocSpecies</vt:lpstr>
      <vt:lpstr>DX_Survey</vt:lpstr>
      <vt:lpstr>DX_SurveyorsDate</vt:lpstr>
      <vt:lpstr>DX_SurveyTargetSpp</vt:lpstr>
      <vt:lpstr>DX_SurveyArea</vt:lpstr>
      <vt:lpstr>LookUpValues</vt:lpstr>
      <vt:lpstr>LMNGPlantList</vt:lpstr>
      <vt:lpstr>WatchSensitiveList</vt:lpstr>
      <vt:lpstr>Invasives</vt:lpstr>
      <vt:lpstr>ReferencesLUV</vt:lpstr>
      <vt:lpstr>Aspect</vt:lpstr>
      <vt:lpstr>Dauben</vt:lpstr>
      <vt:lpstr>DomProcess</vt:lpstr>
      <vt:lpstr>HabitatType</vt:lpstr>
      <vt:lpstr>InvasivePlants</vt:lpstr>
      <vt:lpstr>LifeForm</vt:lpstr>
      <vt:lpstr>Light</vt:lpstr>
      <vt:lpstr>LMNGPlantList</vt:lpstr>
      <vt:lpstr>Meridian</vt:lpstr>
      <vt:lpstr>NRCSPlantList</vt:lpstr>
      <vt:lpstr>NRMCOV</vt:lpstr>
      <vt:lpstr>Org</vt:lpstr>
      <vt:lpstr>SurveyDataEntrySheet!Print_Area</vt:lpstr>
      <vt:lpstr>LMNGPlantList!Print_Titles</vt:lpstr>
      <vt:lpstr>WatchSensitiveList!Print_Titles</vt:lpstr>
      <vt:lpstr>Reference</vt:lpstr>
      <vt:lpstr>Slope</vt:lpstr>
      <vt:lpstr>SoilMoisture</vt:lpstr>
      <vt:lpstr>SoilMositureLUV</vt:lpstr>
      <vt:lpstr>SoilTexture</vt:lpstr>
      <vt:lpstr>TargetFocus</vt:lpstr>
      <vt:lpstr>Threats</vt:lpstr>
      <vt:lpstr>WatchSensitiveList</vt:lpstr>
      <vt:lpstr>YesNo</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 Forest Service</dc:creator>
  <cp:lastModifiedBy>Sjursen, Phil -FS</cp:lastModifiedBy>
  <cp:lastPrinted>2019-04-23T12:45:32Z</cp:lastPrinted>
  <dcterms:created xsi:type="dcterms:W3CDTF">2016-02-23T17:05:56Z</dcterms:created>
  <dcterms:modified xsi:type="dcterms:W3CDTF">2024-05-02T14:30:05Z</dcterms:modified>
</cp:coreProperties>
</file>