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NIACS\Finalized_Tables\"/>
    </mc:Choice>
  </mc:AlternateContent>
  <xr:revisionPtr revIDLastSave="0" documentId="13_ncr:40009_{F11F035F-9F3F-4C42-B2EB-54EF82A8ED58}" xr6:coauthVersionLast="47" xr6:coauthVersionMax="47" xr10:uidLastSave="{00000000-0000-0000-0000-000000000000}"/>
  <bookViews>
    <workbookView xWindow="3312" yWindow="3312" windowWidth="17280" windowHeight="8964"/>
  </bookViews>
  <sheets>
    <sheet name="Species-Climate" sheetId="9" r:id="rId1"/>
    <sheet name="Central-short" sheetId="8" r:id="rId2"/>
    <sheet name="Definitions-short" sheetId="2" r:id="rId3"/>
    <sheet name="Questions of tables" sheetId="3" r:id="rId4"/>
    <sheet name="Interpretations" sheetId="4" r:id="rId5"/>
    <sheet name="Species Selection Options " sheetId="5" r:id="rId6"/>
    <sheet name="References" sheetId="6" r:id="rId7"/>
    <sheet name="Central-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2" i="1"/>
</calcChain>
</file>

<file path=xl/sharedStrings.xml><?xml version="1.0" encoding="utf-8"?>
<sst xmlns="http://schemas.openxmlformats.org/spreadsheetml/2006/main" count="2766" uniqueCount="553">
  <si>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</si>
  <si>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</si>
  <si>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</si>
  <si>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</si>
  <si>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</si>
  <si>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</si>
  <si>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</si>
  <si>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</si>
  <si>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</si>
  <si>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</si>
  <si>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</si>
  <si>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</si>
  <si>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</si>
  <si>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</si>
  <si>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</si>
  <si>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</si>
  <si>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</si>
  <si>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</si>
  <si>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</si>
  <si>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</si>
  <si>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</si>
  <si>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</si>
  <si>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</si>
  <si>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</si>
  <si>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</si>
  <si>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</si>
  <si>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</si>
  <si>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</si>
  <si>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</si>
  <si>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</si>
  <si>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</si>
  <si>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</si>
  <si>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balsam fir</t>
  </si>
  <si>
    <t>Abies balsamea</t>
  </si>
  <si>
    <t>NDH</t>
  </si>
  <si>
    <t>High</t>
  </si>
  <si>
    <t>Lg. dec.</t>
  </si>
  <si>
    <t>COL</t>
  </si>
  <si>
    <t>INS FTK DRO</t>
  </si>
  <si>
    <t>Rare</t>
  </si>
  <si>
    <t>Very Poor</t>
  </si>
  <si>
    <t>eastern redcedar</t>
  </si>
  <si>
    <t>Juniperus virginiana</t>
  </si>
  <si>
    <t>WDH</t>
  </si>
  <si>
    <t>Medium</t>
  </si>
  <si>
    <t>NA</t>
  </si>
  <si>
    <t>New Habitat</t>
  </si>
  <si>
    <t>DRO</t>
  </si>
  <si>
    <t>FTK COL INS</t>
  </si>
  <si>
    <t>Absent</t>
  </si>
  <si>
    <t>Migrate ++</t>
  </si>
  <si>
    <t>jack pine</t>
  </si>
  <si>
    <t>Pinus banksiana</t>
  </si>
  <si>
    <t>NSH</t>
  </si>
  <si>
    <t>Unknown</t>
  </si>
  <si>
    <t>COL INS</t>
  </si>
  <si>
    <t>shortleaf pine</t>
  </si>
  <si>
    <t>Pinus echinata</t>
  </si>
  <si>
    <t>EHS</t>
  </si>
  <si>
    <t>COL INS DRO</t>
  </si>
  <si>
    <t>Migrate +</t>
  </si>
  <si>
    <t>red pine</t>
  </si>
  <si>
    <t>Pinus resinosa</t>
  </si>
  <si>
    <t>Very Lg. dec.</t>
  </si>
  <si>
    <t>INS COL DISP</t>
  </si>
  <si>
    <t>Lost</t>
  </si>
  <si>
    <t>eastern white pine</t>
  </si>
  <si>
    <t>Pinus strobus</t>
  </si>
  <si>
    <t>DISP</t>
  </si>
  <si>
    <t>DRO FTK INS</t>
  </si>
  <si>
    <t>Common</t>
  </si>
  <si>
    <t>Virginia pine</t>
  </si>
  <si>
    <t>Pinus virginiana</t>
  </si>
  <si>
    <t>No change</t>
  </si>
  <si>
    <t>COL POL</t>
  </si>
  <si>
    <t>Fair</t>
  </si>
  <si>
    <t>Poor</t>
  </si>
  <si>
    <t>Infill +</t>
  </si>
  <si>
    <t>eastern hemlock</t>
  </si>
  <si>
    <t>Tsuga canadensis</t>
  </si>
  <si>
    <t>INS DRO</t>
  </si>
  <si>
    <t>boxelder</t>
  </si>
  <si>
    <t>Acer negundo</t>
  </si>
  <si>
    <t>WSH</t>
  </si>
  <si>
    <t>Low</t>
  </si>
  <si>
    <t>Lg. inc.</t>
  </si>
  <si>
    <t>SES DISP DRO COL TGR</t>
  </si>
  <si>
    <t>FTK</t>
  </si>
  <si>
    <t>Very Good</t>
  </si>
  <si>
    <t>Good</t>
  </si>
  <si>
    <t>black maple</t>
  </si>
  <si>
    <t>Acer nigrum</t>
  </si>
  <si>
    <t>COL EHS</t>
  </si>
  <si>
    <t>striped maple</t>
  </si>
  <si>
    <t>Acer pensylvanicum</t>
  </si>
  <si>
    <t>NSL</t>
  </si>
  <si>
    <t>COL SES</t>
  </si>
  <si>
    <t>red maple</t>
  </si>
  <si>
    <t>Acer rubrum</t>
  </si>
  <si>
    <t>SES EHS ESP COL DISP</t>
  </si>
  <si>
    <t>Abundant</t>
  </si>
  <si>
    <t>silver maple</t>
  </si>
  <si>
    <t>Acer saccharinum</t>
  </si>
  <si>
    <t>DISP SES COL</t>
  </si>
  <si>
    <t>DRO FTK</t>
  </si>
  <si>
    <t>sugar maple</t>
  </si>
  <si>
    <t>Acer saccharum</t>
  </si>
  <si>
    <t>Sm. dec.</t>
  </si>
  <si>
    <t>mountain maple</t>
  </si>
  <si>
    <t>Acer spicatum</t>
  </si>
  <si>
    <t>COL VRE EHS</t>
  </si>
  <si>
    <t>Ohio buckeye</t>
  </si>
  <si>
    <t>Aesculus glabra</t>
  </si>
  <si>
    <t>SES FTK</t>
  </si>
  <si>
    <t>yellow buckeye</t>
  </si>
  <si>
    <t>Aesculus flava</t>
  </si>
  <si>
    <t>DRO SES FTK EHS DISP</t>
  </si>
  <si>
    <t>Modeled</t>
  </si>
  <si>
    <t>serviceberry</t>
  </si>
  <si>
    <t>Amelanchier spp.</t>
  </si>
  <si>
    <t>pawpaw</t>
  </si>
  <si>
    <t>Asimina triloba</t>
  </si>
  <si>
    <t>yellow birch</t>
  </si>
  <si>
    <t>Betula alleghaniensis</t>
  </si>
  <si>
    <t>NDL</t>
  </si>
  <si>
    <t>FTK INS DISE</t>
  </si>
  <si>
    <t>sweet birch</t>
  </si>
  <si>
    <t>Betula lenta</t>
  </si>
  <si>
    <t>FTK COL INS DISE</t>
  </si>
  <si>
    <t>gray birch</t>
  </si>
  <si>
    <t>Betula populifolia</t>
  </si>
  <si>
    <t>DISP EHS</t>
  </si>
  <si>
    <t>American hornbeam; musclewood</t>
  </si>
  <si>
    <t>Carpinus caroliniana</t>
  </si>
  <si>
    <t>WSL</t>
  </si>
  <si>
    <t>FTK DRO</t>
  </si>
  <si>
    <t>bitternut hickory</t>
  </si>
  <si>
    <t>Carya cordiformis</t>
  </si>
  <si>
    <t>Sm. inc.</t>
  </si>
  <si>
    <t>pignut hickory</t>
  </si>
  <si>
    <t>Carya glabra</t>
  </si>
  <si>
    <t>WDL</t>
  </si>
  <si>
    <t>Infill ++</t>
  </si>
  <si>
    <t>pecan</t>
  </si>
  <si>
    <t>Carya illinoinensis</t>
  </si>
  <si>
    <t>FTK INS COL</t>
  </si>
  <si>
    <t>shellbark hickory</t>
  </si>
  <si>
    <t>Carya laciniosa</t>
  </si>
  <si>
    <t>FTK EHS</t>
  </si>
  <si>
    <t>shagbark hickory</t>
  </si>
  <si>
    <t>Carya ovata</t>
  </si>
  <si>
    <t>INS FTK</t>
  </si>
  <si>
    <t>black hickory</t>
  </si>
  <si>
    <t>Carya texana</t>
  </si>
  <si>
    <t>EHS COL</t>
  </si>
  <si>
    <t>mockernut hickory</t>
  </si>
  <si>
    <t>Carya alba</t>
  </si>
  <si>
    <t>sugarberry</t>
  </si>
  <si>
    <t>Celtis laevigata</t>
  </si>
  <si>
    <t>hackberry</t>
  </si>
  <si>
    <t>Celtis occidentalis</t>
  </si>
  <si>
    <t>eastern redbud</t>
  </si>
  <si>
    <t>Cercis canadensis</t>
  </si>
  <si>
    <t>Likely +</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</si>
  <si>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</si>
  <si>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</si>
  <si>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</si>
  <si>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</si>
  <si>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</si>
  <si>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</si>
  <si>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</si>
  <si>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</si>
  <si>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</si>
  <si>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</si>
  <si>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</si>
  <si>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</si>
  <si>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</si>
  <si>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</si>
  <si>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blue ash</t>
  </si>
  <si>
    <t>Fraxinus quadrangulata</t>
  </si>
  <si>
    <t>INS DISP FTK COL ESP</t>
  </si>
  <si>
    <t>honeylocust</t>
  </si>
  <si>
    <t>Gleditsia triacanthos</t>
  </si>
  <si>
    <t>black walnut</t>
  </si>
  <si>
    <t>Juglans nigra</t>
  </si>
  <si>
    <t>SES</t>
  </si>
  <si>
    <t>COL DRO</t>
  </si>
  <si>
    <t>sweetgum</t>
  </si>
  <si>
    <t>Liquidambar styraciflua</t>
  </si>
  <si>
    <t>VRE EHS</t>
  </si>
  <si>
    <t>FTK COL DRO</t>
  </si>
  <si>
    <t>yellow-poplar</t>
  </si>
  <si>
    <t>Liriodendron tulipifera</t>
  </si>
  <si>
    <t>SES DISP EHS</t>
  </si>
  <si>
    <t>INP</t>
  </si>
  <si>
    <t>Osage-orange</t>
  </si>
  <si>
    <t>Maclura pomifera</t>
  </si>
  <si>
    <t>EHS ESP</t>
  </si>
  <si>
    <t>cucumbertree</t>
  </si>
  <si>
    <t>Magnolia acuminata</t>
  </si>
  <si>
    <t>red mulberry</t>
  </si>
  <si>
    <t>Morus rubra</t>
  </si>
  <si>
    <t>COL DISP</t>
  </si>
  <si>
    <t>blackgum</t>
  </si>
  <si>
    <t>Nyssa sylvatica</t>
  </si>
  <si>
    <t>COL FTK</t>
  </si>
  <si>
    <t>eastern hophornbeam; ironwood</t>
  </si>
  <si>
    <t>Ostrya virginiana</t>
  </si>
  <si>
    <t>COL EHS TGR</t>
  </si>
  <si>
    <t>sourwood</t>
  </si>
  <si>
    <t>Oxydendrum arboreum</t>
  </si>
  <si>
    <t>sycamore</t>
  </si>
  <si>
    <t>Platanus occidentalis</t>
  </si>
  <si>
    <t>eastern cottonwood</t>
  </si>
  <si>
    <t>Populus deltoides</t>
  </si>
  <si>
    <t>TGR</t>
  </si>
  <si>
    <t>INS COL DISE FTK</t>
  </si>
  <si>
    <t>bigtooth aspen</t>
  </si>
  <si>
    <t>Populus grandidentata</t>
  </si>
  <si>
    <t>FRG DISP</t>
  </si>
  <si>
    <t>COL DRO FTK</t>
  </si>
  <si>
    <t>quaking aspen</t>
  </si>
  <si>
    <t>Populus tremuloides</t>
  </si>
  <si>
    <t>TGR FRG EHS</t>
  </si>
  <si>
    <t>pin cherry</t>
  </si>
  <si>
    <t>Prunus pensylvanica</t>
  </si>
  <si>
    <t>SES FRG FTK</t>
  </si>
  <si>
    <t>black cherry</t>
  </si>
  <si>
    <t>Prunus serotina</t>
  </si>
  <si>
    <t>DRO EHS</t>
  </si>
  <si>
    <t>white oak</t>
  </si>
  <si>
    <t>Quercus alba</t>
  </si>
  <si>
    <t>EHS ESP TGR FTK</t>
  </si>
  <si>
    <t>INS DISE</t>
  </si>
  <si>
    <t>swamp white oak</t>
  </si>
  <si>
    <t>Quercus bicolor</t>
  </si>
  <si>
    <t>scarlet oak</t>
  </si>
  <si>
    <t>Quercus coccinea</t>
  </si>
  <si>
    <t>VRE EHS ESP</t>
  </si>
  <si>
    <t>INS DISE FTK</t>
  </si>
  <si>
    <t>southern red oak</t>
  </si>
  <si>
    <t>Quercus falcata</t>
  </si>
  <si>
    <t>shingle oak</t>
  </si>
  <si>
    <t>Quercus imbricaria</t>
  </si>
  <si>
    <t>bur oak</t>
  </si>
  <si>
    <t>Quercus macrocarpa</t>
  </si>
  <si>
    <t>blackjack oak</t>
  </si>
  <si>
    <t>Quercus marilandica</t>
  </si>
  <si>
    <t>DRO SES FRG VRE</t>
  </si>
  <si>
    <t>swamp chestnut oak</t>
  </si>
  <si>
    <t>Quercus michauxii</t>
  </si>
  <si>
    <t>chinkapin oak</t>
  </si>
  <si>
    <t>Quercus muehlenbergii</t>
  </si>
  <si>
    <t>pin oak</t>
  </si>
  <si>
    <t>Quercus palustris</t>
  </si>
  <si>
    <t>chestnut oak</t>
  </si>
  <si>
    <t>Quercus prinus</t>
  </si>
  <si>
    <t>SES VRE EHS FTK</t>
  </si>
  <si>
    <t>northern red oak</t>
  </si>
  <si>
    <t>Quercus rubra</t>
  </si>
  <si>
    <t>INS</t>
  </si>
  <si>
    <t>Shumard oak</t>
  </si>
  <si>
    <t>Quercus shumardii</t>
  </si>
  <si>
    <t>DRO TGR</t>
  </si>
  <si>
    <t>post oak</t>
  </si>
  <si>
    <t>Quercus stellata</t>
  </si>
  <si>
    <t>DRO TGR FTK</t>
  </si>
  <si>
    <t>COL INS DISE</t>
  </si>
  <si>
    <t>black oak</t>
  </si>
  <si>
    <t>Quercus velutina</t>
  </si>
  <si>
    <t>bluejack oak</t>
  </si>
  <si>
    <t>Quercus incana</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</si>
  <si>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</si>
  <si>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</si>
  <si>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</si>
  <si>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</si>
  <si>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</si>
  <si>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</si>
  <si>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</si>
  <si>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</si>
  <si>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</si>
  <si>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</si>
  <si>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</si>
  <si>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</si>
  <si>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</si>
  <si>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</si>
  <si>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slippery elm</t>
  </si>
  <si>
    <t>Ulmus rubra</t>
  </si>
  <si>
    <t>FTK DISE</t>
  </si>
  <si>
    <t>Norway spruce</t>
  </si>
  <si>
    <t>Picea abies</t>
  </si>
  <si>
    <t>-</t>
  </si>
  <si>
    <t>NNIS</t>
  </si>
  <si>
    <t>Scots pine</t>
  </si>
  <si>
    <t>Pinus sylvestris</t>
  </si>
  <si>
    <t>Norway maple</t>
  </si>
  <si>
    <t>Acer platanoides</t>
  </si>
  <si>
    <t>ailanthus</t>
  </si>
  <si>
    <t>Ailanthus altissima</t>
  </si>
  <si>
    <t>white mulberry</t>
  </si>
  <si>
    <t>Morus alba</t>
  </si>
  <si>
    <t>butternut</t>
  </si>
  <si>
    <t>Juglans cinerea</t>
  </si>
  <si>
    <t>NSLX</t>
  </si>
  <si>
    <t>FTK COL DRO DISE</t>
  </si>
  <si>
    <t>FIA Only</t>
  </si>
  <si>
    <t>chokecherry</t>
  </si>
  <si>
    <t>Prunus virginiana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</si>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</sst>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87" totalsRowShown="0" headerRowDxfId="97">
  <autoFilter ref="A1:Q87"/>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87" totalsRowShown="0">
  <autoFilter ref="A1:BG87"/>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507</v>
      </c>
      <c r="D1" s="19" t="s">
        <v>508</v>
      </c>
      <c r="F1" s="25" t="s">
        <v>509</v>
      </c>
    </row>
    <row r="2" spans="1:22" x14ac:dyDescent="0.3">
      <c r="B2" s="25" t="s">
        <v>510</v>
      </c>
      <c r="C2">
        <v>20099.7443743</v>
      </c>
      <c r="D2">
        <v>7760.5515024099996</v>
      </c>
      <c r="F2" s="27">
        <v>313</v>
      </c>
    </row>
    <row r="3" spans="1:22" x14ac:dyDescent="0.3">
      <c r="A3" s="31" t="s">
        <v>511</v>
      </c>
      <c r="B3" s="31"/>
      <c r="C3" s="31"/>
    </row>
    <row r="4" spans="1:22" x14ac:dyDescent="0.3">
      <c r="A4" s="31"/>
      <c r="B4" s="31"/>
      <c r="C4" s="31"/>
    </row>
    <row r="5" spans="1:22" x14ac:dyDescent="0.3">
      <c r="B5" t="s">
        <v>551</v>
      </c>
    </row>
    <row r="7" spans="1:22" x14ac:dyDescent="0.3">
      <c r="A7" s="19" t="s">
        <v>512</v>
      </c>
      <c r="B7" s="19" t="s">
        <v>513</v>
      </c>
      <c r="K7" t="s">
        <v>514</v>
      </c>
      <c r="P7" t="s">
        <v>515</v>
      </c>
      <c r="T7" t="s">
        <v>516</v>
      </c>
    </row>
    <row r="8" spans="1:22" x14ac:dyDescent="0.3">
      <c r="A8" s="25" t="s">
        <v>517</v>
      </c>
      <c r="B8" s="19">
        <f>COUNTIFS('Central-short'!F:F, "&gt;0", 'Central-short'!B:B, "Fraxinus *")</f>
        <v>3</v>
      </c>
      <c r="H8" s="29" t="s">
        <v>518</v>
      </c>
      <c r="L8" s="30" t="s">
        <v>519</v>
      </c>
      <c r="M8" s="30" t="s">
        <v>520</v>
      </c>
      <c r="Q8" s="30" t="s">
        <v>519</v>
      </c>
      <c r="R8" s="30" t="s">
        <v>520</v>
      </c>
      <c r="U8" s="30" t="s">
        <v>521</v>
      </c>
      <c r="V8" s="30" t="s">
        <v>522</v>
      </c>
    </row>
    <row r="9" spans="1:22" x14ac:dyDescent="0.3">
      <c r="A9" s="25" t="s">
        <v>523</v>
      </c>
      <c r="B9" s="19">
        <f>COUNTIFS('Central-short'!F:F, "&gt;0", 'Central-short'!B:B, "Carya *")</f>
        <v>5</v>
      </c>
      <c r="E9" s="25" t="s">
        <v>12</v>
      </c>
      <c r="H9" s="29"/>
      <c r="I9" t="s">
        <v>524</v>
      </c>
      <c r="L9" s="30"/>
      <c r="M9" s="30"/>
      <c r="Q9" s="30"/>
      <c r="R9" s="30"/>
      <c r="U9" s="30"/>
      <c r="V9" s="30"/>
    </row>
    <row r="10" spans="1:22" x14ac:dyDescent="0.3">
      <c r="A10" s="25" t="s">
        <v>525</v>
      </c>
      <c r="B10" s="19">
        <f>COUNTIFS('Central-short'!F:F, "&gt;0", 'Central-short'!B:B, "Acer *")</f>
        <v>6</v>
      </c>
      <c r="D10" s="25" t="s">
        <v>100</v>
      </c>
      <c r="E10" s="19">
        <f>COUNTIF('Central-short'!K:K, "Abundant")</f>
        <v>3</v>
      </c>
      <c r="G10" s="25" t="s">
        <v>35</v>
      </c>
      <c r="H10" s="19">
        <f>COUNTIF('Central-short'!D:D, "High")</f>
        <v>18</v>
      </c>
      <c r="I10" s="19">
        <f>COUNTIF('Central-short'!J:J, "High")</f>
        <v>25</v>
      </c>
      <c r="K10" s="25" t="s">
        <v>526</v>
      </c>
      <c r="L10" s="19">
        <f>SUM(COUNTIF('Central-short'!H:H, "Lg. inc."), COUNTIF('Central-short'!H:H, "Sm. inc."))</f>
        <v>22</v>
      </c>
      <c r="M10" s="19">
        <f>SUM(COUNTIF('Central-short'!I:I, "Lg. inc."), COUNTIF('Central-short'!I:I, "Sm. inc."))</f>
        <v>20</v>
      </c>
      <c r="P10" s="25" t="s">
        <v>88</v>
      </c>
      <c r="Q10" s="19">
        <f>COUNTIF('Central-short'!L:L, "Very Good")</f>
        <v>7</v>
      </c>
      <c r="R10" s="19">
        <f>COUNTIF('Central-short'!M:M, "Very Good")</f>
        <v>7</v>
      </c>
      <c r="T10" s="25" t="s">
        <v>527</v>
      </c>
      <c r="U10" s="19">
        <f>SUM(COUNTIF('Central-short'!N:N, "Likely +"), COUNTIF('Central-short'!N:N, "Likely ++"))</f>
        <v>2</v>
      </c>
      <c r="V10" s="19">
        <f>SUM(COUNTIF('Central-short'!O:O, "Likely +"), COUNTIF('Central-short'!O:O, "Likely ++"))</f>
        <v>2</v>
      </c>
    </row>
    <row r="11" spans="1:22" x14ac:dyDescent="0.3">
      <c r="A11" s="25" t="s">
        <v>528</v>
      </c>
      <c r="B11" s="19">
        <f>COUNTIFS('Central-short'!F:F, "&gt;0", 'Central-short'!B:B, "Quercus *")</f>
        <v>10</v>
      </c>
      <c r="D11" s="25" t="s">
        <v>70</v>
      </c>
      <c r="E11" s="19">
        <f>COUNTIF('Central-short'!K:K, "Common")</f>
        <v>24</v>
      </c>
      <c r="G11" s="25" t="s">
        <v>44</v>
      </c>
      <c r="H11" s="19">
        <f>COUNTIF('Central-short'!D:D,"Medium")</f>
        <v>27</v>
      </c>
      <c r="I11" s="19">
        <f>COUNTIF('Central-short'!J:J,"Medium")</f>
        <v>42</v>
      </c>
      <c r="K11" s="25" t="s">
        <v>529</v>
      </c>
      <c r="L11" s="19">
        <f>COUNTIF('Central-short'!H:H, "No change")</f>
        <v>9</v>
      </c>
      <c r="M11" s="19">
        <f>COUNTIF('Central-short'!I:I, "No change")</f>
        <v>10</v>
      </c>
      <c r="P11" s="25" t="s">
        <v>89</v>
      </c>
      <c r="Q11" s="19">
        <f>COUNTIF('Central-short'!L:L, "Good")</f>
        <v>18</v>
      </c>
      <c r="R11" s="19">
        <f>COUNTIF('Central-short'!M:M, "Good")</f>
        <v>18</v>
      </c>
      <c r="T11" s="25" t="s">
        <v>530</v>
      </c>
      <c r="U11" s="19">
        <f>SUM(COUNTIF('Central-short'!N:N, "Infill +"), COUNTIF('Central-short'!N:N, "Infill ++"))</f>
        <v>11</v>
      </c>
      <c r="V11" s="19">
        <f>SUM(COUNTIF('Central-short'!O:O, "Infill +"), COUNTIF('Central-short'!O:O, "Infill ++"))</f>
        <v>12</v>
      </c>
    </row>
    <row r="12" spans="1:22" x14ac:dyDescent="0.3">
      <c r="A12" s="25" t="s">
        <v>531</v>
      </c>
      <c r="B12" s="19">
        <f>COUNTIFS('Central-short'!F:F, "&gt;0", 'Central-short'!B:B, "Pinus *")</f>
        <v>4</v>
      </c>
      <c r="D12" s="25" t="s">
        <v>39</v>
      </c>
      <c r="E12" s="19">
        <f>COUNTIF('Central-short'!K:K, "Rare")</f>
        <v>40</v>
      </c>
      <c r="G12" s="25" t="s">
        <v>84</v>
      </c>
      <c r="H12" s="19">
        <f>COUNTIF('Central-short'!D:D,"Low")</f>
        <v>34</v>
      </c>
      <c r="I12" s="19">
        <f>COUNTIF('Central-short'!J:J,"Low")</f>
        <v>14</v>
      </c>
      <c r="K12" s="25" t="s">
        <v>532</v>
      </c>
      <c r="L12" s="19">
        <f>SUM(COUNTIF('Central-short'!H:H, "Very Lg. dec."), COUNTIF('Central-short'!H:H, "Lg. dec."), COUNTIF('Central-short'!H:H, "Sm. dec."))</f>
        <v>29</v>
      </c>
      <c r="M12" s="19">
        <f>SUM(COUNTIF('Central-short'!I:I, "Very Lg. dec."), COUNTIF('Central-short'!I:I, "Lg. dec."), COUNTIF('Central-short'!I:I, "Sm. dec."))</f>
        <v>30</v>
      </c>
      <c r="P12" s="25" t="s">
        <v>75</v>
      </c>
      <c r="Q12" s="19">
        <f>COUNTIF('Central-short'!L:L, "Fair")</f>
        <v>4</v>
      </c>
      <c r="R12" s="19">
        <f>COUNTIF('Central-short'!M:M, "Fair")</f>
        <v>3</v>
      </c>
      <c r="T12" s="25" t="s">
        <v>533</v>
      </c>
      <c r="U12" s="19">
        <f>SUM(COUNTIF('Central-short'!N:N, "Migrate +"), COUNTIF('Central-short'!N:N, "Migrate ++"))</f>
        <v>4</v>
      </c>
      <c r="V12" s="19">
        <f>SUM(COUNTIF('Central-short'!O:O, "Migrate +"), COUNTIF('Central-short'!O:O, "Migrate ++"))</f>
        <v>7</v>
      </c>
    </row>
    <row r="13" spans="1:22" x14ac:dyDescent="0.3">
      <c r="A13" s="25" t="s">
        <v>534</v>
      </c>
      <c r="B13" s="19">
        <f>COUNTIF('Central-short'!F:F, "&gt;0") - SUM($B$8:$B$12)</f>
        <v>39</v>
      </c>
      <c r="D13" s="25" t="s">
        <v>49</v>
      </c>
      <c r="E13" s="19">
        <f>COUNTIF('Central-short'!K:K, "Absent")</f>
        <v>18</v>
      </c>
      <c r="G13" s="25" t="s">
        <v>0</v>
      </c>
      <c r="H13" s="19">
        <f>COUNTIF('Central-short'!D:D,"FIA")</f>
        <v>7</v>
      </c>
      <c r="I13" s="19"/>
      <c r="K13" s="25" t="s">
        <v>535</v>
      </c>
      <c r="L13" s="19">
        <f>COUNTIF('Central-short'!H:H, "New Habitat")</f>
        <v>13</v>
      </c>
      <c r="M13" s="19">
        <f>COUNTIF('Central-short'!I:I, "New Habitat")</f>
        <v>13</v>
      </c>
      <c r="P13" s="25" t="s">
        <v>76</v>
      </c>
      <c r="Q13" s="19">
        <f>COUNTIF('Central-short'!L:L, "Poor")</f>
        <v>14</v>
      </c>
      <c r="R13" s="19">
        <f>COUNTIF('Central-short'!M:M, "Poor")</f>
        <v>15</v>
      </c>
      <c r="U13" s="28">
        <f>SUM($U$10:$U$12)</f>
        <v>17</v>
      </c>
      <c r="V13" s="28">
        <f>SUM($V$10:$V$12)</f>
        <v>21</v>
      </c>
    </row>
    <row r="14" spans="1:22" x14ac:dyDescent="0.3">
      <c r="B14" s="28">
        <f>SUM($B$8:$B$13)</f>
        <v>67</v>
      </c>
      <c r="E14" s="28">
        <f>SUM($E$10:$E$13)</f>
        <v>85</v>
      </c>
      <c r="H14" s="28">
        <f>SUM($H$10:$H$13)</f>
        <v>86</v>
      </c>
      <c r="I14" s="28">
        <f>SUM($I$10:$I$12)</f>
        <v>81</v>
      </c>
      <c r="K14" s="25" t="s">
        <v>54</v>
      </c>
      <c r="L14" s="19">
        <f>COUNTIF('Central-short'!H:H, "Unknown")</f>
        <v>13</v>
      </c>
      <c r="M14" s="19">
        <f>COUNTIF('Central-short'!I:I, "Unknown")</f>
        <v>13</v>
      </c>
      <c r="P14" s="25" t="s">
        <v>40</v>
      </c>
      <c r="Q14" s="19">
        <f>COUNTIF('Central-short'!L:L, "Very Poor")</f>
        <v>13</v>
      </c>
      <c r="R14" s="19">
        <f>COUNTIF('Central-short'!M:M, "Very Poor")</f>
        <v>12</v>
      </c>
    </row>
    <row r="15" spans="1:22" x14ac:dyDescent="0.3">
      <c r="L15" s="28">
        <f>SUM($L$10:$L$14)</f>
        <v>86</v>
      </c>
      <c r="M15" s="28">
        <f>SUM($M$10:$M$14)</f>
        <v>86</v>
      </c>
      <c r="P15" s="25" t="s">
        <v>305</v>
      </c>
      <c r="Q15" s="19">
        <f>COUNTIF('Central-short'!L:L, "FIA Only")</f>
        <v>2</v>
      </c>
      <c r="R15" s="19">
        <f>COUNTIF('Central-short'!M:M, "FIA Only")</f>
        <v>2</v>
      </c>
    </row>
    <row r="16" spans="1:22" x14ac:dyDescent="0.3">
      <c r="A16" s="31" t="s">
        <v>536</v>
      </c>
      <c r="B16" s="31"/>
      <c r="C16" s="31"/>
      <c r="D16" s="31"/>
      <c r="E16" s="31"/>
      <c r="F16" s="31"/>
      <c r="P16" s="25" t="s">
        <v>54</v>
      </c>
      <c r="Q16" s="19">
        <f>COUNTIF('Central-short'!L:L, "Unknown")</f>
        <v>6</v>
      </c>
      <c r="R16" s="19">
        <f>COUNTIF('Central-short'!M:M, "Unknown")</f>
        <v>6</v>
      </c>
    </row>
    <row r="17" spans="1:18" x14ac:dyDescent="0.3">
      <c r="A17" s="31"/>
      <c r="B17" s="31"/>
      <c r="C17" s="31"/>
      <c r="D17" s="31"/>
      <c r="E17" s="31"/>
      <c r="F17" s="31"/>
      <c r="Q17" s="28">
        <f>SUM($Q$10:$Q$16)</f>
        <v>64</v>
      </c>
      <c r="R17" s="28">
        <f>SUM($R$10:$R$16)</f>
        <v>63</v>
      </c>
    </row>
    <row r="18" spans="1:18" x14ac:dyDescent="0.3">
      <c r="A18" s="3" t="s">
        <v>537</v>
      </c>
      <c r="I18" s="3" t="s">
        <v>538</v>
      </c>
    </row>
    <row r="19" spans="1:18" x14ac:dyDescent="0.3">
      <c r="B19" t="s">
        <v>539</v>
      </c>
      <c r="C19" s="3">
        <v>2009</v>
      </c>
      <c r="D19" s="3">
        <v>2039</v>
      </c>
      <c r="E19" s="3">
        <v>2069</v>
      </c>
      <c r="F19" s="3">
        <v>2099</v>
      </c>
      <c r="J19" t="s">
        <v>539</v>
      </c>
      <c r="K19" s="3">
        <v>2009</v>
      </c>
      <c r="L19" s="3">
        <v>2039</v>
      </c>
      <c r="M19" s="3">
        <v>2069</v>
      </c>
      <c r="N19" s="3">
        <v>2099</v>
      </c>
    </row>
    <row r="20" spans="1:18" x14ac:dyDescent="0.3">
      <c r="A20" s="30" t="s">
        <v>540</v>
      </c>
      <c r="B20" t="s">
        <v>541</v>
      </c>
      <c r="C20" s="26">
        <v>49.58</v>
      </c>
      <c r="D20" s="26">
        <v>51.32</v>
      </c>
      <c r="E20" s="26">
        <v>53.95</v>
      </c>
      <c r="F20" s="26">
        <v>54.01</v>
      </c>
      <c r="I20" s="30" t="s">
        <v>542</v>
      </c>
      <c r="J20" t="s">
        <v>541</v>
      </c>
      <c r="K20" s="26">
        <v>39.549999999999997</v>
      </c>
      <c r="L20" s="26">
        <v>40.909999999999997</v>
      </c>
      <c r="M20" s="26">
        <v>40.869999999999997</v>
      </c>
      <c r="N20" s="26">
        <v>42.51</v>
      </c>
    </row>
    <row r="21" spans="1:18" x14ac:dyDescent="0.3">
      <c r="A21" s="30"/>
      <c r="B21" t="s">
        <v>543</v>
      </c>
      <c r="C21" s="26">
        <v>49.58</v>
      </c>
      <c r="D21" s="26">
        <v>51.93</v>
      </c>
      <c r="E21" s="26">
        <v>54.47</v>
      </c>
      <c r="F21" s="26">
        <v>57.71</v>
      </c>
      <c r="I21" s="30"/>
      <c r="J21" t="s">
        <v>543</v>
      </c>
      <c r="K21" s="26">
        <v>39.549999999999997</v>
      </c>
      <c r="L21" s="26">
        <v>41.3</v>
      </c>
      <c r="M21" s="26">
        <v>42.09</v>
      </c>
      <c r="N21" s="26">
        <v>43.55</v>
      </c>
    </row>
    <row r="22" spans="1:18" x14ac:dyDescent="0.3">
      <c r="B22" t="s">
        <v>544</v>
      </c>
      <c r="C22" s="26">
        <v>49.58</v>
      </c>
      <c r="D22" s="26">
        <v>54.02</v>
      </c>
      <c r="E22" s="26">
        <v>55.39</v>
      </c>
      <c r="F22" s="26">
        <v>56.39</v>
      </c>
      <c r="J22" t="s">
        <v>544</v>
      </c>
      <c r="K22" s="26">
        <v>39.549999999999997</v>
      </c>
      <c r="L22" s="26">
        <v>43.64</v>
      </c>
      <c r="M22" s="26">
        <v>46.4</v>
      </c>
      <c r="N22" s="26">
        <v>47.26</v>
      </c>
    </row>
    <row r="23" spans="1:18" x14ac:dyDescent="0.3">
      <c r="B23" t="s">
        <v>545</v>
      </c>
      <c r="C23" s="26">
        <v>49.58</v>
      </c>
      <c r="D23" s="26">
        <v>52.84</v>
      </c>
      <c r="E23" s="26">
        <v>56.44</v>
      </c>
      <c r="F23" s="26">
        <v>60.71</v>
      </c>
      <c r="J23" t="s">
        <v>545</v>
      </c>
      <c r="K23" s="26">
        <v>39.549999999999997</v>
      </c>
      <c r="L23" s="26">
        <v>41.58</v>
      </c>
      <c r="M23" s="26">
        <v>46.96</v>
      </c>
      <c r="N23" s="26">
        <v>49.22</v>
      </c>
    </row>
    <row r="24" spans="1:18" x14ac:dyDescent="0.3">
      <c r="B24" t="s">
        <v>546</v>
      </c>
      <c r="C24" s="26">
        <v>49.58</v>
      </c>
      <c r="D24" s="26">
        <v>52.59</v>
      </c>
      <c r="E24" s="26">
        <v>56.13</v>
      </c>
      <c r="F24" s="26">
        <v>57.77</v>
      </c>
      <c r="J24" t="s">
        <v>546</v>
      </c>
      <c r="K24" s="26">
        <v>39.549999999999997</v>
      </c>
      <c r="L24" s="26">
        <v>40.46</v>
      </c>
      <c r="M24" s="26">
        <v>41.19</v>
      </c>
      <c r="N24" s="26">
        <v>41.04</v>
      </c>
    </row>
    <row r="25" spans="1:18" x14ac:dyDescent="0.3">
      <c r="B25" t="s">
        <v>547</v>
      </c>
      <c r="C25" s="26">
        <v>49.58</v>
      </c>
      <c r="D25" s="26">
        <v>52.83</v>
      </c>
      <c r="E25" s="26">
        <v>57.42</v>
      </c>
      <c r="F25" s="26">
        <v>62.41</v>
      </c>
      <c r="J25" t="s">
        <v>547</v>
      </c>
      <c r="K25" s="26">
        <v>39.549999999999997</v>
      </c>
      <c r="L25" s="26">
        <v>41.47</v>
      </c>
      <c r="M25" s="26">
        <v>38.42</v>
      </c>
      <c r="N25" s="26">
        <v>41.94</v>
      </c>
    </row>
    <row r="27" spans="1:18" x14ac:dyDescent="0.3">
      <c r="A27" s="30" t="s">
        <v>548</v>
      </c>
      <c r="B27" t="s">
        <v>541</v>
      </c>
      <c r="C27" s="26">
        <v>66.17</v>
      </c>
      <c r="D27" s="26">
        <v>67.92</v>
      </c>
      <c r="E27" s="26">
        <v>70.239999999999995</v>
      </c>
      <c r="F27" s="26">
        <v>70.680000000000007</v>
      </c>
      <c r="I27" s="30" t="s">
        <v>548</v>
      </c>
      <c r="J27" t="s">
        <v>541</v>
      </c>
      <c r="K27" s="26">
        <v>19.18</v>
      </c>
      <c r="L27" s="26">
        <v>19.690000000000001</v>
      </c>
      <c r="M27" s="26">
        <v>19.309999999999999</v>
      </c>
      <c r="N27" s="26">
        <v>19.84</v>
      </c>
    </row>
    <row r="28" spans="1:18" x14ac:dyDescent="0.3">
      <c r="A28" s="30"/>
      <c r="B28" t="s">
        <v>543</v>
      </c>
      <c r="C28" s="26">
        <v>66.17</v>
      </c>
      <c r="D28" s="26">
        <v>68.489999999999995</v>
      </c>
      <c r="E28" s="26">
        <v>71.010000000000005</v>
      </c>
      <c r="F28" s="26">
        <v>75</v>
      </c>
      <c r="I28" s="30"/>
      <c r="J28" t="s">
        <v>543</v>
      </c>
      <c r="K28" s="26">
        <v>19.18</v>
      </c>
      <c r="L28" s="26">
        <v>18.899999999999999</v>
      </c>
      <c r="M28" s="26">
        <v>19.37</v>
      </c>
      <c r="N28" s="26">
        <v>18.7</v>
      </c>
    </row>
    <row r="29" spans="1:18" x14ac:dyDescent="0.3">
      <c r="A29" s="30"/>
      <c r="B29" t="s">
        <v>544</v>
      </c>
      <c r="C29" s="26">
        <v>66.17</v>
      </c>
      <c r="D29" s="26">
        <v>71.540000000000006</v>
      </c>
      <c r="E29" s="26">
        <v>73.290000000000006</v>
      </c>
      <c r="F29" s="26">
        <v>74.7</v>
      </c>
      <c r="I29" s="30"/>
      <c r="J29" t="s">
        <v>544</v>
      </c>
      <c r="K29" s="26">
        <v>19.18</v>
      </c>
      <c r="L29" s="26">
        <v>21.04</v>
      </c>
      <c r="M29" s="26">
        <v>21.55</v>
      </c>
      <c r="N29" s="26">
        <v>21.99</v>
      </c>
    </row>
    <row r="30" spans="1:18" x14ac:dyDescent="0.3">
      <c r="B30" t="s">
        <v>545</v>
      </c>
      <c r="C30" s="26">
        <v>66.17</v>
      </c>
      <c r="D30" s="26">
        <v>70.28</v>
      </c>
      <c r="E30" s="26">
        <v>74.53</v>
      </c>
      <c r="F30" s="26">
        <v>79.430000000000007</v>
      </c>
      <c r="J30" t="s">
        <v>545</v>
      </c>
      <c r="K30" s="26">
        <v>19.18</v>
      </c>
      <c r="L30" s="26">
        <v>19.84</v>
      </c>
      <c r="M30" s="26">
        <v>21.26</v>
      </c>
      <c r="N30" s="26">
        <v>21.55</v>
      </c>
    </row>
    <row r="31" spans="1:18" x14ac:dyDescent="0.3">
      <c r="B31" t="s">
        <v>546</v>
      </c>
      <c r="C31" s="26">
        <v>66.17</v>
      </c>
      <c r="D31" s="26">
        <v>69.7</v>
      </c>
      <c r="E31" s="26">
        <v>72.8</v>
      </c>
      <c r="F31" s="26">
        <v>75.069999999999993</v>
      </c>
      <c r="J31" t="s">
        <v>546</v>
      </c>
      <c r="K31" s="26">
        <v>19.18</v>
      </c>
      <c r="L31" s="26">
        <v>19.739999999999998</v>
      </c>
      <c r="M31" s="26">
        <v>17.7</v>
      </c>
      <c r="N31" s="26">
        <v>18.54</v>
      </c>
    </row>
    <row r="32" spans="1:18" x14ac:dyDescent="0.3">
      <c r="B32" t="s">
        <v>547</v>
      </c>
      <c r="C32" s="26">
        <v>66.17</v>
      </c>
      <c r="D32" s="26">
        <v>69.53</v>
      </c>
      <c r="E32" s="26">
        <v>75.209999999999994</v>
      </c>
      <c r="F32" s="26">
        <v>80.61</v>
      </c>
      <c r="J32" t="s">
        <v>547</v>
      </c>
      <c r="K32" s="26">
        <v>19.18</v>
      </c>
      <c r="L32" s="26">
        <v>19.14</v>
      </c>
      <c r="M32" s="26">
        <v>15.7</v>
      </c>
      <c r="N32" s="26">
        <v>16.45</v>
      </c>
    </row>
    <row r="34" spans="1:21" x14ac:dyDescent="0.3">
      <c r="A34" s="30" t="s">
        <v>549</v>
      </c>
      <c r="B34" t="s">
        <v>541</v>
      </c>
      <c r="C34" s="26">
        <v>23.65</v>
      </c>
      <c r="D34" s="26">
        <v>25.36</v>
      </c>
      <c r="E34" s="26">
        <v>27.27</v>
      </c>
      <c r="F34" s="26">
        <v>27.43</v>
      </c>
    </row>
    <row r="35" spans="1:21" x14ac:dyDescent="0.3">
      <c r="A35" s="30"/>
      <c r="B35" t="s">
        <v>543</v>
      </c>
      <c r="C35" s="26">
        <v>23.65</v>
      </c>
      <c r="D35" s="26">
        <v>26.4</v>
      </c>
      <c r="E35" s="26">
        <v>27.58</v>
      </c>
      <c r="F35" s="26">
        <v>29.56</v>
      </c>
      <c r="I35" s="32" t="s">
        <v>552</v>
      </c>
      <c r="J35" s="33"/>
      <c r="K35" s="33"/>
      <c r="L35" s="33"/>
      <c r="M35" s="33"/>
      <c r="N35" s="33"/>
      <c r="O35" s="33"/>
      <c r="P35" s="33"/>
      <c r="Q35" s="33"/>
      <c r="R35" s="33"/>
      <c r="S35" s="33"/>
      <c r="T35" s="33"/>
      <c r="U35" s="33"/>
    </row>
    <row r="36" spans="1:21" x14ac:dyDescent="0.3">
      <c r="A36" s="30"/>
      <c r="B36" t="s">
        <v>544</v>
      </c>
      <c r="C36" s="26">
        <v>23.65</v>
      </c>
      <c r="D36" s="26">
        <v>26.8</v>
      </c>
      <c r="E36" s="26">
        <v>27.75</v>
      </c>
      <c r="F36" s="26">
        <v>28.52</v>
      </c>
      <c r="I36" s="33"/>
      <c r="J36" s="33"/>
      <c r="K36" s="33"/>
      <c r="L36" s="33"/>
      <c r="M36" s="33"/>
      <c r="N36" s="33"/>
      <c r="O36" s="33"/>
      <c r="P36" s="33"/>
      <c r="Q36" s="33"/>
      <c r="R36" s="33"/>
      <c r="S36" s="33"/>
      <c r="T36" s="33"/>
      <c r="U36" s="33"/>
    </row>
    <row r="37" spans="1:21" x14ac:dyDescent="0.3">
      <c r="B37" t="s">
        <v>545</v>
      </c>
      <c r="C37" s="26">
        <v>23.65</v>
      </c>
      <c r="D37" s="26">
        <v>27.07</v>
      </c>
      <c r="E37" s="26">
        <v>28.26</v>
      </c>
      <c r="F37" s="26">
        <v>29.78</v>
      </c>
      <c r="I37" s="33"/>
      <c r="J37" s="33"/>
      <c r="K37" s="33"/>
      <c r="L37" s="33"/>
      <c r="M37" s="33"/>
      <c r="N37" s="33"/>
      <c r="O37" s="33"/>
      <c r="P37" s="33"/>
      <c r="Q37" s="33"/>
      <c r="R37" s="33"/>
      <c r="S37" s="33"/>
      <c r="T37" s="33"/>
      <c r="U37" s="33"/>
    </row>
    <row r="38" spans="1:21" x14ac:dyDescent="0.3">
      <c r="B38" t="s">
        <v>546</v>
      </c>
      <c r="C38" s="26">
        <v>23.65</v>
      </c>
      <c r="D38" s="26">
        <v>24.82</v>
      </c>
      <c r="E38" s="26">
        <v>27.91</v>
      </c>
      <c r="F38" s="26">
        <v>28.03</v>
      </c>
      <c r="I38" s="33"/>
      <c r="J38" s="33"/>
      <c r="K38" s="33"/>
      <c r="L38" s="33"/>
      <c r="M38" s="33"/>
      <c r="N38" s="33"/>
      <c r="O38" s="33"/>
      <c r="P38" s="33"/>
      <c r="Q38" s="33"/>
      <c r="R38" s="33"/>
      <c r="S38" s="33"/>
      <c r="T38" s="33"/>
      <c r="U38" s="33"/>
    </row>
    <row r="39" spans="1:21" x14ac:dyDescent="0.3">
      <c r="B39" t="s">
        <v>547</v>
      </c>
      <c r="C39" s="26">
        <v>23.65</v>
      </c>
      <c r="D39" s="26">
        <v>26.16</v>
      </c>
      <c r="E39" s="26">
        <v>28.64</v>
      </c>
      <c r="F39" s="26">
        <v>31.38</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550</v>
      </c>
      <c r="B41" t="s">
        <v>541</v>
      </c>
      <c r="C41" s="26">
        <v>71.94</v>
      </c>
      <c r="D41" s="26">
        <v>73.84</v>
      </c>
      <c r="E41" s="26">
        <v>75.23</v>
      </c>
      <c r="F41" s="26">
        <v>75.66</v>
      </c>
      <c r="I41" s="33"/>
      <c r="J41" s="33"/>
      <c r="K41" s="33"/>
      <c r="L41" s="33"/>
      <c r="M41" s="33"/>
      <c r="N41" s="33"/>
      <c r="O41" s="33"/>
      <c r="P41" s="33"/>
      <c r="Q41" s="33"/>
      <c r="R41" s="33"/>
      <c r="S41" s="33"/>
      <c r="T41" s="33"/>
      <c r="U41" s="33"/>
    </row>
    <row r="42" spans="1:21" x14ac:dyDescent="0.3">
      <c r="A42" s="30"/>
      <c r="B42" t="s">
        <v>543</v>
      </c>
      <c r="C42" s="26">
        <v>71.94</v>
      </c>
      <c r="D42" s="26">
        <v>74.66</v>
      </c>
      <c r="E42" s="26">
        <v>76.239999999999995</v>
      </c>
      <c r="F42" s="26">
        <v>78.53</v>
      </c>
      <c r="I42" s="33"/>
      <c r="J42" s="33"/>
      <c r="K42" s="33"/>
      <c r="L42" s="33"/>
      <c r="M42" s="33"/>
      <c r="N42" s="33"/>
      <c r="O42" s="33"/>
      <c r="P42" s="33"/>
      <c r="Q42" s="33"/>
      <c r="R42" s="33"/>
      <c r="S42" s="33"/>
      <c r="T42" s="33"/>
      <c r="U42" s="33"/>
    </row>
    <row r="43" spans="1:21" x14ac:dyDescent="0.3">
      <c r="A43" s="30"/>
      <c r="B43" t="s">
        <v>544</v>
      </c>
      <c r="C43" s="26">
        <v>71.94</v>
      </c>
      <c r="D43" s="26">
        <v>75</v>
      </c>
      <c r="E43" s="26">
        <v>77.14</v>
      </c>
      <c r="F43" s="26">
        <v>78.11</v>
      </c>
      <c r="I43" s="33"/>
      <c r="J43" s="33"/>
      <c r="K43" s="33"/>
      <c r="L43" s="33"/>
      <c r="M43" s="33"/>
      <c r="N43" s="33"/>
      <c r="O43" s="33"/>
      <c r="P43" s="33"/>
      <c r="Q43" s="33"/>
      <c r="R43" s="33"/>
      <c r="S43" s="33"/>
      <c r="T43" s="33"/>
      <c r="U43" s="33"/>
    </row>
    <row r="44" spans="1:21" x14ac:dyDescent="0.3">
      <c r="B44" t="s">
        <v>545</v>
      </c>
      <c r="C44" s="26">
        <v>71.94</v>
      </c>
      <c r="D44" s="26">
        <v>76.09</v>
      </c>
      <c r="E44" s="26">
        <v>78.34</v>
      </c>
      <c r="F44" s="26">
        <v>81.19</v>
      </c>
      <c r="I44" s="33"/>
      <c r="J44" s="33"/>
      <c r="K44" s="33"/>
      <c r="L44" s="33"/>
      <c r="M44" s="33"/>
      <c r="N44" s="33"/>
      <c r="O44" s="33"/>
      <c r="P44" s="33"/>
      <c r="Q44" s="33"/>
      <c r="R44" s="33"/>
      <c r="S44" s="33"/>
      <c r="T44" s="33"/>
      <c r="U44" s="33"/>
    </row>
    <row r="45" spans="1:21" x14ac:dyDescent="0.3">
      <c r="B45" t="s">
        <v>546</v>
      </c>
      <c r="C45" s="26">
        <v>71.94</v>
      </c>
      <c r="D45" s="26">
        <v>75.849999999999994</v>
      </c>
      <c r="E45" s="26">
        <v>78.069999999999993</v>
      </c>
      <c r="F45" s="26">
        <v>79.63</v>
      </c>
    </row>
    <row r="46" spans="1:21" x14ac:dyDescent="0.3">
      <c r="B46" t="s">
        <v>547</v>
      </c>
      <c r="C46" s="26">
        <v>71.94</v>
      </c>
      <c r="D46" s="26">
        <v>76.739999999999995</v>
      </c>
      <c r="E46" s="26">
        <v>80.67</v>
      </c>
      <c r="F46" s="26">
        <v>84.42</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&amp;L&amp;"-,Bold"&amp;22CentralApps neOH&amp;C&amp;"-,Bold"&amp;15NIACS EVAS Region&amp;"-,Regular"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4.42" manualMin="71.94"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1.38" manualMin="23.65"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1.99" manualMin="15.7"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0.61" manualMin="66.17"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49.22" manualMin="38.42"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2.41" manualMin="49.58"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87"/>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310</v>
      </c>
      <c r="B1" s="24" t="s">
        <v>312</v>
      </c>
      <c r="C1" s="24" t="s">
        <v>1</v>
      </c>
      <c r="D1" s="24" t="s">
        <v>2</v>
      </c>
      <c r="E1" s="24" t="s">
        <v>316</v>
      </c>
      <c r="F1" s="24" t="s">
        <v>318</v>
      </c>
      <c r="G1" s="24" t="s">
        <v>320</v>
      </c>
      <c r="H1" s="24" t="s">
        <v>496</v>
      </c>
      <c r="I1" s="24" t="s">
        <v>497</v>
      </c>
      <c r="J1" s="24" t="s">
        <v>324</v>
      </c>
      <c r="K1" s="24" t="s">
        <v>326</v>
      </c>
      <c r="L1" s="24" t="s">
        <v>498</v>
      </c>
      <c r="M1" s="24" t="s">
        <v>499</v>
      </c>
      <c r="N1" s="24" t="s">
        <v>15</v>
      </c>
      <c r="O1" s="24" t="s">
        <v>16</v>
      </c>
      <c r="P1" s="24" t="s">
        <v>31</v>
      </c>
      <c r="Q1" s="24" t="s">
        <v>333</v>
      </c>
      <c r="R1" s="24"/>
      <c r="S1" s="24"/>
      <c r="T1" s="24"/>
    </row>
    <row r="2" spans="1:20" x14ac:dyDescent="0.3">
      <c r="A2" s="24" t="s">
        <v>97</v>
      </c>
      <c r="B2" s="24" t="s">
        <v>98</v>
      </c>
      <c r="C2" t="s">
        <v>43</v>
      </c>
      <c r="D2" t="s">
        <v>35</v>
      </c>
      <c r="E2">
        <v>82.6</v>
      </c>
      <c r="F2">
        <v>1253.76</v>
      </c>
      <c r="G2">
        <v>18.68</v>
      </c>
      <c r="H2" t="s">
        <v>36</v>
      </c>
      <c r="I2" t="s">
        <v>36</v>
      </c>
      <c r="J2" t="s">
        <v>35</v>
      </c>
      <c r="K2" t="s">
        <v>100</v>
      </c>
      <c r="L2" t="s">
        <v>89</v>
      </c>
      <c r="M2" t="s">
        <v>89</v>
      </c>
      <c r="P2">
        <v>1</v>
      </c>
      <c r="Q2">
        <f>ROW()-1</f>
        <v>1</v>
      </c>
    </row>
    <row r="3" spans="1:20" x14ac:dyDescent="0.3">
      <c r="A3" s="24" t="s">
        <v>105</v>
      </c>
      <c r="B3" s="24" t="s">
        <v>106</v>
      </c>
      <c r="C3" t="s">
        <v>43</v>
      </c>
      <c r="D3" t="s">
        <v>35</v>
      </c>
      <c r="E3">
        <v>63.1</v>
      </c>
      <c r="F3">
        <v>585.27</v>
      </c>
      <c r="G3">
        <v>10.6</v>
      </c>
      <c r="H3" t="s">
        <v>73</v>
      </c>
      <c r="I3" t="s">
        <v>107</v>
      </c>
      <c r="J3" t="s">
        <v>35</v>
      </c>
      <c r="K3" t="s">
        <v>100</v>
      </c>
      <c r="L3" t="s">
        <v>88</v>
      </c>
      <c r="M3" t="s">
        <v>89</v>
      </c>
      <c r="P3">
        <v>1</v>
      </c>
      <c r="Q3">
        <f t="shared" ref="Q3:Q66" si="0">ROW()-1</f>
        <v>2</v>
      </c>
    </row>
    <row r="4" spans="1:20" x14ac:dyDescent="0.3">
      <c r="A4" s="24" t="s">
        <v>227</v>
      </c>
      <c r="B4" s="24" t="s">
        <v>228</v>
      </c>
      <c r="C4" t="s">
        <v>141</v>
      </c>
      <c r="D4" t="s">
        <v>44</v>
      </c>
      <c r="E4">
        <v>79.599999999999994</v>
      </c>
      <c r="F4">
        <v>517.27</v>
      </c>
      <c r="G4">
        <v>9.25</v>
      </c>
      <c r="H4" t="s">
        <v>107</v>
      </c>
      <c r="I4" t="s">
        <v>107</v>
      </c>
      <c r="J4" t="s">
        <v>84</v>
      </c>
      <c r="K4" t="s">
        <v>100</v>
      </c>
      <c r="L4" t="s">
        <v>75</v>
      </c>
      <c r="M4" t="s">
        <v>75</v>
      </c>
      <c r="P4">
        <v>0</v>
      </c>
      <c r="Q4">
        <f t="shared" si="0"/>
        <v>3</v>
      </c>
    </row>
    <row r="5" spans="1:20" x14ac:dyDescent="0.3">
      <c r="A5" s="24" t="s">
        <v>170</v>
      </c>
      <c r="B5" s="24" t="s">
        <v>171</v>
      </c>
      <c r="C5" t="s">
        <v>141</v>
      </c>
      <c r="D5" t="s">
        <v>44</v>
      </c>
      <c r="E5">
        <v>63.7</v>
      </c>
      <c r="F5">
        <v>368.16</v>
      </c>
      <c r="G5">
        <v>7.78</v>
      </c>
      <c r="H5" t="s">
        <v>73</v>
      </c>
      <c r="I5" t="s">
        <v>73</v>
      </c>
      <c r="J5" t="s">
        <v>84</v>
      </c>
      <c r="K5" t="s">
        <v>70</v>
      </c>
      <c r="L5" t="s">
        <v>76</v>
      </c>
      <c r="M5" t="s">
        <v>76</v>
      </c>
      <c r="P5">
        <v>0</v>
      </c>
      <c r="Q5">
        <f t="shared" si="0"/>
        <v>4</v>
      </c>
    </row>
    <row r="6" spans="1:20" x14ac:dyDescent="0.3">
      <c r="A6" s="24" t="s">
        <v>283</v>
      </c>
      <c r="B6" s="24" t="s">
        <v>284</v>
      </c>
      <c r="C6" t="s">
        <v>43</v>
      </c>
      <c r="D6" t="s">
        <v>44</v>
      </c>
      <c r="E6">
        <v>76.2</v>
      </c>
      <c r="F6">
        <v>366.66</v>
      </c>
      <c r="G6">
        <v>6.49</v>
      </c>
      <c r="H6" t="s">
        <v>73</v>
      </c>
      <c r="I6" t="s">
        <v>138</v>
      </c>
      <c r="J6" t="s">
        <v>44</v>
      </c>
      <c r="K6" t="s">
        <v>70</v>
      </c>
      <c r="L6" t="s">
        <v>75</v>
      </c>
      <c r="M6" t="s">
        <v>89</v>
      </c>
      <c r="P6">
        <v>1</v>
      </c>
      <c r="Q6">
        <f t="shared" si="0"/>
        <v>5</v>
      </c>
    </row>
    <row r="7" spans="1:20" x14ac:dyDescent="0.3">
      <c r="A7" s="24" t="s">
        <v>168</v>
      </c>
      <c r="B7" s="24" t="s">
        <v>169</v>
      </c>
      <c r="C7" t="s">
        <v>43</v>
      </c>
      <c r="D7" t="s">
        <v>35</v>
      </c>
      <c r="E7">
        <v>47</v>
      </c>
      <c r="F7">
        <v>229.82</v>
      </c>
      <c r="G7">
        <v>6.64</v>
      </c>
      <c r="H7" t="s">
        <v>107</v>
      </c>
      <c r="I7" t="s">
        <v>36</v>
      </c>
      <c r="J7" t="s">
        <v>44</v>
      </c>
      <c r="K7" t="s">
        <v>70</v>
      </c>
      <c r="L7" t="s">
        <v>76</v>
      </c>
      <c r="M7" t="s">
        <v>76</v>
      </c>
      <c r="P7">
        <v>0</v>
      </c>
      <c r="Q7">
        <f t="shared" si="0"/>
        <v>6</v>
      </c>
    </row>
    <row r="8" spans="1:20" x14ac:dyDescent="0.3">
      <c r="A8" s="24" t="s">
        <v>258</v>
      </c>
      <c r="B8" s="24" t="s">
        <v>259</v>
      </c>
      <c r="C8" t="s">
        <v>43</v>
      </c>
      <c r="D8" t="s">
        <v>44</v>
      </c>
      <c r="E8">
        <v>49.4</v>
      </c>
      <c r="F8">
        <v>211.02</v>
      </c>
      <c r="G8">
        <v>5.23</v>
      </c>
      <c r="H8" t="s">
        <v>138</v>
      </c>
      <c r="I8" t="s">
        <v>73</v>
      </c>
      <c r="J8" t="s">
        <v>35</v>
      </c>
      <c r="K8" t="s">
        <v>70</v>
      </c>
      <c r="L8" t="s">
        <v>88</v>
      </c>
      <c r="M8" t="s">
        <v>89</v>
      </c>
      <c r="P8">
        <v>1</v>
      </c>
      <c r="Q8">
        <f t="shared" si="0"/>
        <v>7</v>
      </c>
    </row>
    <row r="9" spans="1:20" x14ac:dyDescent="0.3">
      <c r="A9" s="24" t="s">
        <v>176</v>
      </c>
      <c r="B9" s="24" t="s">
        <v>177</v>
      </c>
      <c r="C9" t="s">
        <v>83</v>
      </c>
      <c r="D9" t="s">
        <v>84</v>
      </c>
      <c r="E9">
        <v>49.8</v>
      </c>
      <c r="F9">
        <v>210.7</v>
      </c>
      <c r="G9">
        <v>6.53</v>
      </c>
      <c r="H9" t="s">
        <v>138</v>
      </c>
      <c r="I9" t="s">
        <v>138</v>
      </c>
      <c r="J9" t="s">
        <v>44</v>
      </c>
      <c r="K9" t="s">
        <v>70</v>
      </c>
      <c r="L9" t="s">
        <v>89</v>
      </c>
      <c r="M9" t="s">
        <v>89</v>
      </c>
      <c r="P9">
        <v>1</v>
      </c>
      <c r="Q9">
        <f t="shared" si="0"/>
        <v>8</v>
      </c>
    </row>
    <row r="10" spans="1:20" x14ac:dyDescent="0.3">
      <c r="A10" s="24" t="s">
        <v>253</v>
      </c>
      <c r="B10" s="24" t="s">
        <v>254</v>
      </c>
      <c r="C10" t="s">
        <v>53</v>
      </c>
      <c r="D10" t="s">
        <v>84</v>
      </c>
      <c r="E10">
        <v>26.2</v>
      </c>
      <c r="F10">
        <v>206.07</v>
      </c>
      <c r="G10">
        <v>11.25</v>
      </c>
      <c r="H10" t="s">
        <v>107</v>
      </c>
      <c r="I10" t="s">
        <v>107</v>
      </c>
      <c r="J10" t="s">
        <v>84</v>
      </c>
      <c r="K10" t="s">
        <v>70</v>
      </c>
      <c r="L10" t="s">
        <v>76</v>
      </c>
      <c r="M10" t="s">
        <v>76</v>
      </c>
      <c r="P10">
        <v>0</v>
      </c>
      <c r="Q10">
        <f t="shared" si="0"/>
        <v>9</v>
      </c>
    </row>
    <row r="11" spans="1:20" x14ac:dyDescent="0.3">
      <c r="A11" s="24" t="s">
        <v>191</v>
      </c>
      <c r="B11" s="24" t="s">
        <v>192</v>
      </c>
      <c r="C11" t="s">
        <v>43</v>
      </c>
      <c r="D11" t="s">
        <v>35</v>
      </c>
      <c r="E11">
        <v>30.2</v>
      </c>
      <c r="F11">
        <v>202.76</v>
      </c>
      <c r="G11">
        <v>8.33</v>
      </c>
      <c r="H11" t="s">
        <v>138</v>
      </c>
      <c r="I11" t="s">
        <v>73</v>
      </c>
      <c r="J11" t="s">
        <v>35</v>
      </c>
      <c r="K11" t="s">
        <v>70</v>
      </c>
      <c r="L11" t="s">
        <v>88</v>
      </c>
      <c r="M11" t="s">
        <v>89</v>
      </c>
      <c r="P11">
        <v>1</v>
      </c>
      <c r="Q11">
        <f t="shared" si="0"/>
        <v>10</v>
      </c>
    </row>
    <row r="12" spans="1:20" x14ac:dyDescent="0.3">
      <c r="A12" s="24" t="s">
        <v>274</v>
      </c>
      <c r="B12" s="24" t="s">
        <v>275</v>
      </c>
      <c r="C12" t="s">
        <v>53</v>
      </c>
      <c r="D12" t="s">
        <v>84</v>
      </c>
      <c r="E12">
        <v>9.8000000000000007</v>
      </c>
      <c r="F12">
        <v>151.56</v>
      </c>
      <c r="G12">
        <v>19.95</v>
      </c>
      <c r="H12" t="s">
        <v>36</v>
      </c>
      <c r="I12" t="s">
        <v>107</v>
      </c>
      <c r="J12" t="s">
        <v>84</v>
      </c>
      <c r="K12" t="s">
        <v>70</v>
      </c>
      <c r="L12" t="s">
        <v>40</v>
      </c>
      <c r="M12" t="s">
        <v>76</v>
      </c>
      <c r="P12">
        <v>0</v>
      </c>
      <c r="Q12">
        <f t="shared" si="0"/>
        <v>11</v>
      </c>
    </row>
    <row r="13" spans="1:20" x14ac:dyDescent="0.3">
      <c r="A13" s="24" t="s">
        <v>149</v>
      </c>
      <c r="B13" s="24" t="s">
        <v>150</v>
      </c>
      <c r="C13" t="s">
        <v>134</v>
      </c>
      <c r="D13" t="s">
        <v>44</v>
      </c>
      <c r="E13">
        <v>40.700000000000003</v>
      </c>
      <c r="F13">
        <v>142.99</v>
      </c>
      <c r="G13">
        <v>5.26</v>
      </c>
      <c r="H13" t="s">
        <v>138</v>
      </c>
      <c r="I13" t="s">
        <v>73</v>
      </c>
      <c r="J13" t="s">
        <v>44</v>
      </c>
      <c r="K13" t="s">
        <v>70</v>
      </c>
      <c r="L13" t="s">
        <v>89</v>
      </c>
      <c r="M13" t="s">
        <v>75</v>
      </c>
      <c r="P13">
        <v>1</v>
      </c>
      <c r="Q13">
        <f t="shared" si="0"/>
        <v>12</v>
      </c>
    </row>
    <row r="14" spans="1:20" x14ac:dyDescent="0.3">
      <c r="A14" s="24" t="s">
        <v>101</v>
      </c>
      <c r="B14" s="24" t="s">
        <v>102</v>
      </c>
      <c r="C14" t="s">
        <v>53</v>
      </c>
      <c r="D14" t="s">
        <v>84</v>
      </c>
      <c r="E14">
        <v>19.7</v>
      </c>
      <c r="F14">
        <v>139.75</v>
      </c>
      <c r="G14">
        <v>10.62</v>
      </c>
      <c r="H14" t="s">
        <v>73</v>
      </c>
      <c r="I14" t="s">
        <v>73</v>
      </c>
      <c r="J14" t="s">
        <v>35</v>
      </c>
      <c r="K14" t="s">
        <v>70</v>
      </c>
      <c r="L14" t="s">
        <v>89</v>
      </c>
      <c r="M14" t="s">
        <v>89</v>
      </c>
      <c r="P14">
        <v>1</v>
      </c>
      <c r="Q14">
        <f t="shared" si="0"/>
        <v>13</v>
      </c>
    </row>
    <row r="15" spans="1:20" x14ac:dyDescent="0.3">
      <c r="A15" s="24" t="s">
        <v>136</v>
      </c>
      <c r="B15" s="24" t="s">
        <v>137</v>
      </c>
      <c r="C15" t="s">
        <v>134</v>
      </c>
      <c r="D15" t="s">
        <v>84</v>
      </c>
      <c r="E15">
        <v>38</v>
      </c>
      <c r="F15">
        <v>114.85</v>
      </c>
      <c r="G15">
        <v>5.0199999999999996</v>
      </c>
      <c r="H15" t="s">
        <v>138</v>
      </c>
      <c r="I15" t="s">
        <v>138</v>
      </c>
      <c r="J15" t="s">
        <v>35</v>
      </c>
      <c r="K15" t="s">
        <v>70</v>
      </c>
      <c r="L15" t="s">
        <v>88</v>
      </c>
      <c r="M15" t="s">
        <v>88</v>
      </c>
      <c r="P15">
        <v>1</v>
      </c>
      <c r="Q15">
        <f t="shared" si="0"/>
        <v>14</v>
      </c>
    </row>
    <row r="16" spans="1:20" x14ac:dyDescent="0.3">
      <c r="A16" s="24" t="s">
        <v>230</v>
      </c>
      <c r="B16" s="24" t="s">
        <v>231</v>
      </c>
      <c r="C16" t="s">
        <v>43</v>
      </c>
      <c r="D16" t="s">
        <v>44</v>
      </c>
      <c r="E16">
        <v>24.5</v>
      </c>
      <c r="F16">
        <v>114.31</v>
      </c>
      <c r="G16">
        <v>5.34</v>
      </c>
      <c r="H16" t="s">
        <v>85</v>
      </c>
      <c r="I16" t="s">
        <v>85</v>
      </c>
      <c r="J16" t="s">
        <v>35</v>
      </c>
      <c r="K16" t="s">
        <v>70</v>
      </c>
      <c r="L16" t="s">
        <v>88</v>
      </c>
      <c r="M16" t="s">
        <v>88</v>
      </c>
      <c r="P16">
        <v>1</v>
      </c>
      <c r="Q16">
        <f t="shared" si="0"/>
        <v>15</v>
      </c>
    </row>
    <row r="17" spans="1:17" x14ac:dyDescent="0.3">
      <c r="A17" s="24" t="s">
        <v>217</v>
      </c>
      <c r="B17" s="24" t="s">
        <v>218</v>
      </c>
      <c r="C17" t="s">
        <v>95</v>
      </c>
      <c r="D17" t="s">
        <v>44</v>
      </c>
      <c r="E17">
        <v>21.8</v>
      </c>
      <c r="F17">
        <v>105.74</v>
      </c>
      <c r="G17">
        <v>4.9800000000000004</v>
      </c>
      <c r="H17" t="s">
        <v>36</v>
      </c>
      <c r="I17" t="s">
        <v>36</v>
      </c>
      <c r="J17" t="s">
        <v>44</v>
      </c>
      <c r="K17" t="s">
        <v>70</v>
      </c>
      <c r="L17" t="s">
        <v>76</v>
      </c>
      <c r="M17" t="s">
        <v>76</v>
      </c>
      <c r="P17">
        <v>0</v>
      </c>
      <c r="Q17">
        <f t="shared" si="0"/>
        <v>16</v>
      </c>
    </row>
    <row r="18" spans="1:17" x14ac:dyDescent="0.3">
      <c r="A18" s="24" t="s">
        <v>272</v>
      </c>
      <c r="B18" s="24" t="s">
        <v>273</v>
      </c>
      <c r="C18" t="s">
        <v>34</v>
      </c>
      <c r="D18" t="s">
        <v>84</v>
      </c>
      <c r="E18">
        <v>20.399999999999999</v>
      </c>
      <c r="F18">
        <v>100.7</v>
      </c>
      <c r="G18">
        <v>5.96</v>
      </c>
      <c r="H18" t="s">
        <v>138</v>
      </c>
      <c r="I18" t="s">
        <v>85</v>
      </c>
      <c r="J18" t="s">
        <v>44</v>
      </c>
      <c r="K18" t="s">
        <v>70</v>
      </c>
      <c r="L18" t="s">
        <v>89</v>
      </c>
      <c r="M18" t="s">
        <v>88</v>
      </c>
      <c r="P18">
        <v>1</v>
      </c>
      <c r="Q18">
        <f t="shared" si="0"/>
        <v>17</v>
      </c>
    </row>
    <row r="19" spans="1:17" x14ac:dyDescent="0.3">
      <c r="A19" s="24" t="s">
        <v>183</v>
      </c>
      <c r="B19" s="24" t="s">
        <v>184</v>
      </c>
      <c r="C19" t="s">
        <v>43</v>
      </c>
      <c r="D19" t="s">
        <v>84</v>
      </c>
      <c r="E19">
        <v>29.1</v>
      </c>
      <c r="F19">
        <v>91.04</v>
      </c>
      <c r="G19">
        <v>4.62</v>
      </c>
      <c r="H19" t="s">
        <v>85</v>
      </c>
      <c r="I19" t="s">
        <v>85</v>
      </c>
      <c r="J19" t="s">
        <v>44</v>
      </c>
      <c r="K19" t="s">
        <v>70</v>
      </c>
      <c r="L19" t="s">
        <v>88</v>
      </c>
      <c r="M19" t="s">
        <v>88</v>
      </c>
      <c r="P19">
        <v>1</v>
      </c>
      <c r="Q19">
        <f t="shared" si="0"/>
        <v>18</v>
      </c>
    </row>
    <row r="20" spans="1:17" x14ac:dyDescent="0.3">
      <c r="A20" s="24" t="s">
        <v>277</v>
      </c>
      <c r="B20" s="24" t="s">
        <v>278</v>
      </c>
      <c r="C20" t="s">
        <v>134</v>
      </c>
      <c r="D20" t="s">
        <v>84</v>
      </c>
      <c r="E20">
        <v>21.2</v>
      </c>
      <c r="F20">
        <v>87.43</v>
      </c>
      <c r="G20">
        <v>4.2300000000000004</v>
      </c>
      <c r="H20" t="s">
        <v>138</v>
      </c>
      <c r="I20" t="s">
        <v>138</v>
      </c>
      <c r="J20" t="s">
        <v>44</v>
      </c>
      <c r="K20" t="s">
        <v>70</v>
      </c>
      <c r="L20" t="s">
        <v>89</v>
      </c>
      <c r="M20" t="s">
        <v>89</v>
      </c>
      <c r="P20">
        <v>1</v>
      </c>
      <c r="Q20">
        <f t="shared" si="0"/>
        <v>19</v>
      </c>
    </row>
    <row r="21" spans="1:17" x14ac:dyDescent="0.3">
      <c r="A21" s="24" t="s">
        <v>279</v>
      </c>
      <c r="B21" s="24" t="s">
        <v>280</v>
      </c>
      <c r="C21" t="s">
        <v>134</v>
      </c>
      <c r="D21" t="s">
        <v>44</v>
      </c>
      <c r="E21">
        <v>32.4</v>
      </c>
      <c r="F21">
        <v>87.12</v>
      </c>
      <c r="G21">
        <v>4.1399999999999997</v>
      </c>
      <c r="H21" t="s">
        <v>107</v>
      </c>
      <c r="I21" t="s">
        <v>36</v>
      </c>
      <c r="J21" t="s">
        <v>44</v>
      </c>
      <c r="K21" t="s">
        <v>70</v>
      </c>
      <c r="L21" t="s">
        <v>76</v>
      </c>
      <c r="M21" t="s">
        <v>76</v>
      </c>
      <c r="P21">
        <v>0</v>
      </c>
      <c r="Q21">
        <f t="shared" si="0"/>
        <v>20</v>
      </c>
    </row>
    <row r="22" spans="1:17" x14ac:dyDescent="0.3">
      <c r="A22" s="24" t="s">
        <v>221</v>
      </c>
      <c r="B22" s="24" t="s">
        <v>222</v>
      </c>
      <c r="C22" t="s">
        <v>43</v>
      </c>
      <c r="D22" t="s">
        <v>35</v>
      </c>
      <c r="E22">
        <v>12.6</v>
      </c>
      <c r="F22">
        <v>66.67</v>
      </c>
      <c r="G22">
        <v>4.28</v>
      </c>
      <c r="H22" t="s">
        <v>36</v>
      </c>
      <c r="I22" t="s">
        <v>36</v>
      </c>
      <c r="J22" t="s">
        <v>44</v>
      </c>
      <c r="K22" t="s">
        <v>70</v>
      </c>
      <c r="L22" t="s">
        <v>76</v>
      </c>
      <c r="M22" t="s">
        <v>76</v>
      </c>
      <c r="P22">
        <v>0</v>
      </c>
      <c r="Q22">
        <f t="shared" si="0"/>
        <v>21</v>
      </c>
    </row>
    <row r="23" spans="1:17" x14ac:dyDescent="0.3">
      <c r="A23" s="24" t="s">
        <v>203</v>
      </c>
      <c r="B23" s="24" t="s">
        <v>204</v>
      </c>
      <c r="C23" t="s">
        <v>141</v>
      </c>
      <c r="D23" t="s">
        <v>44</v>
      </c>
      <c r="E23">
        <v>25</v>
      </c>
      <c r="F23">
        <v>65.790000000000006</v>
      </c>
      <c r="G23">
        <v>2.83</v>
      </c>
      <c r="H23" t="s">
        <v>73</v>
      </c>
      <c r="I23" t="s">
        <v>138</v>
      </c>
      <c r="J23" t="s">
        <v>35</v>
      </c>
      <c r="K23" t="s">
        <v>70</v>
      </c>
      <c r="L23" t="s">
        <v>89</v>
      </c>
      <c r="M23" t="s">
        <v>88</v>
      </c>
      <c r="P23">
        <v>1</v>
      </c>
      <c r="Q23">
        <f t="shared" si="0"/>
        <v>22</v>
      </c>
    </row>
    <row r="24" spans="1:17" x14ac:dyDescent="0.3">
      <c r="A24" s="24" t="s">
        <v>234</v>
      </c>
      <c r="B24" s="24" t="s">
        <v>235</v>
      </c>
      <c r="C24" t="s">
        <v>95</v>
      </c>
      <c r="D24" t="s">
        <v>84</v>
      </c>
      <c r="E24">
        <v>12.6</v>
      </c>
      <c r="F24">
        <v>63.95</v>
      </c>
      <c r="G24">
        <v>5.92</v>
      </c>
      <c r="H24" t="s">
        <v>36</v>
      </c>
      <c r="I24" t="s">
        <v>36</v>
      </c>
      <c r="J24" t="s">
        <v>44</v>
      </c>
      <c r="K24" t="s">
        <v>70</v>
      </c>
      <c r="L24" t="s">
        <v>76</v>
      </c>
      <c r="M24" t="s">
        <v>76</v>
      </c>
      <c r="N24" t="s">
        <v>77</v>
      </c>
      <c r="O24" t="s">
        <v>77</v>
      </c>
      <c r="P24">
        <v>0</v>
      </c>
      <c r="Q24">
        <f t="shared" si="0"/>
        <v>23</v>
      </c>
    </row>
    <row r="25" spans="1:17" x14ac:dyDescent="0.3">
      <c r="A25" s="24" t="s">
        <v>286</v>
      </c>
      <c r="B25" s="24" t="s">
        <v>287</v>
      </c>
      <c r="C25" t="s">
        <v>134</v>
      </c>
      <c r="D25" t="s">
        <v>84</v>
      </c>
      <c r="E25">
        <v>27.9</v>
      </c>
      <c r="F25">
        <v>62.77</v>
      </c>
      <c r="G25">
        <v>3.18</v>
      </c>
      <c r="H25" t="s">
        <v>138</v>
      </c>
      <c r="I25" t="s">
        <v>85</v>
      </c>
      <c r="J25" t="s">
        <v>44</v>
      </c>
      <c r="K25" t="s">
        <v>70</v>
      </c>
      <c r="L25" t="s">
        <v>89</v>
      </c>
      <c r="M25" t="s">
        <v>88</v>
      </c>
      <c r="P25">
        <v>1</v>
      </c>
      <c r="Q25">
        <f t="shared" si="0"/>
        <v>24</v>
      </c>
    </row>
    <row r="26" spans="1:17" x14ac:dyDescent="0.3">
      <c r="A26" s="24" t="s">
        <v>66</v>
      </c>
      <c r="B26" s="24" t="s">
        <v>67</v>
      </c>
      <c r="C26" t="s">
        <v>43</v>
      </c>
      <c r="D26" t="s">
        <v>35</v>
      </c>
      <c r="E26">
        <v>11.3</v>
      </c>
      <c r="F26">
        <v>62.54</v>
      </c>
      <c r="G26">
        <v>6.08</v>
      </c>
      <c r="H26" t="s">
        <v>36</v>
      </c>
      <c r="I26" t="s">
        <v>36</v>
      </c>
      <c r="J26" t="s">
        <v>84</v>
      </c>
      <c r="K26" t="s">
        <v>70</v>
      </c>
      <c r="L26" t="s">
        <v>40</v>
      </c>
      <c r="M26" t="s">
        <v>40</v>
      </c>
      <c r="P26">
        <v>0</v>
      </c>
      <c r="Q26">
        <f t="shared" si="0"/>
        <v>25</v>
      </c>
    </row>
    <row r="27" spans="1:17" x14ac:dyDescent="0.3">
      <c r="A27" s="24" t="s">
        <v>213</v>
      </c>
      <c r="B27" s="24" t="s">
        <v>214</v>
      </c>
      <c r="C27" t="s">
        <v>53</v>
      </c>
      <c r="D27" t="s">
        <v>84</v>
      </c>
      <c r="E27">
        <v>16</v>
      </c>
      <c r="F27">
        <v>60.32</v>
      </c>
      <c r="G27">
        <v>6.86</v>
      </c>
      <c r="H27" t="s">
        <v>107</v>
      </c>
      <c r="I27" t="s">
        <v>107</v>
      </c>
      <c r="J27" t="s">
        <v>44</v>
      </c>
      <c r="K27" t="s">
        <v>70</v>
      </c>
      <c r="L27" t="s">
        <v>76</v>
      </c>
      <c r="M27" t="s">
        <v>76</v>
      </c>
      <c r="P27">
        <v>0</v>
      </c>
      <c r="Q27">
        <f t="shared" si="0"/>
        <v>26</v>
      </c>
    </row>
    <row r="28" spans="1:17" x14ac:dyDescent="0.3">
      <c r="A28" s="24" t="s">
        <v>268</v>
      </c>
      <c r="B28" s="24" t="s">
        <v>269</v>
      </c>
      <c r="C28" t="s">
        <v>43</v>
      </c>
      <c r="D28" t="s">
        <v>35</v>
      </c>
      <c r="E28">
        <v>14.4</v>
      </c>
      <c r="F28">
        <v>50.04</v>
      </c>
      <c r="G28">
        <v>3.69</v>
      </c>
      <c r="H28" t="s">
        <v>85</v>
      </c>
      <c r="I28" t="s">
        <v>85</v>
      </c>
      <c r="J28" t="s">
        <v>44</v>
      </c>
      <c r="K28" t="s">
        <v>70</v>
      </c>
      <c r="L28" t="s">
        <v>88</v>
      </c>
      <c r="M28" t="s">
        <v>88</v>
      </c>
      <c r="N28" t="s">
        <v>142</v>
      </c>
      <c r="O28" t="s">
        <v>142</v>
      </c>
      <c r="P28">
        <v>1</v>
      </c>
      <c r="Q28">
        <f t="shared" si="0"/>
        <v>27</v>
      </c>
    </row>
    <row r="29" spans="1:17" x14ac:dyDescent="0.3">
      <c r="A29" s="24" t="s">
        <v>206</v>
      </c>
      <c r="B29" s="24" t="s">
        <v>207</v>
      </c>
      <c r="C29" t="s">
        <v>134</v>
      </c>
      <c r="D29" t="s">
        <v>84</v>
      </c>
      <c r="E29">
        <v>24.7</v>
      </c>
      <c r="F29">
        <v>47.74</v>
      </c>
      <c r="G29">
        <v>2.4500000000000002</v>
      </c>
      <c r="H29" t="s">
        <v>138</v>
      </c>
      <c r="I29" t="s">
        <v>138</v>
      </c>
      <c r="J29" t="s">
        <v>35</v>
      </c>
      <c r="K29" t="s">
        <v>39</v>
      </c>
      <c r="L29" t="s">
        <v>89</v>
      </c>
      <c r="M29" t="s">
        <v>89</v>
      </c>
      <c r="P29">
        <v>1</v>
      </c>
      <c r="Q29">
        <f t="shared" si="0"/>
        <v>28</v>
      </c>
    </row>
    <row r="30" spans="1:17" x14ac:dyDescent="0.3">
      <c r="A30" s="24" t="s">
        <v>211</v>
      </c>
      <c r="B30" s="24" t="s">
        <v>212</v>
      </c>
      <c r="C30" t="s">
        <v>95</v>
      </c>
      <c r="D30" t="s">
        <v>84</v>
      </c>
      <c r="E30">
        <v>15.1</v>
      </c>
      <c r="F30">
        <v>43.57</v>
      </c>
      <c r="G30">
        <v>7.36</v>
      </c>
      <c r="H30" t="s">
        <v>85</v>
      </c>
      <c r="I30" t="s">
        <v>85</v>
      </c>
      <c r="J30" t="s">
        <v>44</v>
      </c>
      <c r="K30" t="s">
        <v>39</v>
      </c>
      <c r="L30" t="s">
        <v>89</v>
      </c>
      <c r="M30" t="s">
        <v>89</v>
      </c>
      <c r="N30" t="s">
        <v>142</v>
      </c>
      <c r="O30" t="s">
        <v>142</v>
      </c>
      <c r="P30">
        <v>1</v>
      </c>
      <c r="Q30">
        <f t="shared" si="0"/>
        <v>29</v>
      </c>
    </row>
    <row r="31" spans="1:17" x14ac:dyDescent="0.3">
      <c r="A31" s="24" t="s">
        <v>297</v>
      </c>
      <c r="B31" s="24" t="s">
        <v>298</v>
      </c>
      <c r="C31" t="s">
        <v>95</v>
      </c>
      <c r="D31" t="s">
        <v>0</v>
      </c>
      <c r="E31">
        <v>5.4</v>
      </c>
      <c r="F31">
        <v>43.41</v>
      </c>
      <c r="G31">
        <v>8.6300000000000008</v>
      </c>
      <c r="H31" t="s">
        <v>54</v>
      </c>
      <c r="I31" t="s">
        <v>54</v>
      </c>
      <c r="J31" t="s">
        <v>45</v>
      </c>
      <c r="K31" t="s">
        <v>39</v>
      </c>
      <c r="L31" t="s">
        <v>292</v>
      </c>
      <c r="M31" t="s">
        <v>292</v>
      </c>
      <c r="P31">
        <v>0</v>
      </c>
      <c r="Q31">
        <f t="shared" si="0"/>
        <v>30</v>
      </c>
    </row>
    <row r="32" spans="1:17" x14ac:dyDescent="0.3">
      <c r="A32" s="24" t="s">
        <v>81</v>
      </c>
      <c r="B32" s="24" t="s">
        <v>82</v>
      </c>
      <c r="C32" t="s">
        <v>83</v>
      </c>
      <c r="D32" t="s">
        <v>84</v>
      </c>
      <c r="E32">
        <v>11.6</v>
      </c>
      <c r="F32">
        <v>43.39</v>
      </c>
      <c r="G32">
        <v>2.68</v>
      </c>
      <c r="H32" t="s">
        <v>85</v>
      </c>
      <c r="I32" t="s">
        <v>85</v>
      </c>
      <c r="J32" t="s">
        <v>35</v>
      </c>
      <c r="K32" t="s">
        <v>39</v>
      </c>
      <c r="L32" t="s">
        <v>89</v>
      </c>
      <c r="M32" t="s">
        <v>89</v>
      </c>
      <c r="P32">
        <v>1</v>
      </c>
      <c r="Q32">
        <f t="shared" si="0"/>
        <v>31</v>
      </c>
    </row>
    <row r="33" spans="1:17" x14ac:dyDescent="0.3">
      <c r="A33" s="24" t="s">
        <v>289</v>
      </c>
      <c r="B33" s="24" t="s">
        <v>290</v>
      </c>
      <c r="C33" t="s">
        <v>53</v>
      </c>
      <c r="D33" t="s">
        <v>0</v>
      </c>
      <c r="E33">
        <v>5.9</v>
      </c>
      <c r="F33">
        <v>39.6</v>
      </c>
      <c r="G33">
        <v>10.06</v>
      </c>
      <c r="H33" t="s">
        <v>54</v>
      </c>
      <c r="I33" t="s">
        <v>54</v>
      </c>
      <c r="J33" t="s">
        <v>45</v>
      </c>
      <c r="K33" t="s">
        <v>39</v>
      </c>
      <c r="L33" t="s">
        <v>292</v>
      </c>
      <c r="M33" t="s">
        <v>292</v>
      </c>
      <c r="P33">
        <v>0</v>
      </c>
      <c r="Q33">
        <f t="shared" si="0"/>
        <v>32</v>
      </c>
    </row>
    <row r="34" spans="1:17" x14ac:dyDescent="0.3">
      <c r="A34" s="24" t="s">
        <v>173</v>
      </c>
      <c r="B34" s="24" t="s">
        <v>174</v>
      </c>
      <c r="C34" t="s">
        <v>83</v>
      </c>
      <c r="D34" t="s">
        <v>44</v>
      </c>
      <c r="E34">
        <v>6.9</v>
      </c>
      <c r="F34">
        <v>30.05</v>
      </c>
      <c r="G34">
        <v>5.48</v>
      </c>
      <c r="H34" t="s">
        <v>36</v>
      </c>
      <c r="I34" t="s">
        <v>36</v>
      </c>
      <c r="J34" t="s">
        <v>84</v>
      </c>
      <c r="K34" t="s">
        <v>39</v>
      </c>
      <c r="L34" t="s">
        <v>40</v>
      </c>
      <c r="M34" t="s">
        <v>40</v>
      </c>
      <c r="P34">
        <v>0</v>
      </c>
      <c r="Q34">
        <f t="shared" si="0"/>
        <v>33</v>
      </c>
    </row>
    <row r="35" spans="1:17" x14ac:dyDescent="0.3">
      <c r="A35" s="24" t="s">
        <v>195</v>
      </c>
      <c r="B35" s="24" t="s">
        <v>196</v>
      </c>
      <c r="C35" t="s">
        <v>34</v>
      </c>
      <c r="D35" t="s">
        <v>44</v>
      </c>
      <c r="E35">
        <v>6.1</v>
      </c>
      <c r="F35">
        <v>27.99</v>
      </c>
      <c r="G35">
        <v>11.84</v>
      </c>
      <c r="H35" t="s">
        <v>73</v>
      </c>
      <c r="I35" t="s">
        <v>73</v>
      </c>
      <c r="J35" t="s">
        <v>35</v>
      </c>
      <c r="K35" t="s">
        <v>39</v>
      </c>
      <c r="L35" t="s">
        <v>75</v>
      </c>
      <c r="M35" t="s">
        <v>75</v>
      </c>
      <c r="N35" t="s">
        <v>77</v>
      </c>
      <c r="O35" t="s">
        <v>77</v>
      </c>
      <c r="P35">
        <v>2</v>
      </c>
      <c r="Q35">
        <f t="shared" si="0"/>
        <v>34</v>
      </c>
    </row>
    <row r="36" spans="1:17" x14ac:dyDescent="0.3">
      <c r="A36" s="24" t="s">
        <v>198</v>
      </c>
      <c r="B36" s="24" t="s">
        <v>199</v>
      </c>
      <c r="C36" t="s">
        <v>95</v>
      </c>
      <c r="D36" t="s">
        <v>84</v>
      </c>
      <c r="E36">
        <v>7.8</v>
      </c>
      <c r="F36">
        <v>22.04</v>
      </c>
      <c r="G36">
        <v>2.97</v>
      </c>
      <c r="H36" t="s">
        <v>107</v>
      </c>
      <c r="I36" t="s">
        <v>107</v>
      </c>
      <c r="J36" t="s">
        <v>44</v>
      </c>
      <c r="K36" t="s">
        <v>39</v>
      </c>
      <c r="L36" t="s">
        <v>40</v>
      </c>
      <c r="M36" t="s">
        <v>40</v>
      </c>
      <c r="P36">
        <v>0</v>
      </c>
      <c r="Q36">
        <f t="shared" si="0"/>
        <v>35</v>
      </c>
    </row>
    <row r="37" spans="1:17" x14ac:dyDescent="0.3">
      <c r="A37" s="24" t="s">
        <v>129</v>
      </c>
      <c r="B37" s="24" t="s">
        <v>130</v>
      </c>
      <c r="C37" t="s">
        <v>95</v>
      </c>
      <c r="D37" t="s">
        <v>84</v>
      </c>
      <c r="E37">
        <v>0.5</v>
      </c>
      <c r="F37">
        <v>21.14</v>
      </c>
      <c r="G37">
        <v>42.5</v>
      </c>
      <c r="H37" t="s">
        <v>63</v>
      </c>
      <c r="I37" t="s">
        <v>63</v>
      </c>
      <c r="J37" t="s">
        <v>44</v>
      </c>
      <c r="K37" t="s">
        <v>39</v>
      </c>
      <c r="L37" t="s">
        <v>65</v>
      </c>
      <c r="M37" t="s">
        <v>65</v>
      </c>
      <c r="P37">
        <v>0</v>
      </c>
      <c r="Q37">
        <f t="shared" si="0"/>
        <v>36</v>
      </c>
    </row>
    <row r="38" spans="1:17" x14ac:dyDescent="0.3">
      <c r="A38" s="24" t="s">
        <v>132</v>
      </c>
      <c r="B38" s="24" t="s">
        <v>133</v>
      </c>
      <c r="C38" t="s">
        <v>134</v>
      </c>
      <c r="D38" t="s">
        <v>84</v>
      </c>
      <c r="E38">
        <v>10.1</v>
      </c>
      <c r="F38">
        <v>20.49</v>
      </c>
      <c r="G38">
        <v>1.44</v>
      </c>
      <c r="H38" t="s">
        <v>36</v>
      </c>
      <c r="I38" t="s">
        <v>36</v>
      </c>
      <c r="J38" t="s">
        <v>44</v>
      </c>
      <c r="K38" t="s">
        <v>39</v>
      </c>
      <c r="L38" t="s">
        <v>40</v>
      </c>
      <c r="M38" t="s">
        <v>40</v>
      </c>
      <c r="P38">
        <v>0</v>
      </c>
      <c r="Q38">
        <f t="shared" si="0"/>
        <v>37</v>
      </c>
    </row>
    <row r="39" spans="1:17" x14ac:dyDescent="0.3">
      <c r="A39" s="24" t="s">
        <v>293</v>
      </c>
      <c r="B39" s="24" t="s">
        <v>294</v>
      </c>
      <c r="C39" t="s">
        <v>53</v>
      </c>
      <c r="D39" t="s">
        <v>0</v>
      </c>
      <c r="E39">
        <v>6.3</v>
      </c>
      <c r="F39">
        <v>20.07</v>
      </c>
      <c r="G39">
        <v>10.8</v>
      </c>
      <c r="H39" t="s">
        <v>54</v>
      </c>
      <c r="I39" t="s">
        <v>54</v>
      </c>
      <c r="J39" t="s">
        <v>45</v>
      </c>
      <c r="K39" t="s">
        <v>39</v>
      </c>
      <c r="L39" t="s">
        <v>292</v>
      </c>
      <c r="M39" t="s">
        <v>292</v>
      </c>
      <c r="P39">
        <v>0</v>
      </c>
      <c r="Q39">
        <f t="shared" si="0"/>
        <v>38</v>
      </c>
    </row>
    <row r="40" spans="1:17" x14ac:dyDescent="0.3">
      <c r="A40" s="24" t="s">
        <v>139</v>
      </c>
      <c r="B40" s="24" t="s">
        <v>140</v>
      </c>
      <c r="C40" t="s">
        <v>141</v>
      </c>
      <c r="D40" t="s">
        <v>44</v>
      </c>
      <c r="E40">
        <v>15.6</v>
      </c>
      <c r="F40">
        <v>18.489999999999998</v>
      </c>
      <c r="G40">
        <v>1.89</v>
      </c>
      <c r="H40" t="s">
        <v>85</v>
      </c>
      <c r="I40" t="s">
        <v>85</v>
      </c>
      <c r="J40" t="s">
        <v>44</v>
      </c>
      <c r="K40" t="s">
        <v>39</v>
      </c>
      <c r="L40" t="s">
        <v>89</v>
      </c>
      <c r="M40" t="s">
        <v>89</v>
      </c>
      <c r="N40" t="s">
        <v>142</v>
      </c>
      <c r="O40" t="s">
        <v>142</v>
      </c>
      <c r="P40">
        <v>1</v>
      </c>
      <c r="Q40">
        <f t="shared" si="0"/>
        <v>39</v>
      </c>
    </row>
    <row r="41" spans="1:17" x14ac:dyDescent="0.3">
      <c r="A41" s="24" t="s">
        <v>244</v>
      </c>
      <c r="B41" s="24" t="s">
        <v>245</v>
      </c>
      <c r="C41" t="s">
        <v>34</v>
      </c>
      <c r="D41" t="s">
        <v>44</v>
      </c>
      <c r="E41">
        <v>7.5</v>
      </c>
      <c r="F41">
        <v>17.399999999999999</v>
      </c>
      <c r="G41">
        <v>2.75</v>
      </c>
      <c r="H41" t="s">
        <v>107</v>
      </c>
      <c r="I41" t="s">
        <v>107</v>
      </c>
      <c r="J41" t="s">
        <v>35</v>
      </c>
      <c r="K41" t="s">
        <v>39</v>
      </c>
      <c r="L41" t="s">
        <v>76</v>
      </c>
      <c r="M41" t="s">
        <v>76</v>
      </c>
      <c r="O41" t="s">
        <v>77</v>
      </c>
      <c r="P41">
        <v>2</v>
      </c>
      <c r="Q41">
        <f t="shared" si="0"/>
        <v>40</v>
      </c>
    </row>
    <row r="42" spans="1:17" x14ac:dyDescent="0.3">
      <c r="A42" s="24" t="s">
        <v>155</v>
      </c>
      <c r="B42" s="24" t="s">
        <v>156</v>
      </c>
      <c r="C42" t="s">
        <v>141</v>
      </c>
      <c r="D42" t="s">
        <v>44</v>
      </c>
      <c r="E42">
        <v>6.7</v>
      </c>
      <c r="F42">
        <v>13.85</v>
      </c>
      <c r="G42">
        <v>2.97</v>
      </c>
      <c r="H42" t="s">
        <v>138</v>
      </c>
      <c r="I42" t="s">
        <v>138</v>
      </c>
      <c r="J42" t="s">
        <v>35</v>
      </c>
      <c r="K42" t="s">
        <v>39</v>
      </c>
      <c r="L42" t="s">
        <v>89</v>
      </c>
      <c r="M42" t="s">
        <v>89</v>
      </c>
      <c r="N42" t="s">
        <v>142</v>
      </c>
      <c r="O42" t="s">
        <v>142</v>
      </c>
      <c r="P42">
        <v>1</v>
      </c>
      <c r="Q42">
        <f t="shared" si="0"/>
        <v>41</v>
      </c>
    </row>
    <row r="43" spans="1:17" x14ac:dyDescent="0.3">
      <c r="A43" s="24" t="s">
        <v>78</v>
      </c>
      <c r="B43" s="24" t="s">
        <v>79</v>
      </c>
      <c r="C43" t="s">
        <v>53</v>
      </c>
      <c r="D43" t="s">
        <v>35</v>
      </c>
      <c r="E43">
        <v>3.8</v>
      </c>
      <c r="F43">
        <v>12.93</v>
      </c>
      <c r="G43">
        <v>4</v>
      </c>
      <c r="H43" t="s">
        <v>36</v>
      </c>
      <c r="I43" t="s">
        <v>36</v>
      </c>
      <c r="J43" t="s">
        <v>84</v>
      </c>
      <c r="K43" t="s">
        <v>39</v>
      </c>
      <c r="L43" t="s">
        <v>40</v>
      </c>
      <c r="M43" t="s">
        <v>40</v>
      </c>
      <c r="P43">
        <v>0</v>
      </c>
      <c r="Q43">
        <f t="shared" si="0"/>
        <v>42</v>
      </c>
    </row>
    <row r="44" spans="1:17" x14ac:dyDescent="0.3">
      <c r="A44" s="24" t="s">
        <v>236</v>
      </c>
      <c r="B44" s="24" t="s">
        <v>237</v>
      </c>
      <c r="C44" t="s">
        <v>141</v>
      </c>
      <c r="D44" t="s">
        <v>44</v>
      </c>
      <c r="E44">
        <v>6.3</v>
      </c>
      <c r="F44">
        <v>11.67</v>
      </c>
      <c r="G44">
        <v>2.81</v>
      </c>
      <c r="H44" t="s">
        <v>73</v>
      </c>
      <c r="I44" t="s">
        <v>73</v>
      </c>
      <c r="J44" t="s">
        <v>44</v>
      </c>
      <c r="K44" t="s">
        <v>39</v>
      </c>
      <c r="L44" t="s">
        <v>76</v>
      </c>
      <c r="M44" t="s">
        <v>76</v>
      </c>
      <c r="N44" t="s">
        <v>77</v>
      </c>
      <c r="O44" t="s">
        <v>77</v>
      </c>
      <c r="P44">
        <v>2</v>
      </c>
      <c r="Q44">
        <f t="shared" si="0"/>
        <v>43</v>
      </c>
    </row>
    <row r="45" spans="1:17" x14ac:dyDescent="0.3">
      <c r="A45" s="24" t="s">
        <v>118</v>
      </c>
      <c r="B45" s="24" t="s">
        <v>119</v>
      </c>
      <c r="C45" t="s">
        <v>95</v>
      </c>
      <c r="D45" t="s">
        <v>84</v>
      </c>
      <c r="E45">
        <v>5.5</v>
      </c>
      <c r="F45">
        <v>11.03</v>
      </c>
      <c r="G45">
        <v>1.84</v>
      </c>
      <c r="H45" t="s">
        <v>36</v>
      </c>
      <c r="I45" t="s">
        <v>36</v>
      </c>
      <c r="J45" t="s">
        <v>44</v>
      </c>
      <c r="K45" t="s">
        <v>39</v>
      </c>
      <c r="L45" t="s">
        <v>40</v>
      </c>
      <c r="M45" t="s">
        <v>40</v>
      </c>
      <c r="P45">
        <v>0</v>
      </c>
      <c r="Q45">
        <f t="shared" si="0"/>
        <v>44</v>
      </c>
    </row>
    <row r="46" spans="1:17" x14ac:dyDescent="0.3">
      <c r="A46" s="24" t="s">
        <v>164</v>
      </c>
      <c r="B46" s="24" t="s">
        <v>165</v>
      </c>
      <c r="C46" t="s">
        <v>141</v>
      </c>
      <c r="D46" t="s">
        <v>44</v>
      </c>
      <c r="E46">
        <v>10.6</v>
      </c>
      <c r="F46">
        <v>10.24</v>
      </c>
      <c r="G46">
        <v>1.39</v>
      </c>
      <c r="H46" t="s">
        <v>73</v>
      </c>
      <c r="I46" t="s">
        <v>73</v>
      </c>
      <c r="J46" t="s">
        <v>44</v>
      </c>
      <c r="K46" t="s">
        <v>39</v>
      </c>
      <c r="L46" t="s">
        <v>76</v>
      </c>
      <c r="M46" t="s">
        <v>76</v>
      </c>
      <c r="P46">
        <v>1</v>
      </c>
      <c r="Q46">
        <f t="shared" si="0"/>
        <v>45</v>
      </c>
    </row>
    <row r="47" spans="1:17" x14ac:dyDescent="0.3">
      <c r="A47" s="24" t="s">
        <v>242</v>
      </c>
      <c r="B47" s="24" t="s">
        <v>243</v>
      </c>
      <c r="C47" t="s">
        <v>34</v>
      </c>
      <c r="D47" t="s">
        <v>44</v>
      </c>
      <c r="E47">
        <v>3.1</v>
      </c>
      <c r="F47">
        <v>9.5500000000000007</v>
      </c>
      <c r="G47">
        <v>3.59</v>
      </c>
      <c r="H47" t="s">
        <v>138</v>
      </c>
      <c r="I47" t="s">
        <v>73</v>
      </c>
      <c r="J47" t="s">
        <v>44</v>
      </c>
      <c r="K47" t="s">
        <v>39</v>
      </c>
      <c r="L47" t="s">
        <v>75</v>
      </c>
      <c r="M47" t="s">
        <v>76</v>
      </c>
      <c r="N47" t="s">
        <v>77</v>
      </c>
      <c r="O47" t="s">
        <v>77</v>
      </c>
      <c r="P47">
        <v>2</v>
      </c>
      <c r="Q47">
        <f t="shared" si="0"/>
        <v>46</v>
      </c>
    </row>
    <row r="48" spans="1:17" x14ac:dyDescent="0.3">
      <c r="A48" s="24" t="s">
        <v>181</v>
      </c>
      <c r="B48" s="24" t="s">
        <v>182</v>
      </c>
      <c r="C48" t="s">
        <v>53</v>
      </c>
      <c r="D48" t="s">
        <v>84</v>
      </c>
      <c r="E48">
        <v>3.9</v>
      </c>
      <c r="F48">
        <v>7.78</v>
      </c>
      <c r="G48">
        <v>4.18</v>
      </c>
      <c r="H48" t="s">
        <v>138</v>
      </c>
      <c r="I48" t="s">
        <v>138</v>
      </c>
      <c r="J48" t="s">
        <v>35</v>
      </c>
      <c r="K48" t="s">
        <v>39</v>
      </c>
      <c r="L48" t="s">
        <v>89</v>
      </c>
      <c r="M48" t="s">
        <v>89</v>
      </c>
      <c r="N48" t="s">
        <v>142</v>
      </c>
      <c r="O48" t="s">
        <v>142</v>
      </c>
      <c r="P48">
        <v>2</v>
      </c>
      <c r="Q48">
        <f t="shared" si="0"/>
        <v>47</v>
      </c>
    </row>
    <row r="49" spans="1:17" x14ac:dyDescent="0.3">
      <c r="A49" s="24" t="s">
        <v>122</v>
      </c>
      <c r="B49" s="24" t="s">
        <v>123</v>
      </c>
      <c r="C49" t="s">
        <v>124</v>
      </c>
      <c r="D49" t="s">
        <v>35</v>
      </c>
      <c r="E49">
        <v>3.5</v>
      </c>
      <c r="F49">
        <v>6.45</v>
      </c>
      <c r="G49">
        <v>2.44</v>
      </c>
      <c r="H49" t="s">
        <v>36</v>
      </c>
      <c r="I49" t="s">
        <v>36</v>
      </c>
      <c r="J49" t="s">
        <v>44</v>
      </c>
      <c r="K49" t="s">
        <v>39</v>
      </c>
      <c r="L49" t="s">
        <v>40</v>
      </c>
      <c r="M49" t="s">
        <v>40</v>
      </c>
      <c r="P49">
        <v>0</v>
      </c>
      <c r="Q49">
        <f t="shared" si="0"/>
        <v>48</v>
      </c>
    </row>
    <row r="50" spans="1:17" x14ac:dyDescent="0.3">
      <c r="A50" s="24" t="s">
        <v>61</v>
      </c>
      <c r="B50" s="24" t="s">
        <v>62</v>
      </c>
      <c r="C50" t="s">
        <v>53</v>
      </c>
      <c r="D50" t="s">
        <v>44</v>
      </c>
      <c r="E50">
        <v>2.5</v>
      </c>
      <c r="F50">
        <v>6.32</v>
      </c>
      <c r="G50">
        <v>8.2200000000000006</v>
      </c>
      <c r="H50" t="s">
        <v>36</v>
      </c>
      <c r="I50" t="s">
        <v>63</v>
      </c>
      <c r="J50" t="s">
        <v>84</v>
      </c>
      <c r="K50" t="s">
        <v>39</v>
      </c>
      <c r="L50" t="s">
        <v>40</v>
      </c>
      <c r="M50" t="s">
        <v>65</v>
      </c>
      <c r="P50">
        <v>0</v>
      </c>
      <c r="Q50">
        <f t="shared" si="0"/>
        <v>49</v>
      </c>
    </row>
    <row r="51" spans="1:17" x14ac:dyDescent="0.3">
      <c r="A51" s="24" t="s">
        <v>306</v>
      </c>
      <c r="B51" s="24" t="s">
        <v>307</v>
      </c>
      <c r="C51" t="s">
        <v>303</v>
      </c>
      <c r="D51" t="s">
        <v>0</v>
      </c>
      <c r="E51">
        <v>3.5</v>
      </c>
      <c r="F51">
        <v>5.38</v>
      </c>
      <c r="G51">
        <v>4.42</v>
      </c>
      <c r="H51" t="s">
        <v>54</v>
      </c>
      <c r="I51" t="s">
        <v>54</v>
      </c>
      <c r="J51" t="s">
        <v>44</v>
      </c>
      <c r="K51" t="s">
        <v>39</v>
      </c>
      <c r="L51" t="s">
        <v>305</v>
      </c>
      <c r="M51" t="s">
        <v>305</v>
      </c>
      <c r="P51">
        <v>0</v>
      </c>
      <c r="Q51">
        <f t="shared" si="0"/>
        <v>50</v>
      </c>
    </row>
    <row r="52" spans="1:17" x14ac:dyDescent="0.3">
      <c r="A52" s="24" t="s">
        <v>71</v>
      </c>
      <c r="B52" s="24" t="s">
        <v>72</v>
      </c>
      <c r="C52" t="s">
        <v>34</v>
      </c>
      <c r="D52" t="s">
        <v>35</v>
      </c>
      <c r="E52">
        <v>2.2999999999999998</v>
      </c>
      <c r="F52">
        <v>5.09</v>
      </c>
      <c r="G52">
        <v>2.98</v>
      </c>
      <c r="H52" t="s">
        <v>73</v>
      </c>
      <c r="I52" t="s">
        <v>73</v>
      </c>
      <c r="J52" t="s">
        <v>44</v>
      </c>
      <c r="K52" t="s">
        <v>39</v>
      </c>
      <c r="L52" t="s">
        <v>76</v>
      </c>
      <c r="M52" t="s">
        <v>76</v>
      </c>
      <c r="N52" t="s">
        <v>77</v>
      </c>
      <c r="O52" t="s">
        <v>77</v>
      </c>
      <c r="P52">
        <v>2</v>
      </c>
      <c r="Q52">
        <f t="shared" si="0"/>
        <v>51</v>
      </c>
    </row>
    <row r="53" spans="1:17" x14ac:dyDescent="0.3">
      <c r="A53" s="24" t="s">
        <v>224</v>
      </c>
      <c r="B53" s="24" t="s">
        <v>225</v>
      </c>
      <c r="C53" t="s">
        <v>95</v>
      </c>
      <c r="D53" t="s">
        <v>84</v>
      </c>
      <c r="E53">
        <v>0.6</v>
      </c>
      <c r="F53">
        <v>4.6399999999999997</v>
      </c>
      <c r="G53">
        <v>2.27</v>
      </c>
      <c r="H53" t="s">
        <v>63</v>
      </c>
      <c r="I53" t="s">
        <v>36</v>
      </c>
      <c r="J53" t="s">
        <v>44</v>
      </c>
      <c r="K53" t="s">
        <v>39</v>
      </c>
      <c r="L53" t="s">
        <v>65</v>
      </c>
      <c r="M53" t="s">
        <v>40</v>
      </c>
      <c r="P53">
        <v>0</v>
      </c>
      <c r="Q53">
        <f t="shared" si="0"/>
        <v>52</v>
      </c>
    </row>
    <row r="54" spans="1:17" x14ac:dyDescent="0.3">
      <c r="A54" s="24" t="s">
        <v>299</v>
      </c>
      <c r="B54" s="24" t="s">
        <v>300</v>
      </c>
      <c r="C54" t="s">
        <v>95</v>
      </c>
      <c r="D54" t="s">
        <v>0</v>
      </c>
      <c r="E54">
        <v>0</v>
      </c>
      <c r="F54">
        <v>4.28</v>
      </c>
      <c r="G54">
        <v>0.6</v>
      </c>
      <c r="H54" t="s">
        <v>54</v>
      </c>
      <c r="I54" t="s">
        <v>54</v>
      </c>
      <c r="J54" t="s">
        <v>45</v>
      </c>
      <c r="K54" t="s">
        <v>39</v>
      </c>
      <c r="L54" t="s">
        <v>292</v>
      </c>
      <c r="M54" t="s">
        <v>292</v>
      </c>
      <c r="P54">
        <v>0</v>
      </c>
      <c r="Q54">
        <f t="shared" si="0"/>
        <v>53</v>
      </c>
    </row>
    <row r="55" spans="1:17" x14ac:dyDescent="0.3">
      <c r="A55" s="24" t="s">
        <v>90</v>
      </c>
      <c r="B55" s="24" t="s">
        <v>91</v>
      </c>
      <c r="C55" t="s">
        <v>53</v>
      </c>
      <c r="D55" t="s">
        <v>84</v>
      </c>
      <c r="E55">
        <v>3</v>
      </c>
      <c r="F55">
        <v>3.98</v>
      </c>
      <c r="G55">
        <v>1.1100000000000001</v>
      </c>
      <c r="H55" t="s">
        <v>36</v>
      </c>
      <c r="I55" t="s">
        <v>63</v>
      </c>
      <c r="J55" t="s">
        <v>35</v>
      </c>
      <c r="K55" t="s">
        <v>39</v>
      </c>
      <c r="L55" t="s">
        <v>76</v>
      </c>
      <c r="M55" t="s">
        <v>65</v>
      </c>
      <c r="P55">
        <v>0</v>
      </c>
      <c r="Q55">
        <f t="shared" si="0"/>
        <v>54</v>
      </c>
    </row>
    <row r="56" spans="1:17" x14ac:dyDescent="0.3">
      <c r="A56" s="24" t="s">
        <v>209</v>
      </c>
      <c r="B56" s="24" t="s">
        <v>210</v>
      </c>
      <c r="C56" t="s">
        <v>124</v>
      </c>
      <c r="D56" t="s">
        <v>35</v>
      </c>
      <c r="E56">
        <v>0.6</v>
      </c>
      <c r="F56">
        <v>3.88</v>
      </c>
      <c r="G56">
        <v>2.13</v>
      </c>
      <c r="H56" t="s">
        <v>107</v>
      </c>
      <c r="I56" t="s">
        <v>36</v>
      </c>
      <c r="J56" t="s">
        <v>35</v>
      </c>
      <c r="K56" t="s">
        <v>39</v>
      </c>
      <c r="L56" t="s">
        <v>76</v>
      </c>
      <c r="M56" t="s">
        <v>76</v>
      </c>
      <c r="P56">
        <v>0</v>
      </c>
      <c r="Q56">
        <f t="shared" si="0"/>
        <v>55</v>
      </c>
    </row>
    <row r="57" spans="1:17" x14ac:dyDescent="0.3">
      <c r="A57" s="24" t="s">
        <v>159</v>
      </c>
      <c r="B57" s="24" t="s">
        <v>160</v>
      </c>
      <c r="C57" t="s">
        <v>43</v>
      </c>
      <c r="D57" t="s">
        <v>44</v>
      </c>
      <c r="E57">
        <v>7.3</v>
      </c>
      <c r="F57">
        <v>3.23</v>
      </c>
      <c r="G57">
        <v>0.74</v>
      </c>
      <c r="H57" t="s">
        <v>85</v>
      </c>
      <c r="I57" t="s">
        <v>85</v>
      </c>
      <c r="J57" t="s">
        <v>35</v>
      </c>
      <c r="K57" t="s">
        <v>39</v>
      </c>
      <c r="L57" t="s">
        <v>89</v>
      </c>
      <c r="M57" t="s">
        <v>89</v>
      </c>
      <c r="N57" t="s">
        <v>142</v>
      </c>
      <c r="O57" t="s">
        <v>142</v>
      </c>
      <c r="P57">
        <v>2</v>
      </c>
      <c r="Q57">
        <f t="shared" si="0"/>
        <v>56</v>
      </c>
    </row>
    <row r="58" spans="1:17" x14ac:dyDescent="0.3">
      <c r="A58" s="24" t="s">
        <v>187</v>
      </c>
      <c r="B58" s="24" t="s">
        <v>188</v>
      </c>
      <c r="C58" t="s">
        <v>43</v>
      </c>
      <c r="D58" t="s">
        <v>35</v>
      </c>
      <c r="E58">
        <v>2.9</v>
      </c>
      <c r="F58">
        <v>2.88</v>
      </c>
      <c r="G58">
        <v>5.17</v>
      </c>
      <c r="H58" t="s">
        <v>85</v>
      </c>
      <c r="I58" t="s">
        <v>85</v>
      </c>
      <c r="J58" t="s">
        <v>44</v>
      </c>
      <c r="K58" t="s">
        <v>39</v>
      </c>
      <c r="L58" t="s">
        <v>89</v>
      </c>
      <c r="M58" t="s">
        <v>89</v>
      </c>
      <c r="P58">
        <v>2</v>
      </c>
      <c r="Q58">
        <f t="shared" si="0"/>
        <v>57</v>
      </c>
    </row>
    <row r="59" spans="1:17" x14ac:dyDescent="0.3">
      <c r="A59" s="24" t="s">
        <v>32</v>
      </c>
      <c r="B59" s="24" t="s">
        <v>33</v>
      </c>
      <c r="C59" t="s">
        <v>34</v>
      </c>
      <c r="D59" t="s">
        <v>35</v>
      </c>
      <c r="E59">
        <v>0.5</v>
      </c>
      <c r="F59">
        <v>2.52</v>
      </c>
      <c r="G59">
        <v>5.07</v>
      </c>
      <c r="H59" t="s">
        <v>36</v>
      </c>
      <c r="I59" t="s">
        <v>36</v>
      </c>
      <c r="J59" t="s">
        <v>84</v>
      </c>
      <c r="K59" t="s">
        <v>39</v>
      </c>
      <c r="L59" t="s">
        <v>40</v>
      </c>
      <c r="M59" t="s">
        <v>40</v>
      </c>
      <c r="P59">
        <v>0</v>
      </c>
      <c r="Q59">
        <f t="shared" si="0"/>
        <v>58</v>
      </c>
    </row>
    <row r="60" spans="1:17" x14ac:dyDescent="0.3">
      <c r="A60" s="24" t="s">
        <v>146</v>
      </c>
      <c r="B60" s="24" t="s">
        <v>147</v>
      </c>
      <c r="C60" t="s">
        <v>95</v>
      </c>
      <c r="D60" t="s">
        <v>84</v>
      </c>
      <c r="E60">
        <v>0.8</v>
      </c>
      <c r="F60">
        <v>2.15</v>
      </c>
      <c r="G60">
        <v>1.6</v>
      </c>
      <c r="H60" t="s">
        <v>36</v>
      </c>
      <c r="I60" t="s">
        <v>36</v>
      </c>
      <c r="J60" t="s">
        <v>44</v>
      </c>
      <c r="K60" t="s">
        <v>39</v>
      </c>
      <c r="L60" t="s">
        <v>40</v>
      </c>
      <c r="M60" t="s">
        <v>40</v>
      </c>
      <c r="P60">
        <v>0</v>
      </c>
      <c r="Q60">
        <f t="shared" si="0"/>
        <v>59</v>
      </c>
    </row>
    <row r="61" spans="1:17" x14ac:dyDescent="0.3">
      <c r="A61" s="24" t="s">
        <v>251</v>
      </c>
      <c r="B61" s="24" t="s">
        <v>252</v>
      </c>
      <c r="C61" t="s">
        <v>95</v>
      </c>
      <c r="D61" t="s">
        <v>44</v>
      </c>
      <c r="E61">
        <v>0.4</v>
      </c>
      <c r="F61">
        <v>1.47</v>
      </c>
      <c r="G61">
        <v>2.4900000000000002</v>
      </c>
      <c r="H61" t="s">
        <v>85</v>
      </c>
      <c r="I61" t="s">
        <v>85</v>
      </c>
      <c r="J61" t="s">
        <v>44</v>
      </c>
      <c r="K61" t="s">
        <v>39</v>
      </c>
      <c r="L61" t="s">
        <v>89</v>
      </c>
      <c r="M61" t="s">
        <v>89</v>
      </c>
      <c r="P61">
        <v>2</v>
      </c>
      <c r="Q61">
        <f t="shared" si="0"/>
        <v>60</v>
      </c>
    </row>
    <row r="62" spans="1:17" x14ac:dyDescent="0.3">
      <c r="A62" s="24" t="s">
        <v>111</v>
      </c>
      <c r="B62" s="24" t="s">
        <v>112</v>
      </c>
      <c r="C62" t="s">
        <v>95</v>
      </c>
      <c r="D62" t="s">
        <v>84</v>
      </c>
      <c r="E62">
        <v>7.4</v>
      </c>
      <c r="F62">
        <v>1.34</v>
      </c>
      <c r="G62">
        <v>1.85</v>
      </c>
      <c r="H62" t="s">
        <v>107</v>
      </c>
      <c r="I62" t="s">
        <v>107</v>
      </c>
      <c r="J62" t="s">
        <v>44</v>
      </c>
      <c r="K62" t="s">
        <v>39</v>
      </c>
      <c r="L62" t="s">
        <v>40</v>
      </c>
      <c r="M62" t="s">
        <v>40</v>
      </c>
      <c r="P62">
        <v>0</v>
      </c>
      <c r="Q62">
        <f t="shared" si="0"/>
        <v>61</v>
      </c>
    </row>
    <row r="63" spans="1:17" x14ac:dyDescent="0.3">
      <c r="A63" s="24" t="s">
        <v>249</v>
      </c>
      <c r="B63" s="24" t="s">
        <v>250</v>
      </c>
      <c r="C63" t="s">
        <v>95</v>
      </c>
      <c r="D63" t="s">
        <v>84</v>
      </c>
      <c r="E63">
        <v>0.4</v>
      </c>
      <c r="F63">
        <v>0.8</v>
      </c>
      <c r="G63">
        <v>1.35</v>
      </c>
      <c r="H63" t="s">
        <v>107</v>
      </c>
      <c r="I63" t="s">
        <v>36</v>
      </c>
      <c r="J63" t="s">
        <v>44</v>
      </c>
      <c r="K63" t="s">
        <v>39</v>
      </c>
      <c r="L63" t="s">
        <v>40</v>
      </c>
      <c r="M63" t="s">
        <v>40</v>
      </c>
      <c r="P63">
        <v>0</v>
      </c>
      <c r="Q63">
        <f t="shared" si="0"/>
        <v>62</v>
      </c>
    </row>
    <row r="64" spans="1:17" x14ac:dyDescent="0.3">
      <c r="A64" s="24" t="s">
        <v>126</v>
      </c>
      <c r="B64" s="24" t="s">
        <v>127</v>
      </c>
      <c r="C64" t="s">
        <v>34</v>
      </c>
      <c r="D64" t="s">
        <v>35</v>
      </c>
      <c r="E64">
        <v>4.5</v>
      </c>
      <c r="F64">
        <v>0.69</v>
      </c>
      <c r="G64">
        <v>0.9</v>
      </c>
      <c r="H64" t="s">
        <v>63</v>
      </c>
      <c r="I64" t="s">
        <v>63</v>
      </c>
      <c r="J64" t="s">
        <v>84</v>
      </c>
      <c r="K64" t="s">
        <v>39</v>
      </c>
      <c r="L64" t="s">
        <v>65</v>
      </c>
      <c r="M64" t="s">
        <v>65</v>
      </c>
      <c r="P64">
        <v>0</v>
      </c>
      <c r="Q64">
        <f t="shared" si="0"/>
        <v>63</v>
      </c>
    </row>
    <row r="65" spans="1:17" x14ac:dyDescent="0.3">
      <c r="A65" s="24" t="s">
        <v>120</v>
      </c>
      <c r="B65" s="24" t="s">
        <v>121</v>
      </c>
      <c r="C65" t="s">
        <v>95</v>
      </c>
      <c r="D65" t="s">
        <v>84</v>
      </c>
      <c r="E65">
        <v>0.5</v>
      </c>
      <c r="F65">
        <v>0.63</v>
      </c>
      <c r="G65">
        <v>1.27</v>
      </c>
      <c r="H65" t="s">
        <v>63</v>
      </c>
      <c r="I65" t="s">
        <v>63</v>
      </c>
      <c r="J65" t="s">
        <v>44</v>
      </c>
      <c r="K65" t="s">
        <v>39</v>
      </c>
      <c r="L65" t="s">
        <v>65</v>
      </c>
      <c r="M65" t="s">
        <v>65</v>
      </c>
      <c r="P65">
        <v>0</v>
      </c>
      <c r="Q65">
        <f t="shared" si="0"/>
        <v>64</v>
      </c>
    </row>
    <row r="66" spans="1:17" x14ac:dyDescent="0.3">
      <c r="A66" s="24" t="s">
        <v>301</v>
      </c>
      <c r="B66" s="24" t="s">
        <v>302</v>
      </c>
      <c r="C66" t="s">
        <v>303</v>
      </c>
      <c r="D66" t="s">
        <v>0</v>
      </c>
      <c r="E66">
        <v>0.2</v>
      </c>
      <c r="F66">
        <v>0.63</v>
      </c>
      <c r="G66">
        <v>0.62</v>
      </c>
      <c r="H66" t="s">
        <v>54</v>
      </c>
      <c r="I66" t="s">
        <v>54</v>
      </c>
      <c r="J66" t="s">
        <v>84</v>
      </c>
      <c r="K66" t="s">
        <v>39</v>
      </c>
      <c r="L66" t="s">
        <v>305</v>
      </c>
      <c r="M66" t="s">
        <v>305</v>
      </c>
      <c r="P66">
        <v>0</v>
      </c>
      <c r="Q66">
        <f t="shared" si="0"/>
        <v>65</v>
      </c>
    </row>
    <row r="67" spans="1:17" x14ac:dyDescent="0.3">
      <c r="A67" s="24" t="s">
        <v>200</v>
      </c>
      <c r="B67" s="24" t="s">
        <v>201</v>
      </c>
      <c r="C67" t="s">
        <v>95</v>
      </c>
      <c r="D67" t="s">
        <v>84</v>
      </c>
      <c r="E67">
        <v>2</v>
      </c>
      <c r="F67">
        <v>0.1</v>
      </c>
      <c r="G67">
        <v>0.78</v>
      </c>
      <c r="H67" t="s">
        <v>85</v>
      </c>
      <c r="I67" t="s">
        <v>85</v>
      </c>
      <c r="J67" t="s">
        <v>44</v>
      </c>
      <c r="K67" t="s">
        <v>39</v>
      </c>
      <c r="L67" t="s">
        <v>89</v>
      </c>
      <c r="M67" t="s">
        <v>89</v>
      </c>
      <c r="P67">
        <v>2</v>
      </c>
      <c r="Q67">
        <f t="shared" ref="Q67:Q87" si="1">ROW()-1</f>
        <v>66</v>
      </c>
    </row>
    <row r="68" spans="1:17" x14ac:dyDescent="0.3">
      <c r="A68" s="24" t="s">
        <v>295</v>
      </c>
      <c r="B68" s="24" t="s">
        <v>296</v>
      </c>
      <c r="C68" t="s">
        <v>95</v>
      </c>
      <c r="D68" t="s">
        <v>0</v>
      </c>
      <c r="E68">
        <v>2</v>
      </c>
      <c r="F68">
        <v>7.0000000000000007E-2</v>
      </c>
      <c r="G68">
        <v>0.56000000000000005</v>
      </c>
      <c r="H68" t="s">
        <v>54</v>
      </c>
      <c r="I68" t="s">
        <v>54</v>
      </c>
      <c r="J68" t="s">
        <v>45</v>
      </c>
      <c r="K68" t="s">
        <v>39</v>
      </c>
      <c r="L68" t="s">
        <v>292</v>
      </c>
      <c r="M68" t="s">
        <v>292</v>
      </c>
      <c r="P68">
        <v>0</v>
      </c>
      <c r="Q68">
        <f t="shared" si="1"/>
        <v>67</v>
      </c>
    </row>
    <row r="69" spans="1:17" x14ac:dyDescent="0.3">
      <c r="A69" s="24" t="s">
        <v>41</v>
      </c>
      <c r="B69" s="24" t="s">
        <v>42</v>
      </c>
      <c r="C69" t="s">
        <v>43</v>
      </c>
      <c r="D69" t="s">
        <v>44</v>
      </c>
      <c r="E69">
        <v>0</v>
      </c>
      <c r="F69">
        <v>0</v>
      </c>
      <c r="G69">
        <v>0</v>
      </c>
      <c r="H69" t="s">
        <v>46</v>
      </c>
      <c r="I69" t="s">
        <v>46</v>
      </c>
      <c r="J69" t="s">
        <v>44</v>
      </c>
      <c r="K69" t="s">
        <v>49</v>
      </c>
      <c r="L69" t="s">
        <v>46</v>
      </c>
      <c r="M69" t="s">
        <v>46</v>
      </c>
      <c r="N69" t="s">
        <v>50</v>
      </c>
      <c r="O69" t="s">
        <v>50</v>
      </c>
      <c r="P69">
        <v>3</v>
      </c>
      <c r="Q69">
        <f t="shared" si="1"/>
        <v>68</v>
      </c>
    </row>
    <row r="70" spans="1:17" x14ac:dyDescent="0.3">
      <c r="A70" s="24" t="s">
        <v>51</v>
      </c>
      <c r="B70" s="24" t="s">
        <v>52</v>
      </c>
      <c r="C70" t="s">
        <v>53</v>
      </c>
      <c r="D70" t="s">
        <v>44</v>
      </c>
      <c r="E70">
        <v>0</v>
      </c>
      <c r="F70">
        <v>0</v>
      </c>
      <c r="G70">
        <v>0</v>
      </c>
      <c r="H70" t="s">
        <v>54</v>
      </c>
      <c r="I70" t="s">
        <v>54</v>
      </c>
      <c r="J70" t="s">
        <v>35</v>
      </c>
      <c r="K70" t="s">
        <v>49</v>
      </c>
      <c r="L70" t="s">
        <v>54</v>
      </c>
      <c r="M70" t="s">
        <v>54</v>
      </c>
      <c r="P70">
        <v>0</v>
      </c>
      <c r="Q70">
        <f t="shared" si="1"/>
        <v>69</v>
      </c>
    </row>
    <row r="71" spans="1:17" x14ac:dyDescent="0.3">
      <c r="A71" s="24" t="s">
        <v>56</v>
      </c>
      <c r="B71" s="24" t="s">
        <v>57</v>
      </c>
      <c r="C71" t="s">
        <v>43</v>
      </c>
      <c r="D71" t="s">
        <v>35</v>
      </c>
      <c r="E71">
        <v>0</v>
      </c>
      <c r="F71">
        <v>0</v>
      </c>
      <c r="G71">
        <v>0</v>
      </c>
      <c r="H71" t="s">
        <v>46</v>
      </c>
      <c r="I71" t="s">
        <v>46</v>
      </c>
      <c r="J71" t="s">
        <v>44</v>
      </c>
      <c r="K71" t="s">
        <v>49</v>
      </c>
      <c r="L71" t="s">
        <v>46</v>
      </c>
      <c r="M71" t="s">
        <v>46</v>
      </c>
      <c r="N71" t="s">
        <v>60</v>
      </c>
      <c r="O71" t="s">
        <v>60</v>
      </c>
      <c r="P71">
        <v>3</v>
      </c>
      <c r="Q71">
        <f t="shared" si="1"/>
        <v>70</v>
      </c>
    </row>
    <row r="72" spans="1:17" x14ac:dyDescent="0.3">
      <c r="A72" s="24" t="s">
        <v>93</v>
      </c>
      <c r="B72" s="24" t="s">
        <v>94</v>
      </c>
      <c r="C72" t="s">
        <v>95</v>
      </c>
      <c r="D72" t="s">
        <v>44</v>
      </c>
      <c r="E72">
        <v>0</v>
      </c>
      <c r="F72">
        <v>0</v>
      </c>
      <c r="G72">
        <v>0</v>
      </c>
      <c r="H72" t="s">
        <v>54</v>
      </c>
      <c r="I72" t="s">
        <v>54</v>
      </c>
      <c r="J72" t="s">
        <v>44</v>
      </c>
      <c r="K72" t="s">
        <v>49</v>
      </c>
      <c r="L72" t="s">
        <v>54</v>
      </c>
      <c r="M72" t="s">
        <v>54</v>
      </c>
      <c r="P72">
        <v>0</v>
      </c>
      <c r="Q72">
        <f t="shared" si="1"/>
        <v>71</v>
      </c>
    </row>
    <row r="73" spans="1:17" x14ac:dyDescent="0.3">
      <c r="A73" s="24" t="s">
        <v>108</v>
      </c>
      <c r="B73" s="24" t="s">
        <v>109</v>
      </c>
      <c r="C73" t="s">
        <v>95</v>
      </c>
      <c r="D73" t="s">
        <v>84</v>
      </c>
      <c r="E73">
        <v>0</v>
      </c>
      <c r="F73">
        <v>0</v>
      </c>
      <c r="G73">
        <v>0</v>
      </c>
      <c r="H73" t="s">
        <v>54</v>
      </c>
      <c r="I73" t="s">
        <v>54</v>
      </c>
      <c r="J73" t="s">
        <v>35</v>
      </c>
      <c r="K73" t="s">
        <v>49</v>
      </c>
      <c r="L73" t="s">
        <v>54</v>
      </c>
      <c r="M73" t="s">
        <v>54</v>
      </c>
      <c r="P73">
        <v>0</v>
      </c>
      <c r="Q73">
        <f t="shared" si="1"/>
        <v>72</v>
      </c>
    </row>
    <row r="74" spans="1:17" x14ac:dyDescent="0.3">
      <c r="A74" s="24" t="s">
        <v>114</v>
      </c>
      <c r="B74" s="24" t="s">
        <v>115</v>
      </c>
      <c r="C74" t="s">
        <v>95</v>
      </c>
      <c r="D74" t="s">
        <v>84</v>
      </c>
      <c r="E74">
        <v>0</v>
      </c>
      <c r="F74">
        <v>0</v>
      </c>
      <c r="G74">
        <v>0</v>
      </c>
      <c r="H74" t="s">
        <v>54</v>
      </c>
      <c r="I74" t="s">
        <v>54</v>
      </c>
      <c r="J74" t="s">
        <v>84</v>
      </c>
      <c r="K74" t="s">
        <v>117</v>
      </c>
      <c r="L74" t="s">
        <v>54</v>
      </c>
      <c r="M74" t="s">
        <v>54</v>
      </c>
      <c r="P74">
        <v>0</v>
      </c>
      <c r="Q74">
        <f t="shared" si="1"/>
        <v>73</v>
      </c>
    </row>
    <row r="75" spans="1:17" x14ac:dyDescent="0.3">
      <c r="A75" s="24" t="s">
        <v>143</v>
      </c>
      <c r="B75" s="24" t="s">
        <v>144</v>
      </c>
      <c r="C75" t="s">
        <v>53</v>
      </c>
      <c r="D75" t="s">
        <v>84</v>
      </c>
      <c r="E75">
        <v>0</v>
      </c>
      <c r="F75">
        <v>0</v>
      </c>
      <c r="G75">
        <v>0</v>
      </c>
      <c r="H75" t="s">
        <v>46</v>
      </c>
      <c r="I75" t="s">
        <v>46</v>
      </c>
      <c r="J75" t="s">
        <v>84</v>
      </c>
      <c r="K75" t="s">
        <v>49</v>
      </c>
      <c r="L75" t="s">
        <v>46</v>
      </c>
      <c r="M75" t="s">
        <v>46</v>
      </c>
      <c r="P75">
        <v>3</v>
      </c>
      <c r="Q75">
        <f t="shared" si="1"/>
        <v>74</v>
      </c>
    </row>
    <row r="76" spans="1:17" x14ac:dyDescent="0.3">
      <c r="A76" s="24" t="s">
        <v>152</v>
      </c>
      <c r="B76" s="24" t="s">
        <v>153</v>
      </c>
      <c r="C76" t="s">
        <v>124</v>
      </c>
      <c r="D76" t="s">
        <v>35</v>
      </c>
      <c r="E76">
        <v>0</v>
      </c>
      <c r="F76">
        <v>0</v>
      </c>
      <c r="G76">
        <v>0</v>
      </c>
      <c r="H76" t="s">
        <v>46</v>
      </c>
      <c r="I76" t="s">
        <v>46</v>
      </c>
      <c r="J76" t="s">
        <v>44</v>
      </c>
      <c r="K76" t="s">
        <v>49</v>
      </c>
      <c r="L76" t="s">
        <v>46</v>
      </c>
      <c r="M76" t="s">
        <v>46</v>
      </c>
      <c r="P76">
        <v>0</v>
      </c>
      <c r="Q76">
        <f t="shared" si="1"/>
        <v>75</v>
      </c>
    </row>
    <row r="77" spans="1:17" x14ac:dyDescent="0.3">
      <c r="A77" s="24" t="s">
        <v>157</v>
      </c>
      <c r="B77" s="24" t="s">
        <v>158</v>
      </c>
      <c r="C77" t="s">
        <v>34</v>
      </c>
      <c r="D77" t="s">
        <v>44</v>
      </c>
      <c r="E77">
        <v>0</v>
      </c>
      <c r="F77">
        <v>0</v>
      </c>
      <c r="G77">
        <v>0</v>
      </c>
      <c r="H77" t="s">
        <v>46</v>
      </c>
      <c r="I77" t="s">
        <v>46</v>
      </c>
      <c r="J77" t="s">
        <v>44</v>
      </c>
      <c r="K77" t="s">
        <v>49</v>
      </c>
      <c r="L77" t="s">
        <v>46</v>
      </c>
      <c r="M77" t="s">
        <v>46</v>
      </c>
      <c r="P77">
        <v>3</v>
      </c>
      <c r="Q77">
        <f t="shared" si="1"/>
        <v>76</v>
      </c>
    </row>
    <row r="78" spans="1:17" x14ac:dyDescent="0.3">
      <c r="A78" s="24" t="s">
        <v>161</v>
      </c>
      <c r="B78" s="24" t="s">
        <v>162</v>
      </c>
      <c r="C78" t="s">
        <v>95</v>
      </c>
      <c r="D78" t="s">
        <v>84</v>
      </c>
      <c r="E78">
        <v>0</v>
      </c>
      <c r="F78">
        <v>0</v>
      </c>
      <c r="G78">
        <v>0</v>
      </c>
      <c r="H78" t="s">
        <v>46</v>
      </c>
      <c r="I78" t="s">
        <v>46</v>
      </c>
      <c r="J78" t="s">
        <v>44</v>
      </c>
      <c r="K78" t="s">
        <v>49</v>
      </c>
      <c r="L78" t="s">
        <v>46</v>
      </c>
      <c r="M78" t="s">
        <v>46</v>
      </c>
      <c r="N78" t="s">
        <v>163</v>
      </c>
      <c r="O78" t="s">
        <v>163</v>
      </c>
      <c r="P78">
        <v>3</v>
      </c>
      <c r="Q78">
        <f t="shared" si="1"/>
        <v>77</v>
      </c>
    </row>
    <row r="79" spans="1:17" x14ac:dyDescent="0.3">
      <c r="A79" s="24" t="s">
        <v>166</v>
      </c>
      <c r="B79" s="24" t="s">
        <v>167</v>
      </c>
      <c r="C79" t="s">
        <v>95</v>
      </c>
      <c r="D79" t="s">
        <v>84</v>
      </c>
      <c r="E79">
        <v>0</v>
      </c>
      <c r="F79">
        <v>0</v>
      </c>
      <c r="G79">
        <v>0</v>
      </c>
      <c r="H79" t="s">
        <v>46</v>
      </c>
      <c r="I79" t="s">
        <v>46</v>
      </c>
      <c r="J79" t="s">
        <v>35</v>
      </c>
      <c r="K79" t="s">
        <v>49</v>
      </c>
      <c r="L79" t="s">
        <v>46</v>
      </c>
      <c r="M79" t="s">
        <v>46</v>
      </c>
      <c r="N79" t="s">
        <v>60</v>
      </c>
      <c r="O79" t="s">
        <v>60</v>
      </c>
      <c r="P79">
        <v>3</v>
      </c>
      <c r="Q79">
        <f t="shared" si="1"/>
        <v>78</v>
      </c>
    </row>
    <row r="80" spans="1:17" x14ac:dyDescent="0.3">
      <c r="A80" s="24" t="s">
        <v>178</v>
      </c>
      <c r="B80" s="24" t="s">
        <v>179</v>
      </c>
      <c r="C80" t="s">
        <v>95</v>
      </c>
      <c r="D80" t="s">
        <v>84</v>
      </c>
      <c r="E80">
        <v>0</v>
      </c>
      <c r="F80">
        <v>0</v>
      </c>
      <c r="G80">
        <v>0</v>
      </c>
      <c r="H80" t="s">
        <v>54</v>
      </c>
      <c r="I80" t="s">
        <v>54</v>
      </c>
      <c r="J80" t="s">
        <v>84</v>
      </c>
      <c r="K80" t="s">
        <v>49</v>
      </c>
      <c r="L80" t="s">
        <v>54</v>
      </c>
      <c r="M80" t="s">
        <v>54</v>
      </c>
      <c r="P80">
        <v>0</v>
      </c>
      <c r="Q80">
        <f t="shared" si="1"/>
        <v>79</v>
      </c>
    </row>
    <row r="81" spans="1:17" x14ac:dyDescent="0.3">
      <c r="A81" s="24" t="s">
        <v>240</v>
      </c>
      <c r="B81" s="24" t="s">
        <v>241</v>
      </c>
      <c r="C81" t="s">
        <v>141</v>
      </c>
      <c r="D81" t="s">
        <v>44</v>
      </c>
      <c r="E81">
        <v>0</v>
      </c>
      <c r="F81">
        <v>0</v>
      </c>
      <c r="G81">
        <v>0</v>
      </c>
      <c r="H81" t="s">
        <v>46</v>
      </c>
      <c r="I81" t="s">
        <v>46</v>
      </c>
      <c r="J81" t="s">
        <v>35</v>
      </c>
      <c r="K81" t="s">
        <v>49</v>
      </c>
      <c r="L81" t="s">
        <v>46</v>
      </c>
      <c r="M81" t="s">
        <v>46</v>
      </c>
      <c r="O81" t="s">
        <v>60</v>
      </c>
      <c r="P81">
        <v>3</v>
      </c>
      <c r="Q81">
        <f t="shared" si="1"/>
        <v>80</v>
      </c>
    </row>
    <row r="82" spans="1:17" x14ac:dyDescent="0.3">
      <c r="A82" s="24" t="s">
        <v>246</v>
      </c>
      <c r="B82" s="24" t="s">
        <v>247</v>
      </c>
      <c r="C82" t="s">
        <v>95</v>
      </c>
      <c r="D82" t="s">
        <v>44</v>
      </c>
      <c r="E82">
        <v>0</v>
      </c>
      <c r="F82">
        <v>0</v>
      </c>
      <c r="G82">
        <v>0</v>
      </c>
      <c r="H82" t="s">
        <v>46</v>
      </c>
      <c r="I82" t="s">
        <v>46</v>
      </c>
      <c r="J82" t="s">
        <v>35</v>
      </c>
      <c r="K82" t="s">
        <v>49</v>
      </c>
      <c r="L82" t="s">
        <v>46</v>
      </c>
      <c r="M82" t="s">
        <v>46</v>
      </c>
      <c r="P82">
        <v>3</v>
      </c>
      <c r="Q82">
        <f t="shared" si="1"/>
        <v>81</v>
      </c>
    </row>
    <row r="83" spans="1:17" x14ac:dyDescent="0.3">
      <c r="A83" s="24" t="s">
        <v>255</v>
      </c>
      <c r="B83" s="24" t="s">
        <v>256</v>
      </c>
      <c r="C83" t="s">
        <v>34</v>
      </c>
      <c r="D83" t="s">
        <v>35</v>
      </c>
      <c r="E83">
        <v>0</v>
      </c>
      <c r="F83">
        <v>0</v>
      </c>
      <c r="G83">
        <v>0</v>
      </c>
      <c r="H83" t="s">
        <v>46</v>
      </c>
      <c r="I83" t="s">
        <v>46</v>
      </c>
      <c r="J83" t="s">
        <v>35</v>
      </c>
      <c r="K83" t="s">
        <v>49</v>
      </c>
      <c r="L83" t="s">
        <v>46</v>
      </c>
      <c r="M83" t="s">
        <v>46</v>
      </c>
      <c r="N83" t="s">
        <v>163</v>
      </c>
      <c r="O83" t="s">
        <v>163</v>
      </c>
      <c r="P83">
        <v>3</v>
      </c>
      <c r="Q83">
        <f t="shared" si="1"/>
        <v>82</v>
      </c>
    </row>
    <row r="84" spans="1:17" x14ac:dyDescent="0.3">
      <c r="A84" s="24" t="s">
        <v>261</v>
      </c>
      <c r="B84" s="24" t="s">
        <v>262</v>
      </c>
      <c r="C84" t="s">
        <v>95</v>
      </c>
      <c r="D84" t="s">
        <v>84</v>
      </c>
      <c r="E84">
        <v>0</v>
      </c>
      <c r="F84">
        <v>0</v>
      </c>
      <c r="G84">
        <v>0</v>
      </c>
      <c r="H84" t="s">
        <v>46</v>
      </c>
      <c r="I84" t="s">
        <v>46</v>
      </c>
      <c r="J84" t="s">
        <v>35</v>
      </c>
      <c r="K84" t="s">
        <v>49</v>
      </c>
      <c r="L84" t="s">
        <v>46</v>
      </c>
      <c r="M84" t="s">
        <v>46</v>
      </c>
      <c r="O84" t="s">
        <v>60</v>
      </c>
      <c r="P84">
        <v>3</v>
      </c>
      <c r="Q84">
        <f t="shared" si="1"/>
        <v>83</v>
      </c>
    </row>
    <row r="85" spans="1:17" x14ac:dyDescent="0.3">
      <c r="A85" s="24" t="s">
        <v>264</v>
      </c>
      <c r="B85" s="24" t="s">
        <v>265</v>
      </c>
      <c r="C85" t="s">
        <v>43</v>
      </c>
      <c r="D85" t="s">
        <v>35</v>
      </c>
      <c r="E85">
        <v>0</v>
      </c>
      <c r="F85">
        <v>0</v>
      </c>
      <c r="G85">
        <v>0</v>
      </c>
      <c r="H85" t="s">
        <v>46</v>
      </c>
      <c r="I85" t="s">
        <v>46</v>
      </c>
      <c r="J85" t="s">
        <v>35</v>
      </c>
      <c r="K85" t="s">
        <v>49</v>
      </c>
      <c r="L85" t="s">
        <v>46</v>
      </c>
      <c r="M85" t="s">
        <v>46</v>
      </c>
      <c r="N85" t="s">
        <v>50</v>
      </c>
      <c r="O85" t="s">
        <v>50</v>
      </c>
      <c r="P85">
        <v>3</v>
      </c>
      <c r="Q85">
        <f t="shared" si="1"/>
        <v>84</v>
      </c>
    </row>
    <row r="86" spans="1:17" x14ac:dyDescent="0.3">
      <c r="A86" s="24" t="s">
        <v>270</v>
      </c>
      <c r="B86" s="24" t="s">
        <v>271</v>
      </c>
      <c r="C86" t="s">
        <v>95</v>
      </c>
      <c r="D86" t="s">
        <v>84</v>
      </c>
      <c r="E86">
        <v>0</v>
      </c>
      <c r="F86">
        <v>0</v>
      </c>
      <c r="G86">
        <v>0</v>
      </c>
      <c r="H86" t="s">
        <v>54</v>
      </c>
      <c r="I86" t="s">
        <v>54</v>
      </c>
      <c r="J86" t="s">
        <v>44</v>
      </c>
      <c r="K86" t="s">
        <v>49</v>
      </c>
      <c r="L86" t="s">
        <v>54</v>
      </c>
      <c r="M86" t="s">
        <v>54</v>
      </c>
      <c r="P86">
        <v>0</v>
      </c>
      <c r="Q86">
        <f t="shared" si="1"/>
        <v>85</v>
      </c>
    </row>
    <row r="87" spans="1:17" x14ac:dyDescent="0.3">
      <c r="A87" s="24" t="s">
        <v>281</v>
      </c>
      <c r="B87" s="24" t="s">
        <v>282</v>
      </c>
      <c r="C87" t="s">
        <v>141</v>
      </c>
      <c r="D87" t="s">
        <v>44</v>
      </c>
      <c r="E87">
        <v>0</v>
      </c>
      <c r="F87">
        <v>0</v>
      </c>
      <c r="G87">
        <v>0</v>
      </c>
      <c r="H87" t="s">
        <v>46</v>
      </c>
      <c r="I87" t="s">
        <v>46</v>
      </c>
      <c r="J87" t="s">
        <v>44</v>
      </c>
      <c r="K87" t="s">
        <v>49</v>
      </c>
      <c r="L87" t="s">
        <v>46</v>
      </c>
      <c r="M87" t="s">
        <v>46</v>
      </c>
      <c r="O87" t="s">
        <v>50</v>
      </c>
      <c r="P87">
        <v>3</v>
      </c>
      <c r="Q87">
        <f t="shared" si="1"/>
        <v>86</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87">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308</v>
      </c>
      <c r="B1" s="2" t="s">
        <v>309</v>
      </c>
      <c r="C1" s="3"/>
      <c r="D1" s="3"/>
      <c r="E1" s="3"/>
      <c r="F1" s="3"/>
      <c r="G1" s="3"/>
      <c r="H1" s="3"/>
      <c r="I1" s="3"/>
    </row>
    <row r="2" spans="1:9" x14ac:dyDescent="0.3">
      <c r="A2" s="4" t="s">
        <v>310</v>
      </c>
      <c r="B2" s="5" t="s">
        <v>311</v>
      </c>
    </row>
    <row r="3" spans="1:9" x14ac:dyDescent="0.3">
      <c r="A3" s="4" t="s">
        <v>312</v>
      </c>
      <c r="B3" s="5" t="s">
        <v>313</v>
      </c>
    </row>
    <row r="4" spans="1:9" ht="57.6" x14ac:dyDescent="0.3">
      <c r="A4" s="4" t="s">
        <v>1</v>
      </c>
      <c r="B4" s="5" t="s">
        <v>314</v>
      </c>
    </row>
    <row r="5" spans="1:9" ht="28.8" x14ac:dyDescent="0.3">
      <c r="A5" s="4" t="s">
        <v>2</v>
      </c>
      <c r="B5" s="5" t="s">
        <v>315</v>
      </c>
    </row>
    <row r="6" spans="1:9" ht="72.599999999999994" customHeight="1" x14ac:dyDescent="0.3">
      <c r="A6" s="4" t="s">
        <v>316</v>
      </c>
      <c r="B6" s="6" t="s">
        <v>317</v>
      </c>
    </row>
    <row r="7" spans="1:9" ht="57.6" x14ac:dyDescent="0.3">
      <c r="A7" s="4" t="s">
        <v>318</v>
      </c>
      <c r="B7" s="5" t="s">
        <v>319</v>
      </c>
    </row>
    <row r="8" spans="1:9" ht="57.6" x14ac:dyDescent="0.3">
      <c r="A8" s="4" t="s">
        <v>320</v>
      </c>
      <c r="B8" s="5" t="s">
        <v>321</v>
      </c>
    </row>
    <row r="9" spans="1:9" ht="72" x14ac:dyDescent="0.3">
      <c r="A9" s="7" t="s">
        <v>322</v>
      </c>
      <c r="B9" s="5" t="s">
        <v>323</v>
      </c>
    </row>
    <row r="10" spans="1:9" ht="28.8" x14ac:dyDescent="0.3">
      <c r="A10" s="4" t="s">
        <v>324</v>
      </c>
      <c r="B10" s="5" t="s">
        <v>325</v>
      </c>
    </row>
    <row r="11" spans="1:9" ht="57.6" x14ac:dyDescent="0.3">
      <c r="A11" s="4" t="s">
        <v>326</v>
      </c>
      <c r="B11" s="5" t="s">
        <v>327</v>
      </c>
    </row>
    <row r="12" spans="1:9" ht="131.4" customHeight="1" x14ac:dyDescent="0.3">
      <c r="A12" s="7" t="s">
        <v>328</v>
      </c>
      <c r="B12" s="5" t="s">
        <v>329</v>
      </c>
    </row>
    <row r="13" spans="1:9" ht="140.4" customHeight="1" x14ac:dyDescent="0.3">
      <c r="A13" s="4" t="s">
        <v>330</v>
      </c>
      <c r="B13" s="5" t="s">
        <v>331</v>
      </c>
    </row>
    <row r="14" spans="1:9" ht="72" x14ac:dyDescent="0.3">
      <c r="A14" s="4" t="s">
        <v>31</v>
      </c>
      <c r="B14" s="5" t="s">
        <v>332</v>
      </c>
    </row>
    <row r="15" spans="1:9" x14ac:dyDescent="0.3">
      <c r="A15" s="4" t="s">
        <v>333</v>
      </c>
      <c r="B15" s="5" t="s">
        <v>334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335</v>
      </c>
    </row>
    <row r="2" spans="1:2" x14ac:dyDescent="0.3">
      <c r="A2" s="9" t="s">
        <v>336</v>
      </c>
      <c r="B2" s="9" t="s">
        <v>337</v>
      </c>
    </row>
    <row r="3" spans="1:2" ht="28.8" x14ac:dyDescent="0.3">
      <c r="A3" s="10" t="s">
        <v>338</v>
      </c>
      <c r="B3" s="11" t="s">
        <v>339</v>
      </c>
    </row>
    <row r="4" spans="1:2" x14ac:dyDescent="0.3">
      <c r="A4" s="10" t="s">
        <v>340</v>
      </c>
      <c r="B4" s="11" t="s">
        <v>341</v>
      </c>
    </row>
    <row r="5" spans="1:2" ht="28.8" x14ac:dyDescent="0.3">
      <c r="A5" s="10" t="s">
        <v>342</v>
      </c>
      <c r="B5" s="11" t="s">
        <v>343</v>
      </c>
    </row>
    <row r="6" spans="1:2" ht="57.6" x14ac:dyDescent="0.3">
      <c r="A6" s="10" t="s">
        <v>344</v>
      </c>
      <c r="B6" s="11" t="s">
        <v>345</v>
      </c>
    </row>
    <row r="7" spans="1:2" x14ac:dyDescent="0.3">
      <c r="A7" s="10" t="s">
        <v>346</v>
      </c>
      <c r="B7" s="11" t="s">
        <v>347</v>
      </c>
    </row>
    <row r="8" spans="1:2" ht="57.6" x14ac:dyDescent="0.3">
      <c r="A8" s="10" t="s">
        <v>348</v>
      </c>
      <c r="B8" s="11" t="s">
        <v>349</v>
      </c>
    </row>
    <row r="9" spans="1:2" ht="28.8" x14ac:dyDescent="0.3">
      <c r="A9" s="10" t="s">
        <v>350</v>
      </c>
      <c r="B9" s="11" t="s">
        <v>351</v>
      </c>
    </row>
    <row r="10" spans="1:2" ht="72" x14ac:dyDescent="0.3">
      <c r="A10" s="10" t="s">
        <v>352</v>
      </c>
      <c r="B10" s="11" t="s">
        <v>353</v>
      </c>
    </row>
    <row r="11" spans="1:2" ht="28.8" x14ac:dyDescent="0.3">
      <c r="A11" s="10" t="s">
        <v>354</v>
      </c>
      <c r="B11" s="11" t="s">
        <v>355</v>
      </c>
    </row>
    <row r="12" spans="1:2" ht="57.6" x14ac:dyDescent="0.3">
      <c r="A12" s="10" t="s">
        <v>356</v>
      </c>
      <c r="B12" s="11" t="s">
        <v>357</v>
      </c>
    </row>
    <row r="13" spans="1:2" ht="28.8" x14ac:dyDescent="0.3">
      <c r="A13" s="10" t="s">
        <v>358</v>
      </c>
      <c r="B13" s="11" t="s">
        <v>359</v>
      </c>
    </row>
    <row r="14" spans="1:2" ht="28.8" x14ac:dyDescent="0.3">
      <c r="A14" s="10" t="s">
        <v>360</v>
      </c>
      <c r="B14" s="11" t="s">
        <v>361</v>
      </c>
    </row>
    <row r="15" spans="1:2" ht="43.2" x14ac:dyDescent="0.3">
      <c r="A15" s="10" t="s">
        <v>362</v>
      </c>
      <c r="B15" s="11" t="s">
        <v>363</v>
      </c>
    </row>
    <row r="16" spans="1:2" ht="28.8" x14ac:dyDescent="0.3">
      <c r="A16" s="12" t="s">
        <v>364</v>
      </c>
      <c r="B16" s="11" t="s">
        <v>365</v>
      </c>
    </row>
    <row r="17" spans="1:2" ht="28.8" x14ac:dyDescent="0.3">
      <c r="A17" s="12" t="s">
        <v>366</v>
      </c>
      <c r="B17" s="11" t="s">
        <v>367</v>
      </c>
    </row>
    <row r="18" spans="1:2" ht="86.4" x14ac:dyDescent="0.3">
      <c r="A18" s="10" t="s">
        <v>368</v>
      </c>
      <c r="B18" s="11" t="s">
        <v>369</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370</v>
      </c>
    </row>
    <row r="2" spans="1:3" x14ac:dyDescent="0.3">
      <c r="A2" t="s">
        <v>371</v>
      </c>
    </row>
    <row r="3" spans="1:3" x14ac:dyDescent="0.3">
      <c r="A3" s="15" t="s">
        <v>372</v>
      </c>
      <c r="B3" s="15" t="s">
        <v>373</v>
      </c>
      <c r="C3" s="15" t="s">
        <v>374</v>
      </c>
    </row>
    <row r="4" spans="1:3" ht="100.8" x14ac:dyDescent="0.3">
      <c r="A4" s="7" t="s">
        <v>375</v>
      </c>
      <c r="B4" s="11" t="s">
        <v>376</v>
      </c>
      <c r="C4" s="16" t="s">
        <v>377</v>
      </c>
    </row>
    <row r="5" spans="1:3" ht="160.19999999999999" x14ac:dyDescent="0.3">
      <c r="A5" s="7" t="s">
        <v>378</v>
      </c>
      <c r="B5" s="11" t="s">
        <v>379</v>
      </c>
      <c r="C5" s="16" t="s">
        <v>377</v>
      </c>
    </row>
    <row r="6" spans="1:3" ht="43.2" x14ac:dyDescent="0.3">
      <c r="A6" s="7" t="s">
        <v>380</v>
      </c>
      <c r="B6" s="11" t="s">
        <v>381</v>
      </c>
      <c r="C6" s="17" t="s">
        <v>382</v>
      </c>
    </row>
    <row r="7" spans="1:3" ht="86.4" x14ac:dyDescent="0.3">
      <c r="A7" s="7" t="s">
        <v>383</v>
      </c>
      <c r="B7" s="11" t="s">
        <v>384</v>
      </c>
      <c r="C7" s="17" t="s">
        <v>385</v>
      </c>
    </row>
    <row r="8" spans="1:3" ht="57.6" x14ac:dyDescent="0.3">
      <c r="A8" s="7" t="s">
        <v>386</v>
      </c>
      <c r="B8" s="11" t="s">
        <v>387</v>
      </c>
      <c r="C8" s="17" t="s">
        <v>388</v>
      </c>
    </row>
    <row r="9" spans="1:3" ht="158.4" x14ac:dyDescent="0.3">
      <c r="A9" s="7" t="s">
        <v>389</v>
      </c>
      <c r="B9" s="11" t="s">
        <v>390</v>
      </c>
      <c r="C9" s="17" t="s">
        <v>391</v>
      </c>
    </row>
    <row r="10" spans="1:3" ht="129.6" x14ac:dyDescent="0.3">
      <c r="A10" s="7" t="s">
        <v>392</v>
      </c>
      <c r="B10" s="11" t="s">
        <v>393</v>
      </c>
      <c r="C10" s="17" t="s">
        <v>391</v>
      </c>
    </row>
    <row r="11" spans="1:3" ht="129.6" x14ac:dyDescent="0.3">
      <c r="A11" s="7" t="s">
        <v>394</v>
      </c>
      <c r="B11" s="11" t="s">
        <v>395</v>
      </c>
      <c r="C11" s="17" t="s">
        <v>391</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396</v>
      </c>
    </row>
    <row r="2" spans="1:2" ht="96.6" customHeight="1" x14ac:dyDescent="0.3">
      <c r="A2" s="18" t="s">
        <v>397</v>
      </c>
      <c r="B2" s="18"/>
    </row>
    <row r="3" spans="1:2" x14ac:dyDescent="0.3">
      <c r="A3" s="3" t="s">
        <v>398</v>
      </c>
    </row>
    <row r="4" spans="1:2" ht="20.399999999999999" customHeight="1" x14ac:dyDescent="0.3">
      <c r="A4" s="19" t="s">
        <v>399</v>
      </c>
      <c r="B4" t="s">
        <v>400</v>
      </c>
    </row>
    <row r="5" spans="1:2" ht="66.599999999999994" customHeight="1" x14ac:dyDescent="0.3">
      <c r="A5" s="20">
        <v>1</v>
      </c>
      <c r="B5" s="7" t="s">
        <v>401</v>
      </c>
    </row>
    <row r="6" spans="1:2" ht="100.8" x14ac:dyDescent="0.3">
      <c r="A6" s="20">
        <v>2</v>
      </c>
      <c r="B6" s="11" t="s">
        <v>402</v>
      </c>
    </row>
    <row r="7" spans="1:2" ht="88.2" customHeight="1" x14ac:dyDescent="0.3">
      <c r="A7" s="20">
        <v>3</v>
      </c>
      <c r="B7" s="11" t="s">
        <v>403</v>
      </c>
    </row>
    <row r="8" spans="1:2" ht="87.6" customHeight="1" x14ac:dyDescent="0.3">
      <c r="A8" s="20">
        <v>0</v>
      </c>
      <c r="B8" s="11" t="s">
        <v>404</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405</v>
      </c>
      <c r="B1" s="1" t="s">
        <v>374</v>
      </c>
    </row>
    <row r="2" spans="1:2" ht="28.8" x14ac:dyDescent="0.3">
      <c r="A2" s="17" t="s">
        <v>406</v>
      </c>
      <c r="B2" s="8" t="s">
        <v>407</v>
      </c>
    </row>
    <row r="3" spans="1:2" ht="28.8" x14ac:dyDescent="0.3">
      <c r="A3" s="17" t="s">
        <v>408</v>
      </c>
      <c r="B3" s="8" t="s">
        <v>409</v>
      </c>
    </row>
    <row r="4" spans="1:2" ht="28.8" x14ac:dyDescent="0.3">
      <c r="A4" s="17" t="s">
        <v>410</v>
      </c>
      <c r="B4" s="8" t="s">
        <v>411</v>
      </c>
    </row>
    <row r="5" spans="1:2" ht="43.2" x14ac:dyDescent="0.3">
      <c r="A5" s="17" t="s">
        <v>412</v>
      </c>
      <c r="B5" s="8" t="s">
        <v>413</v>
      </c>
    </row>
    <row r="6" spans="1:2" ht="28.8" x14ac:dyDescent="0.3">
      <c r="A6" s="17" t="s">
        <v>388</v>
      </c>
      <c r="B6" s="8" t="s">
        <v>414</v>
      </c>
    </row>
    <row r="7" spans="1:2" ht="43.2" x14ac:dyDescent="0.3">
      <c r="A7" s="17" t="s">
        <v>391</v>
      </c>
      <c r="B7" s="8" t="s">
        <v>415</v>
      </c>
    </row>
    <row r="8" spans="1:2" ht="43.2" x14ac:dyDescent="0.3">
      <c r="A8" s="17" t="s">
        <v>385</v>
      </c>
      <c r="B8" s="8" t="s">
        <v>416</v>
      </c>
    </row>
    <row r="9" spans="1:2" ht="28.8" x14ac:dyDescent="0.3">
      <c r="A9" s="17" t="s">
        <v>417</v>
      </c>
      <c r="B9" s="8" t="s">
        <v>418</v>
      </c>
    </row>
    <row r="10" spans="1:2" ht="28.8" x14ac:dyDescent="0.3">
      <c r="A10" s="17" t="s">
        <v>382</v>
      </c>
      <c r="B10" s="8" t="s">
        <v>419</v>
      </c>
    </row>
    <row r="11" spans="1:2" ht="28.8" x14ac:dyDescent="0.3">
      <c r="A11" s="17" t="s">
        <v>420</v>
      </c>
      <c r="B11" s="8" t="s">
        <v>421</v>
      </c>
    </row>
    <row r="12" spans="1:2" ht="28.8" x14ac:dyDescent="0.3">
      <c r="A12" s="17" t="s">
        <v>422</v>
      </c>
      <c r="B12" s="8" t="s">
        <v>423</v>
      </c>
    </row>
    <row r="13" spans="1:2" ht="43.2" x14ac:dyDescent="0.3">
      <c r="A13" s="17" t="s">
        <v>424</v>
      </c>
      <c r="B13" s="8" t="s">
        <v>425</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87"/>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310</v>
      </c>
      <c r="C1" t="s">
        <v>312</v>
      </c>
      <c r="D1" t="s">
        <v>1</v>
      </c>
      <c r="E1" t="s">
        <v>2</v>
      </c>
      <c r="F1" t="s">
        <v>316</v>
      </c>
      <c r="G1" t="s">
        <v>3</v>
      </c>
      <c r="H1" t="s">
        <v>4</v>
      </c>
      <c r="I1" t="s">
        <v>5</v>
      </c>
      <c r="J1" t="s">
        <v>6</v>
      </c>
      <c r="K1" t="s">
        <v>7</v>
      </c>
      <c r="L1" t="s">
        <v>8</v>
      </c>
      <c r="M1" t="s">
        <v>9</v>
      </c>
      <c r="N1" t="s">
        <v>318</v>
      </c>
      <c r="O1" t="s">
        <v>320</v>
      </c>
      <c r="P1" t="s">
        <v>487</v>
      </c>
      <c r="Q1" t="s">
        <v>488</v>
      </c>
      <c r="R1" t="s">
        <v>489</v>
      </c>
      <c r="S1" t="s">
        <v>490</v>
      </c>
      <c r="T1" t="s">
        <v>491</v>
      </c>
      <c r="U1" t="s">
        <v>492</v>
      </c>
      <c r="V1" t="s">
        <v>493</v>
      </c>
      <c r="W1" t="s">
        <v>494</v>
      </c>
      <c r="X1" t="s">
        <v>495</v>
      </c>
      <c r="Y1" t="s">
        <v>496</v>
      </c>
      <c r="Z1" t="s">
        <v>497</v>
      </c>
      <c r="AA1" t="s">
        <v>324</v>
      </c>
      <c r="AB1" t="s">
        <v>10</v>
      </c>
      <c r="AC1" t="s">
        <v>11</v>
      </c>
      <c r="AD1" t="s">
        <v>326</v>
      </c>
      <c r="AE1" t="s">
        <v>13</v>
      </c>
      <c r="AF1" t="s">
        <v>498</v>
      </c>
      <c r="AG1" t="s">
        <v>14</v>
      </c>
      <c r="AH1" t="s">
        <v>499</v>
      </c>
      <c r="AI1" t="s">
        <v>15</v>
      </c>
      <c r="AJ1" t="s">
        <v>16</v>
      </c>
      <c r="AK1" t="s">
        <v>500</v>
      </c>
      <c r="AL1" t="s">
        <v>501</v>
      </c>
      <c r="AM1" t="s">
        <v>502</v>
      </c>
      <c r="AN1" t="s">
        <v>503</v>
      </c>
      <c r="AO1" t="s">
        <v>504</v>
      </c>
      <c r="AP1" t="s">
        <v>505</v>
      </c>
      <c r="AQ1" t="s">
        <v>506</v>
      </c>
      <c r="AR1" t="s">
        <v>17</v>
      </c>
      <c r="AS1" t="s">
        <v>18</v>
      </c>
      <c r="AT1" t="s">
        <v>19</v>
      </c>
      <c r="AU1" t="s">
        <v>20</v>
      </c>
      <c r="AV1" t="s">
        <v>21</v>
      </c>
      <c r="AW1" t="s">
        <v>22</v>
      </c>
      <c r="AX1" t="s">
        <v>23</v>
      </c>
      <c r="AY1" t="s">
        <v>24</v>
      </c>
      <c r="AZ1" t="s">
        <v>25</v>
      </c>
      <c r="BA1" t="s">
        <v>26</v>
      </c>
      <c r="BB1" t="s">
        <v>27</v>
      </c>
      <c r="BC1" t="s">
        <v>28</v>
      </c>
      <c r="BD1" t="s">
        <v>29</v>
      </c>
      <c r="BE1" t="s">
        <v>30</v>
      </c>
      <c r="BF1" t="s">
        <v>31</v>
      </c>
      <c r="BG1" t="s">
        <v>333</v>
      </c>
    </row>
    <row r="2" spans="1:59" x14ac:dyDescent="0.3">
      <c r="A2">
        <v>316</v>
      </c>
      <c r="B2" t="s">
        <v>97</v>
      </c>
      <c r="C2" t="s">
        <v>98</v>
      </c>
      <c r="D2" t="s">
        <v>43</v>
      </c>
      <c r="E2" t="s">
        <v>35</v>
      </c>
      <c r="F2">
        <v>82.6</v>
      </c>
      <c r="G2">
        <v>129</v>
      </c>
      <c r="H2">
        <v>161</v>
      </c>
      <c r="I2">
        <v>163</v>
      </c>
      <c r="J2">
        <v>156</v>
      </c>
      <c r="K2">
        <v>165</v>
      </c>
      <c r="L2">
        <v>167</v>
      </c>
      <c r="M2">
        <v>2520.02</v>
      </c>
      <c r="N2">
        <v>1253.76</v>
      </c>
      <c r="O2">
        <v>18.68</v>
      </c>
      <c r="P2">
        <v>2204.2800000000002</v>
      </c>
      <c r="Q2">
        <v>1300.8900000000001</v>
      </c>
      <c r="R2">
        <v>701.32</v>
      </c>
      <c r="S2">
        <v>1034.17</v>
      </c>
      <c r="T2">
        <v>802.47</v>
      </c>
      <c r="U2">
        <v>0.52</v>
      </c>
      <c r="V2">
        <v>0.28000000000000003</v>
      </c>
      <c r="W2">
        <v>0.41</v>
      </c>
      <c r="X2">
        <v>0.32</v>
      </c>
      <c r="Y2" t="s">
        <v>36</v>
      </c>
      <c r="Z2" t="s">
        <v>36</v>
      </c>
      <c r="AA2">
        <v>8.5</v>
      </c>
      <c r="AB2" t="s">
        <v>99</v>
      </c>
      <c r="AD2" t="s">
        <v>100</v>
      </c>
      <c r="AE2" t="s">
        <v>75</v>
      </c>
      <c r="AF2" t="s">
        <v>89</v>
      </c>
      <c r="AG2" t="s">
        <v>75</v>
      </c>
      <c r="AH2" t="s">
        <v>89</v>
      </c>
      <c r="AK2">
        <v>29.8</v>
      </c>
      <c r="AL2">
        <v>16.07</v>
      </c>
      <c r="AM2">
        <v>83.91</v>
      </c>
      <c r="AN2">
        <v>70.180000000000007</v>
      </c>
      <c r="AO2">
        <v>13.73</v>
      </c>
      <c r="AP2">
        <v>13.73</v>
      </c>
      <c r="AQ2">
        <v>13.73</v>
      </c>
      <c r="AR2">
        <v>2613</v>
      </c>
      <c r="AS2">
        <v>2328</v>
      </c>
      <c r="AT2">
        <v>6.95</v>
      </c>
      <c r="AU2">
        <v>4.24</v>
      </c>
      <c r="AV2">
        <v>0</v>
      </c>
      <c r="AW2">
        <v>2752</v>
      </c>
      <c r="AX2">
        <v>0</v>
      </c>
      <c r="AY2">
        <v>15400</v>
      </c>
      <c r="AZ2">
        <v>0</v>
      </c>
      <c r="BA2">
        <v>0</v>
      </c>
      <c r="BB2">
        <v>8744</v>
      </c>
      <c r="BC2">
        <v>0</v>
      </c>
      <c r="BD2">
        <v>1136</v>
      </c>
      <c r="BE2">
        <v>0</v>
      </c>
      <c r="BF2">
        <v>1</v>
      </c>
      <c r="BG2">
        <f>ROW()-1</f>
        <v>1</v>
      </c>
    </row>
    <row r="3" spans="1:59" x14ac:dyDescent="0.3">
      <c r="A3">
        <v>318</v>
      </c>
      <c r="B3" t="s">
        <v>105</v>
      </c>
      <c r="C3" t="s">
        <v>106</v>
      </c>
      <c r="D3" t="s">
        <v>43</v>
      </c>
      <c r="E3" t="s">
        <v>35</v>
      </c>
      <c r="F3">
        <v>63.1</v>
      </c>
      <c r="G3">
        <v>105</v>
      </c>
      <c r="H3">
        <v>161</v>
      </c>
      <c r="I3">
        <v>167</v>
      </c>
      <c r="J3">
        <v>167</v>
      </c>
      <c r="K3">
        <v>167</v>
      </c>
      <c r="L3">
        <v>167</v>
      </c>
      <c r="M3">
        <v>1176.3800000000001</v>
      </c>
      <c r="N3">
        <v>585.27</v>
      </c>
      <c r="O3">
        <v>10.6</v>
      </c>
      <c r="P3">
        <v>1125.74</v>
      </c>
      <c r="Q3">
        <v>1239.26</v>
      </c>
      <c r="R3">
        <v>841.82</v>
      </c>
      <c r="S3">
        <v>1107.49</v>
      </c>
      <c r="T3">
        <v>933.8</v>
      </c>
      <c r="U3">
        <v>1.05</v>
      </c>
      <c r="V3">
        <v>0.72</v>
      </c>
      <c r="W3">
        <v>0.94</v>
      </c>
      <c r="X3">
        <v>0.79</v>
      </c>
      <c r="Y3" t="s">
        <v>73</v>
      </c>
      <c r="Z3" t="s">
        <v>107</v>
      </c>
      <c r="AA3">
        <v>5.8</v>
      </c>
      <c r="AB3" t="s">
        <v>92</v>
      </c>
      <c r="AD3" t="s">
        <v>100</v>
      </c>
      <c r="AE3" t="s">
        <v>89</v>
      </c>
      <c r="AF3" t="s">
        <v>88</v>
      </c>
      <c r="AG3" t="s">
        <v>75</v>
      </c>
      <c r="AH3" t="s">
        <v>89</v>
      </c>
      <c r="AK3">
        <v>44.11</v>
      </c>
      <c r="AL3">
        <v>16.07</v>
      </c>
      <c r="AM3">
        <v>83.88</v>
      </c>
      <c r="AN3">
        <v>55.87</v>
      </c>
      <c r="AO3">
        <v>28.01</v>
      </c>
      <c r="AP3">
        <v>28.04</v>
      </c>
      <c r="AQ3">
        <v>28.04</v>
      </c>
      <c r="AR3">
        <v>5529</v>
      </c>
      <c r="AS3">
        <v>5524</v>
      </c>
      <c r="AT3">
        <v>6.35</v>
      </c>
      <c r="AU3">
        <v>4.63</v>
      </c>
      <c r="AV3">
        <v>0</v>
      </c>
      <c r="AW3">
        <v>9113</v>
      </c>
      <c r="AX3">
        <v>0</v>
      </c>
      <c r="AY3">
        <v>25992</v>
      </c>
      <c r="AZ3">
        <v>0</v>
      </c>
      <c r="BA3">
        <v>0</v>
      </c>
      <c r="BB3">
        <v>18589</v>
      </c>
      <c r="BC3">
        <v>0</v>
      </c>
      <c r="BD3">
        <v>7000</v>
      </c>
      <c r="BE3">
        <v>0</v>
      </c>
      <c r="BF3">
        <v>1</v>
      </c>
      <c r="BG3">
        <f t="shared" ref="BG3:BG66" si="0">ROW()-1</f>
        <v>2</v>
      </c>
    </row>
    <row r="4" spans="1:59" x14ac:dyDescent="0.3">
      <c r="A4">
        <v>762</v>
      </c>
      <c r="B4" t="s">
        <v>227</v>
      </c>
      <c r="C4" t="s">
        <v>228</v>
      </c>
      <c r="D4" t="s">
        <v>141</v>
      </c>
      <c r="E4" t="s">
        <v>44</v>
      </c>
      <c r="F4">
        <v>79.599999999999994</v>
      </c>
      <c r="G4">
        <v>119</v>
      </c>
      <c r="H4">
        <v>167</v>
      </c>
      <c r="I4">
        <v>167</v>
      </c>
      <c r="J4">
        <v>166</v>
      </c>
      <c r="K4">
        <v>167</v>
      </c>
      <c r="L4">
        <v>167</v>
      </c>
      <c r="M4">
        <v>1039.7</v>
      </c>
      <c r="N4">
        <v>517.27</v>
      </c>
      <c r="O4">
        <v>9.25</v>
      </c>
      <c r="P4">
        <v>1083.9000000000001</v>
      </c>
      <c r="Q4">
        <v>949.14</v>
      </c>
      <c r="R4">
        <v>469.98</v>
      </c>
      <c r="S4">
        <v>820.7</v>
      </c>
      <c r="T4">
        <v>604.9</v>
      </c>
      <c r="U4">
        <v>0.91</v>
      </c>
      <c r="V4">
        <v>0.45</v>
      </c>
      <c r="W4">
        <v>0.79</v>
      </c>
      <c r="X4">
        <v>0.57999999999999996</v>
      </c>
      <c r="Y4" t="s">
        <v>107</v>
      </c>
      <c r="Z4" t="s">
        <v>107</v>
      </c>
      <c r="AA4">
        <v>3</v>
      </c>
      <c r="AB4" t="s">
        <v>229</v>
      </c>
      <c r="AC4" t="s">
        <v>172</v>
      </c>
      <c r="AD4" t="s">
        <v>100</v>
      </c>
      <c r="AE4" t="s">
        <v>76</v>
      </c>
      <c r="AF4" t="s">
        <v>75</v>
      </c>
      <c r="AG4" t="s">
        <v>76</v>
      </c>
      <c r="AH4" t="s">
        <v>75</v>
      </c>
      <c r="AK4">
        <v>33.74</v>
      </c>
      <c r="AL4">
        <v>16.07</v>
      </c>
      <c r="AM4">
        <v>83.91</v>
      </c>
      <c r="AN4">
        <v>66.239999999999995</v>
      </c>
      <c r="AO4">
        <v>17.670000000000002</v>
      </c>
      <c r="AP4">
        <v>17.670000000000002</v>
      </c>
      <c r="AQ4">
        <v>17.670000000000002</v>
      </c>
      <c r="AR4">
        <v>3499</v>
      </c>
      <c r="AS4">
        <v>3412</v>
      </c>
      <c r="AT4">
        <v>5.9</v>
      </c>
      <c r="AU4">
        <v>4</v>
      </c>
      <c r="AV4">
        <v>0</v>
      </c>
      <c r="AW4">
        <v>7352</v>
      </c>
      <c r="AX4">
        <v>0</v>
      </c>
      <c r="AY4">
        <v>13288</v>
      </c>
      <c r="AZ4">
        <v>0</v>
      </c>
      <c r="BA4">
        <v>0</v>
      </c>
      <c r="BB4">
        <v>13648</v>
      </c>
      <c r="BC4">
        <v>0</v>
      </c>
      <c r="BD4">
        <v>0</v>
      </c>
      <c r="BE4">
        <v>0</v>
      </c>
      <c r="BF4">
        <v>0</v>
      </c>
      <c r="BG4">
        <f t="shared" si="0"/>
        <v>3</v>
      </c>
    </row>
    <row r="5" spans="1:59" x14ac:dyDescent="0.3">
      <c r="A5">
        <v>541</v>
      </c>
      <c r="B5" t="s">
        <v>170</v>
      </c>
      <c r="C5" t="s">
        <v>171</v>
      </c>
      <c r="D5" t="s">
        <v>141</v>
      </c>
      <c r="E5" t="s">
        <v>44</v>
      </c>
      <c r="F5">
        <v>63.7</v>
      </c>
      <c r="G5">
        <v>95</v>
      </c>
      <c r="H5">
        <v>163</v>
      </c>
      <c r="I5">
        <v>167</v>
      </c>
      <c r="J5">
        <v>167</v>
      </c>
      <c r="K5">
        <v>167</v>
      </c>
      <c r="L5">
        <v>167</v>
      </c>
      <c r="M5">
        <v>740</v>
      </c>
      <c r="N5">
        <v>368.16</v>
      </c>
      <c r="O5">
        <v>7.78</v>
      </c>
      <c r="P5">
        <v>647.22</v>
      </c>
      <c r="Q5">
        <v>894.46</v>
      </c>
      <c r="R5">
        <v>723.09</v>
      </c>
      <c r="S5">
        <v>847.91</v>
      </c>
      <c r="T5">
        <v>774.21</v>
      </c>
      <c r="U5">
        <v>1.21</v>
      </c>
      <c r="V5">
        <v>0.98</v>
      </c>
      <c r="W5">
        <v>1.1499999999999999</v>
      </c>
      <c r="X5">
        <v>1.05</v>
      </c>
      <c r="Y5" t="s">
        <v>73</v>
      </c>
      <c r="Z5" t="s">
        <v>73</v>
      </c>
      <c r="AA5">
        <v>2.7</v>
      </c>
      <c r="AC5" t="s">
        <v>172</v>
      </c>
      <c r="AD5" t="s">
        <v>70</v>
      </c>
      <c r="AE5" t="s">
        <v>76</v>
      </c>
      <c r="AF5" t="s">
        <v>76</v>
      </c>
      <c r="AG5" t="s">
        <v>76</v>
      </c>
      <c r="AH5" t="s">
        <v>76</v>
      </c>
      <c r="AK5">
        <v>45.64</v>
      </c>
      <c r="AL5">
        <v>16.07</v>
      </c>
      <c r="AM5">
        <v>83.91</v>
      </c>
      <c r="AN5">
        <v>54.34</v>
      </c>
      <c r="AO5">
        <v>29.57</v>
      </c>
      <c r="AP5">
        <v>29.57</v>
      </c>
      <c r="AQ5">
        <v>29.57</v>
      </c>
      <c r="AR5">
        <v>5822</v>
      </c>
      <c r="AS5">
        <v>5822</v>
      </c>
      <c r="AT5">
        <v>5.67</v>
      </c>
      <c r="AU5">
        <v>4.79</v>
      </c>
      <c r="AV5">
        <v>0</v>
      </c>
      <c r="AW5">
        <v>13572</v>
      </c>
      <c r="AX5">
        <v>0</v>
      </c>
      <c r="AY5">
        <v>19432</v>
      </c>
      <c r="AZ5">
        <v>0</v>
      </c>
      <c r="BA5">
        <v>0</v>
      </c>
      <c r="BB5">
        <v>18688</v>
      </c>
      <c r="BC5">
        <v>0</v>
      </c>
      <c r="BD5">
        <v>9200</v>
      </c>
      <c r="BE5">
        <v>0</v>
      </c>
      <c r="BF5">
        <v>0</v>
      </c>
      <c r="BG5">
        <f t="shared" si="0"/>
        <v>4</v>
      </c>
    </row>
    <row r="6" spans="1:59" x14ac:dyDescent="0.3">
      <c r="A6">
        <v>972</v>
      </c>
      <c r="B6" t="s">
        <v>283</v>
      </c>
      <c r="C6" t="s">
        <v>284</v>
      </c>
      <c r="D6" t="s">
        <v>43</v>
      </c>
      <c r="E6" t="s">
        <v>44</v>
      </c>
      <c r="F6">
        <v>76.2</v>
      </c>
      <c r="G6">
        <v>114</v>
      </c>
      <c r="H6">
        <v>167</v>
      </c>
      <c r="I6">
        <v>167</v>
      </c>
      <c r="J6">
        <v>167</v>
      </c>
      <c r="K6">
        <v>167</v>
      </c>
      <c r="L6">
        <v>167</v>
      </c>
      <c r="M6">
        <v>736.97</v>
      </c>
      <c r="N6">
        <v>366.66</v>
      </c>
      <c r="O6">
        <v>6.49</v>
      </c>
      <c r="P6">
        <v>748</v>
      </c>
      <c r="Q6">
        <v>764.78</v>
      </c>
      <c r="R6">
        <v>1016.31</v>
      </c>
      <c r="S6">
        <v>827.94</v>
      </c>
      <c r="T6">
        <v>932.64</v>
      </c>
      <c r="U6">
        <v>1.04</v>
      </c>
      <c r="V6">
        <v>1.38</v>
      </c>
      <c r="W6">
        <v>1.1200000000000001</v>
      </c>
      <c r="X6">
        <v>1.27</v>
      </c>
      <c r="Y6" t="s">
        <v>73</v>
      </c>
      <c r="Z6" t="s">
        <v>138</v>
      </c>
      <c r="AA6">
        <v>4</v>
      </c>
      <c r="AB6" t="s">
        <v>58</v>
      </c>
      <c r="AC6" t="s">
        <v>285</v>
      </c>
      <c r="AD6" t="s">
        <v>70</v>
      </c>
      <c r="AE6" t="s">
        <v>75</v>
      </c>
      <c r="AF6" t="s">
        <v>75</v>
      </c>
      <c r="AG6" t="s">
        <v>89</v>
      </c>
      <c r="AH6" t="s">
        <v>89</v>
      </c>
      <c r="AK6">
        <v>35.39</v>
      </c>
      <c r="AL6">
        <v>16.07</v>
      </c>
      <c r="AM6">
        <v>83.91</v>
      </c>
      <c r="AN6">
        <v>64.59</v>
      </c>
      <c r="AO6">
        <v>19.32</v>
      </c>
      <c r="AP6">
        <v>19.32</v>
      </c>
      <c r="AQ6">
        <v>19.32</v>
      </c>
      <c r="AR6">
        <v>3814</v>
      </c>
      <c r="AS6">
        <v>3814</v>
      </c>
      <c r="AT6">
        <v>5.0599999999999996</v>
      </c>
      <c r="AU6">
        <v>7.78</v>
      </c>
      <c r="AV6">
        <v>0</v>
      </c>
      <c r="AW6">
        <v>11220</v>
      </c>
      <c r="AX6">
        <v>0</v>
      </c>
      <c r="AY6">
        <v>8072</v>
      </c>
      <c r="AZ6">
        <v>0</v>
      </c>
      <c r="BA6">
        <v>0</v>
      </c>
      <c r="BB6">
        <v>836</v>
      </c>
      <c r="BC6">
        <v>0</v>
      </c>
      <c r="BD6">
        <v>28840</v>
      </c>
      <c r="BE6">
        <v>0</v>
      </c>
      <c r="BF6">
        <v>1</v>
      </c>
      <c r="BG6">
        <f t="shared" si="0"/>
        <v>5</v>
      </c>
    </row>
    <row r="7" spans="1:59" x14ac:dyDescent="0.3">
      <c r="A7">
        <v>531</v>
      </c>
      <c r="B7" t="s">
        <v>168</v>
      </c>
      <c r="C7" t="s">
        <v>169</v>
      </c>
      <c r="D7" t="s">
        <v>43</v>
      </c>
      <c r="E7" t="s">
        <v>35</v>
      </c>
      <c r="F7">
        <v>47</v>
      </c>
      <c r="G7">
        <v>71</v>
      </c>
      <c r="H7">
        <v>125</v>
      </c>
      <c r="I7">
        <v>149</v>
      </c>
      <c r="J7">
        <v>73</v>
      </c>
      <c r="K7">
        <v>157</v>
      </c>
      <c r="L7">
        <v>143</v>
      </c>
      <c r="M7">
        <v>461.94</v>
      </c>
      <c r="N7">
        <v>229.82</v>
      </c>
      <c r="O7">
        <v>6.64</v>
      </c>
      <c r="P7">
        <v>390.67</v>
      </c>
      <c r="Q7">
        <v>379.77</v>
      </c>
      <c r="R7">
        <v>110.37</v>
      </c>
      <c r="S7">
        <v>339.7</v>
      </c>
      <c r="T7">
        <v>202.85</v>
      </c>
      <c r="U7">
        <v>0.82</v>
      </c>
      <c r="V7">
        <v>0.24</v>
      </c>
      <c r="W7">
        <v>0.74</v>
      </c>
      <c r="X7">
        <v>0.44</v>
      </c>
      <c r="Y7" t="s">
        <v>107</v>
      </c>
      <c r="Z7" t="s">
        <v>36</v>
      </c>
      <c r="AA7">
        <v>3.6</v>
      </c>
      <c r="AB7" t="s">
        <v>37</v>
      </c>
      <c r="AC7" t="s">
        <v>151</v>
      </c>
      <c r="AD7" t="s">
        <v>70</v>
      </c>
      <c r="AE7" t="s">
        <v>76</v>
      </c>
      <c r="AF7" t="s">
        <v>76</v>
      </c>
      <c r="AG7" t="s">
        <v>76</v>
      </c>
      <c r="AH7" t="s">
        <v>76</v>
      </c>
      <c r="AK7">
        <v>59.93</v>
      </c>
      <c r="AL7">
        <v>16.07</v>
      </c>
      <c r="AM7">
        <v>82.01</v>
      </c>
      <c r="AN7">
        <v>40.049999999999997</v>
      </c>
      <c r="AO7">
        <v>41.96</v>
      </c>
      <c r="AP7">
        <v>43.86</v>
      </c>
      <c r="AQ7">
        <v>43.86</v>
      </c>
      <c r="AR7">
        <v>6873</v>
      </c>
      <c r="AS7">
        <v>1723</v>
      </c>
      <c r="AT7">
        <v>3.97</v>
      </c>
      <c r="AU7">
        <v>4</v>
      </c>
      <c r="AV7">
        <v>0</v>
      </c>
      <c r="AW7">
        <v>27299</v>
      </c>
      <c r="AX7">
        <v>0</v>
      </c>
      <c r="AY7">
        <v>0</v>
      </c>
      <c r="AZ7">
        <v>0</v>
      </c>
      <c r="BA7">
        <v>0</v>
      </c>
      <c r="BB7">
        <v>6888</v>
      </c>
      <c r="BC7">
        <v>0</v>
      </c>
      <c r="BD7">
        <v>0</v>
      </c>
      <c r="BE7">
        <v>0</v>
      </c>
      <c r="BF7">
        <v>0</v>
      </c>
      <c r="BG7">
        <f t="shared" si="0"/>
        <v>6</v>
      </c>
    </row>
    <row r="8" spans="1:59" x14ac:dyDescent="0.3">
      <c r="A8">
        <v>833</v>
      </c>
      <c r="B8" t="s">
        <v>258</v>
      </c>
      <c r="C8" t="s">
        <v>259</v>
      </c>
      <c r="D8" t="s">
        <v>43</v>
      </c>
      <c r="E8" t="s">
        <v>44</v>
      </c>
      <c r="F8">
        <v>49.4</v>
      </c>
      <c r="G8">
        <v>75</v>
      </c>
      <c r="H8">
        <v>137</v>
      </c>
      <c r="I8">
        <v>167</v>
      </c>
      <c r="J8">
        <v>167</v>
      </c>
      <c r="K8">
        <v>167</v>
      </c>
      <c r="L8">
        <v>167</v>
      </c>
      <c r="M8">
        <v>424.15</v>
      </c>
      <c r="N8">
        <v>211.02</v>
      </c>
      <c r="O8">
        <v>5.23</v>
      </c>
      <c r="P8">
        <v>393.75</v>
      </c>
      <c r="Q8">
        <v>490.42</v>
      </c>
      <c r="R8">
        <v>350.95</v>
      </c>
      <c r="S8">
        <v>511.66</v>
      </c>
      <c r="T8">
        <v>421.93</v>
      </c>
      <c r="U8">
        <v>1.1599999999999999</v>
      </c>
      <c r="V8">
        <v>0.83</v>
      </c>
      <c r="W8">
        <v>1.21</v>
      </c>
      <c r="X8">
        <v>0.99</v>
      </c>
      <c r="Y8" t="s">
        <v>138</v>
      </c>
      <c r="Z8" t="s">
        <v>73</v>
      </c>
      <c r="AA8">
        <v>5.4</v>
      </c>
      <c r="AC8" t="s">
        <v>260</v>
      </c>
      <c r="AD8" t="s">
        <v>70</v>
      </c>
      <c r="AE8" t="s">
        <v>88</v>
      </c>
      <c r="AF8" t="s">
        <v>88</v>
      </c>
      <c r="AG8" t="s">
        <v>89</v>
      </c>
      <c r="AH8" t="s">
        <v>89</v>
      </c>
      <c r="AK8">
        <v>58.15</v>
      </c>
      <c r="AL8">
        <v>16.07</v>
      </c>
      <c r="AM8">
        <v>83.22</v>
      </c>
      <c r="AN8">
        <v>41.83</v>
      </c>
      <c r="AO8">
        <v>41.39</v>
      </c>
      <c r="AP8">
        <v>42.09</v>
      </c>
      <c r="AQ8">
        <v>42.09</v>
      </c>
      <c r="AR8">
        <v>8325</v>
      </c>
      <c r="AS8">
        <v>8325</v>
      </c>
      <c r="AT8">
        <v>3.98</v>
      </c>
      <c r="AU8">
        <v>3.98</v>
      </c>
      <c r="AV8">
        <v>0</v>
      </c>
      <c r="AW8">
        <v>33161</v>
      </c>
      <c r="AX8">
        <v>0</v>
      </c>
      <c r="AY8">
        <v>0</v>
      </c>
      <c r="AZ8">
        <v>0</v>
      </c>
      <c r="BA8">
        <v>0</v>
      </c>
      <c r="BB8">
        <v>33161</v>
      </c>
      <c r="BC8">
        <v>0</v>
      </c>
      <c r="BD8">
        <v>0</v>
      </c>
      <c r="BE8">
        <v>0</v>
      </c>
      <c r="BF8">
        <v>1</v>
      </c>
      <c r="BG8">
        <f t="shared" si="0"/>
        <v>7</v>
      </c>
    </row>
    <row r="9" spans="1:59" x14ac:dyDescent="0.3">
      <c r="A9">
        <v>544</v>
      </c>
      <c r="B9" t="s">
        <v>176</v>
      </c>
      <c r="C9" t="s">
        <v>177</v>
      </c>
      <c r="D9" t="s">
        <v>83</v>
      </c>
      <c r="E9" t="s">
        <v>84</v>
      </c>
      <c r="F9">
        <v>49.8</v>
      </c>
      <c r="G9">
        <v>67</v>
      </c>
      <c r="H9">
        <v>110</v>
      </c>
      <c r="I9">
        <v>145</v>
      </c>
      <c r="J9">
        <v>167</v>
      </c>
      <c r="K9">
        <v>166</v>
      </c>
      <c r="L9">
        <v>167</v>
      </c>
      <c r="M9">
        <v>423.5</v>
      </c>
      <c r="N9">
        <v>210.7</v>
      </c>
      <c r="O9">
        <v>6.53</v>
      </c>
      <c r="P9">
        <v>364</v>
      </c>
      <c r="Q9">
        <v>467.2</v>
      </c>
      <c r="R9">
        <v>724.68</v>
      </c>
      <c r="S9">
        <v>560.82000000000005</v>
      </c>
      <c r="T9">
        <v>676.57</v>
      </c>
      <c r="U9">
        <v>1.1000000000000001</v>
      </c>
      <c r="V9">
        <v>1.71</v>
      </c>
      <c r="W9">
        <v>1.32</v>
      </c>
      <c r="X9">
        <v>1.6</v>
      </c>
      <c r="Y9" t="s">
        <v>138</v>
      </c>
      <c r="Z9" t="s">
        <v>138</v>
      </c>
      <c r="AA9">
        <v>4</v>
      </c>
      <c r="AC9" t="s">
        <v>172</v>
      </c>
      <c r="AD9" t="s">
        <v>70</v>
      </c>
      <c r="AE9" t="s">
        <v>89</v>
      </c>
      <c r="AF9" t="s">
        <v>89</v>
      </c>
      <c r="AG9" t="s">
        <v>89</v>
      </c>
      <c r="AH9" t="s">
        <v>89</v>
      </c>
      <c r="AK9">
        <v>58.47</v>
      </c>
      <c r="AL9">
        <v>16.07</v>
      </c>
      <c r="AM9">
        <v>83.91</v>
      </c>
      <c r="AN9">
        <v>41.51</v>
      </c>
      <c r="AO9">
        <v>42.4</v>
      </c>
      <c r="AP9">
        <v>42.4</v>
      </c>
      <c r="AQ9">
        <v>42.4</v>
      </c>
      <c r="AR9">
        <v>7282</v>
      </c>
      <c r="AS9">
        <v>8373</v>
      </c>
      <c r="AT9">
        <v>4</v>
      </c>
      <c r="AU9">
        <v>4.38</v>
      </c>
      <c r="AV9">
        <v>0</v>
      </c>
      <c r="AW9">
        <v>29128</v>
      </c>
      <c r="AX9">
        <v>0</v>
      </c>
      <c r="AY9">
        <v>0</v>
      </c>
      <c r="AZ9">
        <v>0</v>
      </c>
      <c r="BA9">
        <v>0</v>
      </c>
      <c r="BB9">
        <v>30352</v>
      </c>
      <c r="BC9">
        <v>0</v>
      </c>
      <c r="BD9">
        <v>6280</v>
      </c>
      <c r="BE9">
        <v>0</v>
      </c>
      <c r="BF9">
        <v>1</v>
      </c>
      <c r="BG9">
        <f t="shared" si="0"/>
        <v>8</v>
      </c>
    </row>
    <row r="10" spans="1:59" x14ac:dyDescent="0.3">
      <c r="A10">
        <v>830</v>
      </c>
      <c r="B10" t="s">
        <v>253</v>
      </c>
      <c r="C10" t="s">
        <v>254</v>
      </c>
      <c r="D10" t="s">
        <v>53</v>
      </c>
      <c r="E10" t="s">
        <v>84</v>
      </c>
      <c r="F10">
        <v>26.2</v>
      </c>
      <c r="G10">
        <v>37</v>
      </c>
      <c r="H10">
        <v>49</v>
      </c>
      <c r="I10">
        <v>67</v>
      </c>
      <c r="J10">
        <v>121</v>
      </c>
      <c r="K10">
        <v>93</v>
      </c>
      <c r="L10">
        <v>122</v>
      </c>
      <c r="M10">
        <v>414.19</v>
      </c>
      <c r="N10">
        <v>206.07</v>
      </c>
      <c r="O10">
        <v>11.25</v>
      </c>
      <c r="P10">
        <v>252.92</v>
      </c>
      <c r="Q10">
        <v>227.93</v>
      </c>
      <c r="R10">
        <v>282.83</v>
      </c>
      <c r="S10">
        <v>252.56</v>
      </c>
      <c r="T10">
        <v>270.12</v>
      </c>
      <c r="U10">
        <v>0.55000000000000004</v>
      </c>
      <c r="V10">
        <v>0.68</v>
      </c>
      <c r="W10">
        <v>0.61</v>
      </c>
      <c r="X10">
        <v>0.65</v>
      </c>
      <c r="Y10" t="s">
        <v>107</v>
      </c>
      <c r="Z10" t="s">
        <v>107</v>
      </c>
      <c r="AA10">
        <v>2.8</v>
      </c>
      <c r="AC10" t="s">
        <v>128</v>
      </c>
      <c r="AD10" t="s">
        <v>70</v>
      </c>
      <c r="AE10" t="s">
        <v>76</v>
      </c>
      <c r="AF10" t="s">
        <v>76</v>
      </c>
      <c r="AG10" t="s">
        <v>76</v>
      </c>
      <c r="AH10" t="s">
        <v>76</v>
      </c>
      <c r="AK10">
        <v>78.41</v>
      </c>
      <c r="AL10">
        <v>16.12</v>
      </c>
      <c r="AM10">
        <v>66.430000000000007</v>
      </c>
      <c r="AN10">
        <v>21.57</v>
      </c>
      <c r="AO10">
        <v>44.86</v>
      </c>
      <c r="AP10">
        <v>62.03</v>
      </c>
      <c r="AQ10">
        <v>62.29</v>
      </c>
      <c r="AR10">
        <v>3565</v>
      </c>
      <c r="AS10">
        <v>8584</v>
      </c>
      <c r="AT10">
        <v>3.94</v>
      </c>
      <c r="AU10">
        <v>3.71</v>
      </c>
      <c r="AV10">
        <v>0</v>
      </c>
      <c r="AW10">
        <v>14040</v>
      </c>
      <c r="AX10">
        <v>0</v>
      </c>
      <c r="AY10">
        <v>0</v>
      </c>
      <c r="AZ10">
        <v>0</v>
      </c>
      <c r="BA10">
        <v>485</v>
      </c>
      <c r="BB10">
        <v>31358</v>
      </c>
      <c r="BC10">
        <v>0</v>
      </c>
      <c r="BD10">
        <v>0</v>
      </c>
      <c r="BE10">
        <v>0</v>
      </c>
      <c r="BF10">
        <v>0</v>
      </c>
      <c r="BG10">
        <f t="shared" si="0"/>
        <v>9</v>
      </c>
    </row>
    <row r="11" spans="1:59" x14ac:dyDescent="0.3">
      <c r="A11">
        <v>621</v>
      </c>
      <c r="B11" t="s">
        <v>191</v>
      </c>
      <c r="C11" t="s">
        <v>192</v>
      </c>
      <c r="D11" t="s">
        <v>43</v>
      </c>
      <c r="E11" t="s">
        <v>35</v>
      </c>
      <c r="F11">
        <v>30.2</v>
      </c>
      <c r="G11">
        <v>45</v>
      </c>
      <c r="H11">
        <v>87</v>
      </c>
      <c r="I11">
        <v>161</v>
      </c>
      <c r="J11">
        <v>136</v>
      </c>
      <c r="K11">
        <v>166</v>
      </c>
      <c r="L11">
        <v>161</v>
      </c>
      <c r="M11">
        <v>407.55</v>
      </c>
      <c r="N11">
        <v>202.76</v>
      </c>
      <c r="O11">
        <v>8.33</v>
      </c>
      <c r="P11">
        <v>299.32</v>
      </c>
      <c r="Q11">
        <v>649.07000000000005</v>
      </c>
      <c r="R11">
        <v>346.93</v>
      </c>
      <c r="S11">
        <v>598.19000000000005</v>
      </c>
      <c r="T11">
        <v>470.92</v>
      </c>
      <c r="U11">
        <v>1.59</v>
      </c>
      <c r="V11">
        <v>0.85</v>
      </c>
      <c r="W11">
        <v>1.47</v>
      </c>
      <c r="X11">
        <v>1.1599999999999999</v>
      </c>
      <c r="Y11" t="s">
        <v>138</v>
      </c>
      <c r="Z11" t="s">
        <v>73</v>
      </c>
      <c r="AA11">
        <v>5.3</v>
      </c>
      <c r="AB11" t="s">
        <v>193</v>
      </c>
      <c r="AC11" t="s">
        <v>194</v>
      </c>
      <c r="AD11" t="s">
        <v>70</v>
      </c>
      <c r="AE11" t="s">
        <v>88</v>
      </c>
      <c r="AF11" t="s">
        <v>88</v>
      </c>
      <c r="AG11" t="s">
        <v>89</v>
      </c>
      <c r="AH11" t="s">
        <v>89</v>
      </c>
      <c r="AK11">
        <v>73.92</v>
      </c>
      <c r="AL11">
        <v>16.07</v>
      </c>
      <c r="AM11">
        <v>82.93</v>
      </c>
      <c r="AN11">
        <v>26.06</v>
      </c>
      <c r="AO11">
        <v>56.87</v>
      </c>
      <c r="AP11">
        <v>57.85</v>
      </c>
      <c r="AQ11">
        <v>57.85</v>
      </c>
      <c r="AR11">
        <v>11171</v>
      </c>
      <c r="AS11">
        <v>8998</v>
      </c>
      <c r="AT11">
        <v>4.6500000000000004</v>
      </c>
      <c r="AU11">
        <v>3.98</v>
      </c>
      <c r="AV11">
        <v>0</v>
      </c>
      <c r="AW11">
        <v>37108</v>
      </c>
      <c r="AX11">
        <v>0</v>
      </c>
      <c r="AY11">
        <v>14864</v>
      </c>
      <c r="AZ11">
        <v>0</v>
      </c>
      <c r="BA11">
        <v>0</v>
      </c>
      <c r="BB11">
        <v>35850</v>
      </c>
      <c r="BC11">
        <v>0</v>
      </c>
      <c r="BD11">
        <v>0</v>
      </c>
      <c r="BE11">
        <v>0</v>
      </c>
      <c r="BF11">
        <v>1</v>
      </c>
      <c r="BG11">
        <f t="shared" si="0"/>
        <v>10</v>
      </c>
    </row>
    <row r="12" spans="1:59" x14ac:dyDescent="0.3">
      <c r="A12">
        <v>922</v>
      </c>
      <c r="B12" t="s">
        <v>274</v>
      </c>
      <c r="C12" t="s">
        <v>275</v>
      </c>
      <c r="D12" t="s">
        <v>53</v>
      </c>
      <c r="E12" t="s">
        <v>84</v>
      </c>
      <c r="F12">
        <v>9.8000000000000007</v>
      </c>
      <c r="G12">
        <v>14</v>
      </c>
      <c r="H12">
        <v>12</v>
      </c>
      <c r="I12">
        <v>13</v>
      </c>
      <c r="J12">
        <v>78</v>
      </c>
      <c r="K12">
        <v>15</v>
      </c>
      <c r="L12">
        <v>78</v>
      </c>
      <c r="M12">
        <v>304.64</v>
      </c>
      <c r="N12">
        <v>151.56</v>
      </c>
      <c r="O12">
        <v>19.95</v>
      </c>
      <c r="P12">
        <v>41.39</v>
      </c>
      <c r="Q12">
        <v>33.409999999999997</v>
      </c>
      <c r="R12">
        <v>171.46</v>
      </c>
      <c r="S12">
        <v>34.950000000000003</v>
      </c>
      <c r="T12">
        <v>90.39</v>
      </c>
      <c r="U12">
        <v>0.11</v>
      </c>
      <c r="V12">
        <v>0.56000000000000005</v>
      </c>
      <c r="W12">
        <v>0.11</v>
      </c>
      <c r="X12">
        <v>0.3</v>
      </c>
      <c r="Y12" t="s">
        <v>36</v>
      </c>
      <c r="Z12" t="s">
        <v>107</v>
      </c>
      <c r="AA12">
        <v>2.8</v>
      </c>
      <c r="AC12" t="s">
        <v>276</v>
      </c>
      <c r="AD12" t="s">
        <v>70</v>
      </c>
      <c r="AE12" t="s">
        <v>40</v>
      </c>
      <c r="AF12" t="s">
        <v>40</v>
      </c>
      <c r="AG12" t="s">
        <v>76</v>
      </c>
      <c r="AH12" t="s">
        <v>76</v>
      </c>
      <c r="AK12">
        <v>92.61</v>
      </c>
      <c r="AL12">
        <v>16.07</v>
      </c>
      <c r="AM12">
        <v>56.07</v>
      </c>
      <c r="AN12">
        <v>7.37</v>
      </c>
      <c r="AO12">
        <v>48.7</v>
      </c>
      <c r="AP12">
        <v>76.540000000000006</v>
      </c>
      <c r="AQ12">
        <v>76.540000000000006</v>
      </c>
      <c r="AR12">
        <v>545</v>
      </c>
      <c r="AS12">
        <v>8145</v>
      </c>
      <c r="AT12">
        <v>4</v>
      </c>
      <c r="AU12">
        <v>3.56</v>
      </c>
      <c r="AV12">
        <v>0</v>
      </c>
      <c r="AW12">
        <v>2180</v>
      </c>
      <c r="AX12">
        <v>0</v>
      </c>
      <c r="AY12">
        <v>0</v>
      </c>
      <c r="AZ12">
        <v>0</v>
      </c>
      <c r="BA12">
        <v>146</v>
      </c>
      <c r="BB12">
        <v>28890</v>
      </c>
      <c r="BC12">
        <v>0</v>
      </c>
      <c r="BD12">
        <v>0</v>
      </c>
      <c r="BE12">
        <v>0</v>
      </c>
      <c r="BF12">
        <v>0</v>
      </c>
      <c r="BG12">
        <f t="shared" si="0"/>
        <v>11</v>
      </c>
    </row>
    <row r="13" spans="1:59" x14ac:dyDescent="0.3">
      <c r="A13">
        <v>407</v>
      </c>
      <c r="B13" t="s">
        <v>149</v>
      </c>
      <c r="C13" t="s">
        <v>150</v>
      </c>
      <c r="D13" t="s">
        <v>134</v>
      </c>
      <c r="E13" t="s">
        <v>44</v>
      </c>
      <c r="F13">
        <v>40.700000000000003</v>
      </c>
      <c r="G13">
        <v>58</v>
      </c>
      <c r="H13">
        <v>101</v>
      </c>
      <c r="I13">
        <v>166</v>
      </c>
      <c r="J13">
        <v>160</v>
      </c>
      <c r="K13">
        <v>167</v>
      </c>
      <c r="L13">
        <v>166</v>
      </c>
      <c r="M13">
        <v>287.41000000000003</v>
      </c>
      <c r="N13">
        <v>142.99</v>
      </c>
      <c r="O13">
        <v>5.26</v>
      </c>
      <c r="P13">
        <v>216.86</v>
      </c>
      <c r="Q13">
        <v>381.83</v>
      </c>
      <c r="R13">
        <v>247.44</v>
      </c>
      <c r="S13">
        <v>428.66</v>
      </c>
      <c r="T13">
        <v>323.95999999999998</v>
      </c>
      <c r="U13">
        <v>1.33</v>
      </c>
      <c r="V13">
        <v>0.86</v>
      </c>
      <c r="W13">
        <v>1.49</v>
      </c>
      <c r="X13">
        <v>1.1299999999999999</v>
      </c>
      <c r="Y13" t="s">
        <v>138</v>
      </c>
      <c r="Z13" t="s">
        <v>73</v>
      </c>
      <c r="AA13">
        <v>4.4000000000000004</v>
      </c>
      <c r="AC13" t="s">
        <v>151</v>
      </c>
      <c r="AD13" t="s">
        <v>70</v>
      </c>
      <c r="AE13" t="s">
        <v>89</v>
      </c>
      <c r="AF13" t="s">
        <v>89</v>
      </c>
      <c r="AG13" t="s">
        <v>75</v>
      </c>
      <c r="AH13" t="s">
        <v>75</v>
      </c>
      <c r="AK13">
        <v>63.31</v>
      </c>
      <c r="AL13">
        <v>16.07</v>
      </c>
      <c r="AM13">
        <v>83.82</v>
      </c>
      <c r="AN13">
        <v>36.67</v>
      </c>
      <c r="AO13">
        <v>47.15</v>
      </c>
      <c r="AP13">
        <v>47.24</v>
      </c>
      <c r="AQ13">
        <v>47.24</v>
      </c>
      <c r="AR13">
        <v>9285</v>
      </c>
      <c r="AS13">
        <v>9005</v>
      </c>
      <c r="AT13">
        <v>4.01</v>
      </c>
      <c r="AU13">
        <v>4</v>
      </c>
      <c r="AV13">
        <v>0</v>
      </c>
      <c r="AW13">
        <v>36986</v>
      </c>
      <c r="AX13">
        <v>0</v>
      </c>
      <c r="AY13">
        <v>272</v>
      </c>
      <c r="AZ13">
        <v>0</v>
      </c>
      <c r="BA13">
        <v>0</v>
      </c>
      <c r="BB13">
        <v>36013</v>
      </c>
      <c r="BC13">
        <v>0</v>
      </c>
      <c r="BD13">
        <v>0</v>
      </c>
      <c r="BE13">
        <v>0</v>
      </c>
      <c r="BF13">
        <v>1</v>
      </c>
      <c r="BG13">
        <f t="shared" si="0"/>
        <v>12</v>
      </c>
    </row>
    <row r="14" spans="1:59" x14ac:dyDescent="0.3">
      <c r="A14">
        <v>317</v>
      </c>
      <c r="B14" t="s">
        <v>101</v>
      </c>
      <c r="C14" t="s">
        <v>102</v>
      </c>
      <c r="D14" t="s">
        <v>53</v>
      </c>
      <c r="E14" t="s">
        <v>84</v>
      </c>
      <c r="F14">
        <v>19.7</v>
      </c>
      <c r="G14">
        <v>27</v>
      </c>
      <c r="H14">
        <v>35</v>
      </c>
      <c r="I14">
        <v>62</v>
      </c>
      <c r="J14">
        <v>123</v>
      </c>
      <c r="K14">
        <v>120</v>
      </c>
      <c r="L14">
        <v>131</v>
      </c>
      <c r="M14">
        <v>280.89</v>
      </c>
      <c r="N14">
        <v>139.75</v>
      </c>
      <c r="O14">
        <v>10.62</v>
      </c>
      <c r="P14">
        <v>157.86000000000001</v>
      </c>
      <c r="Q14">
        <v>180.24</v>
      </c>
      <c r="R14">
        <v>330</v>
      </c>
      <c r="S14">
        <v>275.85000000000002</v>
      </c>
      <c r="T14">
        <v>328.46</v>
      </c>
      <c r="U14">
        <v>0.64</v>
      </c>
      <c r="V14">
        <v>1.17</v>
      </c>
      <c r="W14">
        <v>0.98</v>
      </c>
      <c r="X14">
        <v>1.17</v>
      </c>
      <c r="Y14" t="s">
        <v>73</v>
      </c>
      <c r="Z14" t="s">
        <v>73</v>
      </c>
      <c r="AA14">
        <v>5.6</v>
      </c>
      <c r="AB14" t="s">
        <v>103</v>
      </c>
      <c r="AC14" t="s">
        <v>104</v>
      </c>
      <c r="AD14" t="s">
        <v>70</v>
      </c>
      <c r="AE14" t="s">
        <v>89</v>
      </c>
      <c r="AF14" t="s">
        <v>89</v>
      </c>
      <c r="AG14" t="s">
        <v>89</v>
      </c>
      <c r="AH14" t="s">
        <v>89</v>
      </c>
      <c r="AK14">
        <v>83.66</v>
      </c>
      <c r="AL14">
        <v>16.07</v>
      </c>
      <c r="AM14">
        <v>71.959999999999994</v>
      </c>
      <c r="AN14">
        <v>16.32</v>
      </c>
      <c r="AO14">
        <v>55.64</v>
      </c>
      <c r="AP14">
        <v>67.59</v>
      </c>
      <c r="AQ14">
        <v>67.59</v>
      </c>
      <c r="AR14">
        <v>3779</v>
      </c>
      <c r="AS14">
        <v>9124</v>
      </c>
      <c r="AT14">
        <v>3.89</v>
      </c>
      <c r="AU14">
        <v>3.89</v>
      </c>
      <c r="AV14">
        <v>0</v>
      </c>
      <c r="AW14">
        <v>14682</v>
      </c>
      <c r="AX14">
        <v>0</v>
      </c>
      <c r="AY14">
        <v>0</v>
      </c>
      <c r="AZ14">
        <v>0</v>
      </c>
      <c r="BA14">
        <v>0</v>
      </c>
      <c r="BB14">
        <v>35466</v>
      </c>
      <c r="BC14">
        <v>0</v>
      </c>
      <c r="BD14">
        <v>0</v>
      </c>
      <c r="BE14">
        <v>0</v>
      </c>
      <c r="BF14">
        <v>1</v>
      </c>
      <c r="BG14">
        <f t="shared" si="0"/>
        <v>13</v>
      </c>
    </row>
    <row r="15" spans="1:59" x14ac:dyDescent="0.3">
      <c r="A15">
        <v>402</v>
      </c>
      <c r="B15" t="s">
        <v>136</v>
      </c>
      <c r="C15" t="s">
        <v>137</v>
      </c>
      <c r="D15" t="s">
        <v>134</v>
      </c>
      <c r="E15" t="s">
        <v>84</v>
      </c>
      <c r="F15">
        <v>38</v>
      </c>
      <c r="G15">
        <v>49</v>
      </c>
      <c r="H15">
        <v>85</v>
      </c>
      <c r="I15">
        <v>148</v>
      </c>
      <c r="J15">
        <v>167</v>
      </c>
      <c r="K15">
        <v>167</v>
      </c>
      <c r="L15">
        <v>167</v>
      </c>
      <c r="M15">
        <v>230.84</v>
      </c>
      <c r="N15">
        <v>114.85</v>
      </c>
      <c r="O15">
        <v>5.0199999999999996</v>
      </c>
      <c r="P15">
        <v>166.95</v>
      </c>
      <c r="Q15">
        <v>245.01</v>
      </c>
      <c r="R15">
        <v>348.05</v>
      </c>
      <c r="S15">
        <v>322.72000000000003</v>
      </c>
      <c r="T15">
        <v>356.85</v>
      </c>
      <c r="U15">
        <v>1.06</v>
      </c>
      <c r="V15">
        <v>1.51</v>
      </c>
      <c r="W15">
        <v>1.4</v>
      </c>
      <c r="X15">
        <v>1.55</v>
      </c>
      <c r="Y15" t="s">
        <v>138</v>
      </c>
      <c r="Z15" t="s">
        <v>138</v>
      </c>
      <c r="AA15">
        <v>5.6</v>
      </c>
      <c r="AB15" t="s">
        <v>47</v>
      </c>
      <c r="AC15" t="s">
        <v>37</v>
      </c>
      <c r="AD15" t="s">
        <v>70</v>
      </c>
      <c r="AE15" t="s">
        <v>88</v>
      </c>
      <c r="AF15" t="s">
        <v>88</v>
      </c>
      <c r="AG15" t="s">
        <v>88</v>
      </c>
      <c r="AH15" t="s">
        <v>88</v>
      </c>
      <c r="AK15">
        <v>66.67</v>
      </c>
      <c r="AL15">
        <v>16.07</v>
      </c>
      <c r="AM15">
        <v>83.6</v>
      </c>
      <c r="AN15">
        <v>33.31</v>
      </c>
      <c r="AO15">
        <v>50.29</v>
      </c>
      <c r="AP15">
        <v>50.6</v>
      </c>
      <c r="AQ15">
        <v>50.6</v>
      </c>
      <c r="AR15">
        <v>9169</v>
      </c>
      <c r="AS15">
        <v>9969</v>
      </c>
      <c r="AT15">
        <v>3.99</v>
      </c>
      <c r="AU15">
        <v>3.99</v>
      </c>
      <c r="AV15">
        <v>0</v>
      </c>
      <c r="AW15">
        <v>36615</v>
      </c>
      <c r="AX15">
        <v>0</v>
      </c>
      <c r="AY15">
        <v>0</v>
      </c>
      <c r="AZ15">
        <v>0</v>
      </c>
      <c r="BA15">
        <v>0</v>
      </c>
      <c r="BB15">
        <v>39815</v>
      </c>
      <c r="BC15">
        <v>0</v>
      </c>
      <c r="BD15">
        <v>0</v>
      </c>
      <c r="BE15">
        <v>0</v>
      </c>
      <c r="BF15">
        <v>1</v>
      </c>
      <c r="BG15">
        <f t="shared" si="0"/>
        <v>14</v>
      </c>
    </row>
    <row r="16" spans="1:59" x14ac:dyDescent="0.3">
      <c r="A16">
        <v>802</v>
      </c>
      <c r="B16" t="s">
        <v>230</v>
      </c>
      <c r="C16" t="s">
        <v>231</v>
      </c>
      <c r="D16" t="s">
        <v>43</v>
      </c>
      <c r="E16" t="s">
        <v>44</v>
      </c>
      <c r="F16">
        <v>24.5</v>
      </c>
      <c r="G16">
        <v>38</v>
      </c>
      <c r="H16">
        <v>56</v>
      </c>
      <c r="I16">
        <v>165</v>
      </c>
      <c r="J16">
        <v>151</v>
      </c>
      <c r="K16">
        <v>167</v>
      </c>
      <c r="L16">
        <v>167</v>
      </c>
      <c r="M16">
        <v>229.77</v>
      </c>
      <c r="N16">
        <v>114.31</v>
      </c>
      <c r="O16">
        <v>5.34</v>
      </c>
      <c r="P16">
        <v>165.34</v>
      </c>
      <c r="Q16">
        <v>647.76</v>
      </c>
      <c r="R16">
        <v>410.08</v>
      </c>
      <c r="S16">
        <v>707.68</v>
      </c>
      <c r="T16">
        <v>575.65</v>
      </c>
      <c r="U16">
        <v>2.82</v>
      </c>
      <c r="V16">
        <v>1.78</v>
      </c>
      <c r="W16">
        <v>3.08</v>
      </c>
      <c r="X16">
        <v>2.5099999999999998</v>
      </c>
      <c r="Y16" t="s">
        <v>85</v>
      </c>
      <c r="Z16" t="s">
        <v>85</v>
      </c>
      <c r="AA16">
        <v>6.1</v>
      </c>
      <c r="AB16" t="s">
        <v>232</v>
      </c>
      <c r="AC16" t="s">
        <v>233</v>
      </c>
      <c r="AD16" t="s">
        <v>70</v>
      </c>
      <c r="AE16" t="s">
        <v>88</v>
      </c>
      <c r="AF16" t="s">
        <v>88</v>
      </c>
      <c r="AG16" t="s">
        <v>88</v>
      </c>
      <c r="AH16" t="s">
        <v>88</v>
      </c>
      <c r="AK16">
        <v>79.36</v>
      </c>
      <c r="AL16">
        <v>16.07</v>
      </c>
      <c r="AM16">
        <v>62.01</v>
      </c>
      <c r="AN16">
        <v>20.62</v>
      </c>
      <c r="AO16">
        <v>41.39</v>
      </c>
      <c r="AP16">
        <v>63.29</v>
      </c>
      <c r="AQ16">
        <v>63.29</v>
      </c>
      <c r="AR16">
        <v>12350</v>
      </c>
      <c r="AS16">
        <v>11479</v>
      </c>
      <c r="AT16">
        <v>4.17</v>
      </c>
      <c r="AU16">
        <v>3.67</v>
      </c>
      <c r="AV16">
        <v>272</v>
      </c>
      <c r="AW16">
        <v>37590</v>
      </c>
      <c r="AX16">
        <v>0</v>
      </c>
      <c r="AY16">
        <v>13616</v>
      </c>
      <c r="AZ16">
        <v>0</v>
      </c>
      <c r="BA16">
        <v>246</v>
      </c>
      <c r="BB16">
        <v>41417</v>
      </c>
      <c r="BC16">
        <v>0</v>
      </c>
      <c r="BD16">
        <v>464</v>
      </c>
      <c r="BE16">
        <v>0</v>
      </c>
      <c r="BF16">
        <v>1</v>
      </c>
      <c r="BG16">
        <f t="shared" si="0"/>
        <v>15</v>
      </c>
    </row>
    <row r="17" spans="1:59" x14ac:dyDescent="0.3">
      <c r="A17">
        <v>743</v>
      </c>
      <c r="B17" t="s">
        <v>217</v>
      </c>
      <c r="C17" t="s">
        <v>218</v>
      </c>
      <c r="D17" t="s">
        <v>95</v>
      </c>
      <c r="E17" t="s">
        <v>44</v>
      </c>
      <c r="F17">
        <v>21.8</v>
      </c>
      <c r="G17">
        <v>37</v>
      </c>
      <c r="H17">
        <v>46</v>
      </c>
      <c r="I17">
        <v>19</v>
      </c>
      <c r="J17">
        <v>2</v>
      </c>
      <c r="K17">
        <v>19</v>
      </c>
      <c r="L17">
        <v>2</v>
      </c>
      <c r="M17">
        <v>212.54</v>
      </c>
      <c r="N17">
        <v>105.74</v>
      </c>
      <c r="O17">
        <v>4.9800000000000004</v>
      </c>
      <c r="P17">
        <v>99.92</v>
      </c>
      <c r="Q17">
        <v>23.93</v>
      </c>
      <c r="R17">
        <v>2.4700000000000002</v>
      </c>
      <c r="S17">
        <v>10.31</v>
      </c>
      <c r="T17">
        <v>1.61</v>
      </c>
      <c r="U17">
        <v>0.11</v>
      </c>
      <c r="V17">
        <v>0.01</v>
      </c>
      <c r="W17">
        <v>0.05</v>
      </c>
      <c r="X17">
        <v>0.01</v>
      </c>
      <c r="Y17" t="s">
        <v>36</v>
      </c>
      <c r="Z17" t="s">
        <v>36</v>
      </c>
      <c r="AA17">
        <v>5.0999999999999996</v>
      </c>
      <c r="AB17" t="s">
        <v>219</v>
      </c>
      <c r="AC17" t="s">
        <v>220</v>
      </c>
      <c r="AD17" t="s">
        <v>70</v>
      </c>
      <c r="AE17" t="s">
        <v>76</v>
      </c>
      <c r="AF17" t="s">
        <v>76</v>
      </c>
      <c r="AG17" t="s">
        <v>76</v>
      </c>
      <c r="AH17" t="s">
        <v>76</v>
      </c>
      <c r="AK17">
        <v>81.81</v>
      </c>
      <c r="AL17">
        <v>16.07</v>
      </c>
      <c r="AM17">
        <v>73.08</v>
      </c>
      <c r="AN17">
        <v>18.170000000000002</v>
      </c>
      <c r="AO17">
        <v>54.91</v>
      </c>
      <c r="AP17">
        <v>65.739999999999995</v>
      </c>
      <c r="AQ17">
        <v>65.739999999999995</v>
      </c>
      <c r="AR17">
        <v>353</v>
      </c>
      <c r="AS17">
        <v>0</v>
      </c>
      <c r="AT17">
        <v>4</v>
      </c>
      <c r="AU17">
        <v>0</v>
      </c>
      <c r="AV17">
        <v>0</v>
      </c>
      <c r="AW17">
        <v>1412</v>
      </c>
      <c r="AX17">
        <v>0</v>
      </c>
      <c r="AY17">
        <v>0</v>
      </c>
      <c r="AZ17">
        <v>0</v>
      </c>
      <c r="BA17">
        <v>0</v>
      </c>
      <c r="BB17">
        <v>0</v>
      </c>
      <c r="BC17">
        <v>0</v>
      </c>
      <c r="BD17">
        <v>0</v>
      </c>
      <c r="BE17">
        <v>0</v>
      </c>
      <c r="BF17">
        <v>0</v>
      </c>
      <c r="BG17">
        <f t="shared" si="0"/>
        <v>16</v>
      </c>
    </row>
    <row r="18" spans="1:59" x14ac:dyDescent="0.3">
      <c r="A18">
        <v>901</v>
      </c>
      <c r="B18" t="s">
        <v>272</v>
      </c>
      <c r="C18" t="s">
        <v>273</v>
      </c>
      <c r="D18" t="s">
        <v>34</v>
      </c>
      <c r="E18" t="s">
        <v>84</v>
      </c>
      <c r="F18">
        <v>20.399999999999999</v>
      </c>
      <c r="G18">
        <v>29</v>
      </c>
      <c r="H18">
        <v>44</v>
      </c>
      <c r="I18">
        <v>162</v>
      </c>
      <c r="J18">
        <v>167</v>
      </c>
      <c r="K18">
        <v>167</v>
      </c>
      <c r="L18">
        <v>167</v>
      </c>
      <c r="M18">
        <v>202.41</v>
      </c>
      <c r="N18">
        <v>100.7</v>
      </c>
      <c r="O18">
        <v>5.96</v>
      </c>
      <c r="P18">
        <v>107.1</v>
      </c>
      <c r="Q18">
        <v>409.96</v>
      </c>
      <c r="R18">
        <v>604.16</v>
      </c>
      <c r="S18">
        <v>392.37</v>
      </c>
      <c r="T18">
        <v>474.61</v>
      </c>
      <c r="U18">
        <v>2.0299999999999998</v>
      </c>
      <c r="V18">
        <v>2.98</v>
      </c>
      <c r="W18">
        <v>1.94</v>
      </c>
      <c r="X18">
        <v>2.34</v>
      </c>
      <c r="Y18" t="s">
        <v>138</v>
      </c>
      <c r="Z18" t="s">
        <v>85</v>
      </c>
      <c r="AA18">
        <v>3.8</v>
      </c>
      <c r="AC18" t="s">
        <v>55</v>
      </c>
      <c r="AD18" t="s">
        <v>70</v>
      </c>
      <c r="AE18" t="s">
        <v>89</v>
      </c>
      <c r="AF18" t="s">
        <v>89</v>
      </c>
      <c r="AG18" t="s">
        <v>88</v>
      </c>
      <c r="AH18" t="s">
        <v>88</v>
      </c>
      <c r="AK18">
        <v>82.78</v>
      </c>
      <c r="AL18">
        <v>16.07</v>
      </c>
      <c r="AM18">
        <v>82.06</v>
      </c>
      <c r="AN18">
        <v>17.2</v>
      </c>
      <c r="AO18">
        <v>64.86</v>
      </c>
      <c r="AP18">
        <v>66.709999999999994</v>
      </c>
      <c r="AQ18">
        <v>66.709999999999994</v>
      </c>
      <c r="AR18">
        <v>12730</v>
      </c>
      <c r="AS18">
        <v>13175</v>
      </c>
      <c r="AT18">
        <v>3.99</v>
      </c>
      <c r="AU18">
        <v>3.97</v>
      </c>
      <c r="AV18">
        <v>0</v>
      </c>
      <c r="AW18">
        <v>50736</v>
      </c>
      <c r="AX18">
        <v>0</v>
      </c>
      <c r="AY18">
        <v>0</v>
      </c>
      <c r="AZ18">
        <v>0</v>
      </c>
      <c r="BA18">
        <v>0</v>
      </c>
      <c r="BB18">
        <v>52329</v>
      </c>
      <c r="BC18">
        <v>0</v>
      </c>
      <c r="BD18">
        <v>0</v>
      </c>
      <c r="BE18">
        <v>0</v>
      </c>
      <c r="BF18">
        <v>1</v>
      </c>
      <c r="BG18">
        <f t="shared" si="0"/>
        <v>17</v>
      </c>
    </row>
    <row r="19" spans="1:59" x14ac:dyDescent="0.3">
      <c r="A19">
        <v>602</v>
      </c>
      <c r="B19" t="s">
        <v>183</v>
      </c>
      <c r="C19" t="s">
        <v>184</v>
      </c>
      <c r="D19" t="s">
        <v>43</v>
      </c>
      <c r="E19" t="s">
        <v>84</v>
      </c>
      <c r="F19">
        <v>29.1</v>
      </c>
      <c r="G19">
        <v>37</v>
      </c>
      <c r="H19">
        <v>58</v>
      </c>
      <c r="I19">
        <v>164</v>
      </c>
      <c r="J19">
        <v>167</v>
      </c>
      <c r="K19">
        <v>167</v>
      </c>
      <c r="L19">
        <v>167</v>
      </c>
      <c r="M19">
        <v>182.98</v>
      </c>
      <c r="N19">
        <v>91.04</v>
      </c>
      <c r="O19">
        <v>4.62</v>
      </c>
      <c r="P19">
        <v>154.38</v>
      </c>
      <c r="Q19">
        <v>451.41</v>
      </c>
      <c r="R19">
        <v>520.42999999999995</v>
      </c>
      <c r="S19">
        <v>533.04</v>
      </c>
      <c r="T19">
        <v>548.12</v>
      </c>
      <c r="U19">
        <v>2.4700000000000002</v>
      </c>
      <c r="V19">
        <v>2.84</v>
      </c>
      <c r="W19">
        <v>2.91</v>
      </c>
      <c r="X19">
        <v>3</v>
      </c>
      <c r="Y19" t="s">
        <v>85</v>
      </c>
      <c r="Z19" t="s">
        <v>85</v>
      </c>
      <c r="AA19">
        <v>4</v>
      </c>
      <c r="AB19" t="s">
        <v>185</v>
      </c>
      <c r="AC19" t="s">
        <v>186</v>
      </c>
      <c r="AD19" t="s">
        <v>70</v>
      </c>
      <c r="AE19" t="s">
        <v>88</v>
      </c>
      <c r="AF19" t="s">
        <v>88</v>
      </c>
      <c r="AG19" t="s">
        <v>88</v>
      </c>
      <c r="AH19" t="s">
        <v>88</v>
      </c>
      <c r="AK19">
        <v>74.94</v>
      </c>
      <c r="AL19">
        <v>16.07</v>
      </c>
      <c r="AM19">
        <v>71.56</v>
      </c>
      <c r="AN19">
        <v>25.05</v>
      </c>
      <c r="AO19">
        <v>46.51</v>
      </c>
      <c r="AP19">
        <v>58.87</v>
      </c>
      <c r="AQ19">
        <v>58.87</v>
      </c>
      <c r="AR19">
        <v>11507</v>
      </c>
      <c r="AS19">
        <v>11607</v>
      </c>
      <c r="AT19">
        <v>3.84</v>
      </c>
      <c r="AU19">
        <v>3.77</v>
      </c>
      <c r="AV19">
        <v>149</v>
      </c>
      <c r="AW19">
        <v>42277</v>
      </c>
      <c r="AX19">
        <v>0</v>
      </c>
      <c r="AY19">
        <v>1808</v>
      </c>
      <c r="AZ19">
        <v>0</v>
      </c>
      <c r="BA19">
        <v>153</v>
      </c>
      <c r="BB19">
        <v>43561</v>
      </c>
      <c r="BC19">
        <v>0</v>
      </c>
      <c r="BD19">
        <v>0</v>
      </c>
      <c r="BE19">
        <v>0</v>
      </c>
      <c r="BF19">
        <v>1</v>
      </c>
      <c r="BG19">
        <f t="shared" si="0"/>
        <v>18</v>
      </c>
    </row>
    <row r="20" spans="1:59" x14ac:dyDescent="0.3">
      <c r="A20">
        <v>931</v>
      </c>
      <c r="B20" t="s">
        <v>277</v>
      </c>
      <c r="C20" t="s">
        <v>278</v>
      </c>
      <c r="D20" t="s">
        <v>134</v>
      </c>
      <c r="E20" t="s">
        <v>84</v>
      </c>
      <c r="F20">
        <v>21.2</v>
      </c>
      <c r="G20">
        <v>32</v>
      </c>
      <c r="H20">
        <v>37</v>
      </c>
      <c r="I20">
        <v>128</v>
      </c>
      <c r="J20">
        <v>65</v>
      </c>
      <c r="K20">
        <v>147</v>
      </c>
      <c r="L20">
        <v>150</v>
      </c>
      <c r="M20">
        <v>175.74</v>
      </c>
      <c r="N20">
        <v>87.43</v>
      </c>
      <c r="O20">
        <v>4.2300000000000004</v>
      </c>
      <c r="P20">
        <v>103.89</v>
      </c>
      <c r="Q20">
        <v>272.5</v>
      </c>
      <c r="R20">
        <v>133.06</v>
      </c>
      <c r="S20">
        <v>290.94</v>
      </c>
      <c r="T20">
        <v>213.79</v>
      </c>
      <c r="U20">
        <v>1.55</v>
      </c>
      <c r="V20">
        <v>0.76</v>
      </c>
      <c r="W20">
        <v>1.66</v>
      </c>
      <c r="X20">
        <v>1.22</v>
      </c>
      <c r="Y20" t="s">
        <v>138</v>
      </c>
      <c r="Z20" t="s">
        <v>138</v>
      </c>
      <c r="AA20">
        <v>4.2</v>
      </c>
      <c r="AC20" t="s">
        <v>205</v>
      </c>
      <c r="AD20" t="s">
        <v>70</v>
      </c>
      <c r="AE20" t="s">
        <v>89</v>
      </c>
      <c r="AF20" t="s">
        <v>89</v>
      </c>
      <c r="AG20" t="s">
        <v>89</v>
      </c>
      <c r="AH20" t="s">
        <v>89</v>
      </c>
      <c r="AK20">
        <v>82.3</v>
      </c>
      <c r="AL20">
        <v>16.07</v>
      </c>
      <c r="AM20">
        <v>83.85</v>
      </c>
      <c r="AN20">
        <v>17.68</v>
      </c>
      <c r="AO20">
        <v>66.17</v>
      </c>
      <c r="AP20">
        <v>66.23</v>
      </c>
      <c r="AQ20">
        <v>66.23</v>
      </c>
      <c r="AR20">
        <v>10095</v>
      </c>
      <c r="AS20">
        <v>4230</v>
      </c>
      <c r="AT20">
        <v>4</v>
      </c>
      <c r="AU20">
        <v>4</v>
      </c>
      <c r="AV20">
        <v>0</v>
      </c>
      <c r="AW20">
        <v>40370</v>
      </c>
      <c r="AX20">
        <v>0</v>
      </c>
      <c r="AY20">
        <v>0</v>
      </c>
      <c r="AZ20">
        <v>0</v>
      </c>
      <c r="BA20">
        <v>0</v>
      </c>
      <c r="BB20">
        <v>16920</v>
      </c>
      <c r="BC20">
        <v>0</v>
      </c>
      <c r="BD20">
        <v>0</v>
      </c>
      <c r="BE20">
        <v>0</v>
      </c>
      <c r="BF20">
        <v>1</v>
      </c>
      <c r="BG20">
        <f t="shared" si="0"/>
        <v>19</v>
      </c>
    </row>
    <row r="21" spans="1:59" x14ac:dyDescent="0.3">
      <c r="A21">
        <v>951</v>
      </c>
      <c r="B21" t="s">
        <v>279</v>
      </c>
      <c r="C21" t="s">
        <v>280</v>
      </c>
      <c r="D21" t="s">
        <v>134</v>
      </c>
      <c r="E21" t="s">
        <v>44</v>
      </c>
      <c r="F21">
        <v>32.4</v>
      </c>
      <c r="G21">
        <v>42</v>
      </c>
      <c r="H21">
        <v>62</v>
      </c>
      <c r="I21">
        <v>121</v>
      </c>
      <c r="J21">
        <v>50</v>
      </c>
      <c r="K21">
        <v>121</v>
      </c>
      <c r="L21">
        <v>64</v>
      </c>
      <c r="M21">
        <v>175.11</v>
      </c>
      <c r="N21">
        <v>87.12</v>
      </c>
      <c r="O21">
        <v>4.1399999999999997</v>
      </c>
      <c r="P21">
        <v>128.99</v>
      </c>
      <c r="Q21">
        <v>188.63</v>
      </c>
      <c r="R21">
        <v>74.290000000000006</v>
      </c>
      <c r="S21">
        <v>134.9</v>
      </c>
      <c r="T21">
        <v>85.1</v>
      </c>
      <c r="U21">
        <v>1.08</v>
      </c>
      <c r="V21">
        <v>0.42</v>
      </c>
      <c r="W21">
        <v>0.77</v>
      </c>
      <c r="X21">
        <v>0.49</v>
      </c>
      <c r="Y21" t="s">
        <v>107</v>
      </c>
      <c r="Z21" t="s">
        <v>36</v>
      </c>
      <c r="AA21">
        <v>4.5999999999999996</v>
      </c>
      <c r="AB21" t="s">
        <v>37</v>
      </c>
      <c r="AC21" t="s">
        <v>87</v>
      </c>
      <c r="AD21" t="s">
        <v>70</v>
      </c>
      <c r="AE21" t="s">
        <v>76</v>
      </c>
      <c r="AF21" t="s">
        <v>76</v>
      </c>
      <c r="AG21" t="s">
        <v>76</v>
      </c>
      <c r="AH21" t="s">
        <v>76</v>
      </c>
      <c r="AK21">
        <v>73.55</v>
      </c>
      <c r="AL21">
        <v>16.07</v>
      </c>
      <c r="AM21">
        <v>81.42</v>
      </c>
      <c r="AN21">
        <v>26.43</v>
      </c>
      <c r="AO21">
        <v>54.99</v>
      </c>
      <c r="AP21">
        <v>57.48</v>
      </c>
      <c r="AQ21">
        <v>57.48</v>
      </c>
      <c r="AR21">
        <v>8123</v>
      </c>
      <c r="AS21">
        <v>2618</v>
      </c>
      <c r="AT21">
        <v>3.98</v>
      </c>
      <c r="AU21">
        <v>4</v>
      </c>
      <c r="AV21">
        <v>0</v>
      </c>
      <c r="AW21">
        <v>32369</v>
      </c>
      <c r="AX21">
        <v>0</v>
      </c>
      <c r="AY21">
        <v>0</v>
      </c>
      <c r="AZ21">
        <v>0</v>
      </c>
      <c r="BA21">
        <v>0</v>
      </c>
      <c r="BB21">
        <v>10472</v>
      </c>
      <c r="BC21">
        <v>0</v>
      </c>
      <c r="BD21">
        <v>0</v>
      </c>
      <c r="BE21">
        <v>0</v>
      </c>
      <c r="BF21">
        <v>0</v>
      </c>
      <c r="BG21">
        <f t="shared" si="0"/>
        <v>20</v>
      </c>
    </row>
    <row r="22" spans="1:59" x14ac:dyDescent="0.3">
      <c r="A22">
        <v>746</v>
      </c>
      <c r="B22" t="s">
        <v>221</v>
      </c>
      <c r="C22" t="s">
        <v>222</v>
      </c>
      <c r="D22" t="s">
        <v>43</v>
      </c>
      <c r="E22" t="s">
        <v>35</v>
      </c>
      <c r="F22">
        <v>12.6</v>
      </c>
      <c r="G22">
        <v>23</v>
      </c>
      <c r="H22">
        <v>33</v>
      </c>
      <c r="I22">
        <v>2</v>
      </c>
      <c r="J22">
        <v>2</v>
      </c>
      <c r="K22">
        <v>2</v>
      </c>
      <c r="L22">
        <v>2</v>
      </c>
      <c r="M22">
        <v>134</v>
      </c>
      <c r="N22">
        <v>66.67</v>
      </c>
      <c r="O22">
        <v>4.28</v>
      </c>
      <c r="P22">
        <v>117.78</v>
      </c>
      <c r="Q22">
        <v>1.96</v>
      </c>
      <c r="R22">
        <v>2.0299999999999998</v>
      </c>
      <c r="S22">
        <v>1.99</v>
      </c>
      <c r="T22">
        <v>2.0099999999999998</v>
      </c>
      <c r="U22">
        <v>0.01</v>
      </c>
      <c r="V22">
        <v>0.02</v>
      </c>
      <c r="W22">
        <v>0.01</v>
      </c>
      <c r="X22">
        <v>0.01</v>
      </c>
      <c r="Y22" t="s">
        <v>36</v>
      </c>
      <c r="Z22" t="s">
        <v>36</v>
      </c>
      <c r="AA22">
        <v>4.7</v>
      </c>
      <c r="AB22" t="s">
        <v>223</v>
      </c>
      <c r="AC22" t="s">
        <v>220</v>
      </c>
      <c r="AD22" t="s">
        <v>70</v>
      </c>
      <c r="AE22" t="s">
        <v>76</v>
      </c>
      <c r="AF22" t="s">
        <v>76</v>
      </c>
      <c r="AG22" t="s">
        <v>76</v>
      </c>
      <c r="AH22" t="s">
        <v>76</v>
      </c>
      <c r="AK22">
        <v>88.92</v>
      </c>
      <c r="AL22">
        <v>21.91</v>
      </c>
      <c r="AM22">
        <v>30.92</v>
      </c>
      <c r="AN22">
        <v>11.06</v>
      </c>
      <c r="AO22">
        <v>19.86</v>
      </c>
      <c r="AP22">
        <v>58.53</v>
      </c>
      <c r="AQ22">
        <v>67.010000000000005</v>
      </c>
      <c r="AR22">
        <v>0</v>
      </c>
      <c r="AS22">
        <v>0</v>
      </c>
      <c r="AT22">
        <v>0</v>
      </c>
      <c r="AU22">
        <v>0</v>
      </c>
      <c r="AV22">
        <v>0</v>
      </c>
      <c r="AW22">
        <v>0</v>
      </c>
      <c r="AX22">
        <v>0</v>
      </c>
      <c r="AY22">
        <v>0</v>
      </c>
      <c r="AZ22">
        <v>0</v>
      </c>
      <c r="BA22">
        <v>0</v>
      </c>
      <c r="BB22">
        <v>0</v>
      </c>
      <c r="BC22">
        <v>0</v>
      </c>
      <c r="BD22">
        <v>0</v>
      </c>
      <c r="BE22">
        <v>0</v>
      </c>
      <c r="BF22">
        <v>0</v>
      </c>
      <c r="BG22">
        <f t="shared" si="0"/>
        <v>21</v>
      </c>
    </row>
    <row r="23" spans="1:59" x14ac:dyDescent="0.3">
      <c r="A23">
        <v>693</v>
      </c>
      <c r="B23" t="s">
        <v>203</v>
      </c>
      <c r="C23" t="s">
        <v>204</v>
      </c>
      <c r="D23" t="s">
        <v>141</v>
      </c>
      <c r="E23" t="s">
        <v>44</v>
      </c>
      <c r="F23">
        <v>25</v>
      </c>
      <c r="G23">
        <v>47</v>
      </c>
      <c r="H23">
        <v>63</v>
      </c>
      <c r="I23">
        <v>88</v>
      </c>
      <c r="J23">
        <v>115</v>
      </c>
      <c r="K23">
        <v>119</v>
      </c>
      <c r="L23">
        <v>124</v>
      </c>
      <c r="M23">
        <v>132.22999999999999</v>
      </c>
      <c r="N23">
        <v>65.790000000000006</v>
      </c>
      <c r="O23">
        <v>2.83</v>
      </c>
      <c r="P23">
        <v>100.15</v>
      </c>
      <c r="Q23">
        <v>106.8</v>
      </c>
      <c r="R23">
        <v>167.9</v>
      </c>
      <c r="S23">
        <v>127.97</v>
      </c>
      <c r="T23">
        <v>159.47</v>
      </c>
      <c r="U23">
        <v>0.81</v>
      </c>
      <c r="V23">
        <v>1.27</v>
      </c>
      <c r="W23">
        <v>0.97</v>
      </c>
      <c r="X23">
        <v>1.21</v>
      </c>
      <c r="Y23" t="s">
        <v>73</v>
      </c>
      <c r="Z23" t="s">
        <v>138</v>
      </c>
      <c r="AA23">
        <v>5.9</v>
      </c>
      <c r="AB23" t="s">
        <v>205</v>
      </c>
      <c r="AD23" t="s">
        <v>70</v>
      </c>
      <c r="AE23" t="s">
        <v>89</v>
      </c>
      <c r="AF23" t="s">
        <v>89</v>
      </c>
      <c r="AG23" t="s">
        <v>88</v>
      </c>
      <c r="AH23" t="s">
        <v>88</v>
      </c>
      <c r="AK23">
        <v>77.819999999999993</v>
      </c>
      <c r="AL23">
        <v>16.07</v>
      </c>
      <c r="AM23">
        <v>79.09</v>
      </c>
      <c r="AN23">
        <v>22.16</v>
      </c>
      <c r="AO23">
        <v>56.93</v>
      </c>
      <c r="AP23">
        <v>61.75</v>
      </c>
      <c r="AQ23">
        <v>61.75</v>
      </c>
      <c r="AR23">
        <v>4204</v>
      </c>
      <c r="AS23">
        <v>6597</v>
      </c>
      <c r="AT23">
        <v>3.98</v>
      </c>
      <c r="AU23">
        <v>3.99</v>
      </c>
      <c r="AV23">
        <v>0</v>
      </c>
      <c r="AW23">
        <v>16750</v>
      </c>
      <c r="AX23">
        <v>0</v>
      </c>
      <c r="AY23">
        <v>0</v>
      </c>
      <c r="AZ23">
        <v>0</v>
      </c>
      <c r="BA23">
        <v>0</v>
      </c>
      <c r="BB23">
        <v>26293</v>
      </c>
      <c r="BC23">
        <v>0</v>
      </c>
      <c r="BD23">
        <v>0</v>
      </c>
      <c r="BE23">
        <v>0</v>
      </c>
      <c r="BF23">
        <v>1</v>
      </c>
      <c r="BG23">
        <f t="shared" si="0"/>
        <v>22</v>
      </c>
    </row>
    <row r="24" spans="1:59" x14ac:dyDescent="0.3">
      <c r="A24">
        <v>804</v>
      </c>
      <c r="B24" t="s">
        <v>234</v>
      </c>
      <c r="C24" t="s">
        <v>235</v>
      </c>
      <c r="D24" t="s">
        <v>95</v>
      </c>
      <c r="E24" t="s">
        <v>84</v>
      </c>
      <c r="F24">
        <v>12.6</v>
      </c>
      <c r="G24">
        <v>21</v>
      </c>
      <c r="H24">
        <v>32</v>
      </c>
      <c r="I24">
        <v>28</v>
      </c>
      <c r="J24">
        <v>22</v>
      </c>
      <c r="K24">
        <v>46</v>
      </c>
      <c r="L24">
        <v>29</v>
      </c>
      <c r="M24">
        <v>128.54</v>
      </c>
      <c r="N24">
        <v>63.95</v>
      </c>
      <c r="O24">
        <v>5.92</v>
      </c>
      <c r="P24">
        <v>89.44</v>
      </c>
      <c r="Q24">
        <v>62.66</v>
      </c>
      <c r="R24">
        <v>31.9</v>
      </c>
      <c r="S24">
        <v>62.14</v>
      </c>
      <c r="T24">
        <v>35.42</v>
      </c>
      <c r="U24">
        <v>0.49</v>
      </c>
      <c r="V24">
        <v>0.25</v>
      </c>
      <c r="W24">
        <v>0.48</v>
      </c>
      <c r="X24">
        <v>0.28000000000000003</v>
      </c>
      <c r="Y24" t="s">
        <v>36</v>
      </c>
      <c r="Z24" t="s">
        <v>36</v>
      </c>
      <c r="AA24">
        <v>4.9000000000000004</v>
      </c>
      <c r="AD24" t="s">
        <v>70</v>
      </c>
      <c r="AE24" t="s">
        <v>76</v>
      </c>
      <c r="AF24" t="s">
        <v>76</v>
      </c>
      <c r="AG24" t="s">
        <v>76</v>
      </c>
      <c r="AH24" t="s">
        <v>76</v>
      </c>
      <c r="AI24" t="s">
        <v>77</v>
      </c>
      <c r="AJ24" t="s">
        <v>77</v>
      </c>
      <c r="AK24">
        <v>88.44</v>
      </c>
      <c r="AL24">
        <v>19.559999999999999</v>
      </c>
      <c r="AM24">
        <v>41.71</v>
      </c>
      <c r="AN24">
        <v>11.54</v>
      </c>
      <c r="AO24">
        <v>30.17</v>
      </c>
      <c r="AP24">
        <v>64.55</v>
      </c>
      <c r="AQ24">
        <v>68.88</v>
      </c>
      <c r="AR24">
        <v>1430</v>
      </c>
      <c r="AS24">
        <v>363</v>
      </c>
      <c r="AT24">
        <v>3.92</v>
      </c>
      <c r="AU24">
        <v>3.89</v>
      </c>
      <c r="AV24">
        <v>0</v>
      </c>
      <c r="AW24">
        <v>5608</v>
      </c>
      <c r="AX24">
        <v>0</v>
      </c>
      <c r="AY24">
        <v>0</v>
      </c>
      <c r="AZ24">
        <v>0</v>
      </c>
      <c r="BA24">
        <v>1</v>
      </c>
      <c r="BB24">
        <v>1410</v>
      </c>
      <c r="BC24">
        <v>0</v>
      </c>
      <c r="BD24">
        <v>0</v>
      </c>
      <c r="BE24">
        <v>0</v>
      </c>
      <c r="BF24">
        <v>0</v>
      </c>
      <c r="BG24">
        <f t="shared" si="0"/>
        <v>23</v>
      </c>
    </row>
    <row r="25" spans="1:59" x14ac:dyDescent="0.3">
      <c r="A25">
        <v>975</v>
      </c>
      <c r="B25" t="s">
        <v>286</v>
      </c>
      <c r="C25" t="s">
        <v>287</v>
      </c>
      <c r="D25" t="s">
        <v>134</v>
      </c>
      <c r="E25" t="s">
        <v>84</v>
      </c>
      <c r="F25">
        <v>27.9</v>
      </c>
      <c r="G25">
        <v>40</v>
      </c>
      <c r="H25">
        <v>51</v>
      </c>
      <c r="I25">
        <v>162</v>
      </c>
      <c r="J25">
        <v>166</v>
      </c>
      <c r="K25">
        <v>166</v>
      </c>
      <c r="L25">
        <v>167</v>
      </c>
      <c r="M25">
        <v>126.16</v>
      </c>
      <c r="N25">
        <v>62.77</v>
      </c>
      <c r="O25">
        <v>3.18</v>
      </c>
      <c r="P25">
        <v>98.54</v>
      </c>
      <c r="Q25">
        <v>215.93</v>
      </c>
      <c r="R25">
        <v>349.74</v>
      </c>
      <c r="S25">
        <v>241.58</v>
      </c>
      <c r="T25">
        <v>290.91000000000003</v>
      </c>
      <c r="U25">
        <v>1.71</v>
      </c>
      <c r="V25">
        <v>2.77</v>
      </c>
      <c r="W25">
        <v>1.91</v>
      </c>
      <c r="X25">
        <v>2.31</v>
      </c>
      <c r="Y25" t="s">
        <v>138</v>
      </c>
      <c r="Z25" t="s">
        <v>85</v>
      </c>
      <c r="AA25">
        <v>4.8</v>
      </c>
      <c r="AB25" t="s">
        <v>37</v>
      </c>
      <c r="AC25" t="s">
        <v>288</v>
      </c>
      <c r="AD25" t="s">
        <v>70</v>
      </c>
      <c r="AE25" t="s">
        <v>89</v>
      </c>
      <c r="AF25" t="s">
        <v>89</v>
      </c>
      <c r="AG25" t="s">
        <v>88</v>
      </c>
      <c r="AH25" t="s">
        <v>88</v>
      </c>
      <c r="AK25">
        <v>75.849999999999994</v>
      </c>
      <c r="AL25">
        <v>16.07</v>
      </c>
      <c r="AM25">
        <v>74.36</v>
      </c>
      <c r="AN25">
        <v>24.13</v>
      </c>
      <c r="AO25">
        <v>50.23</v>
      </c>
      <c r="AP25">
        <v>59.78</v>
      </c>
      <c r="AQ25">
        <v>59.78</v>
      </c>
      <c r="AR25">
        <v>11516</v>
      </c>
      <c r="AS25">
        <v>11733</v>
      </c>
      <c r="AT25">
        <v>3.83</v>
      </c>
      <c r="AU25">
        <v>3.83</v>
      </c>
      <c r="AV25">
        <v>50</v>
      </c>
      <c r="AW25">
        <v>44065</v>
      </c>
      <c r="AX25">
        <v>0</v>
      </c>
      <c r="AY25">
        <v>0</v>
      </c>
      <c r="AZ25">
        <v>0</v>
      </c>
      <c r="BA25">
        <v>50</v>
      </c>
      <c r="BB25">
        <v>44910</v>
      </c>
      <c r="BC25">
        <v>0</v>
      </c>
      <c r="BD25">
        <v>0</v>
      </c>
      <c r="BE25">
        <v>0</v>
      </c>
      <c r="BF25">
        <v>1</v>
      </c>
      <c r="BG25">
        <f t="shared" si="0"/>
        <v>24</v>
      </c>
    </row>
    <row r="26" spans="1:59" x14ac:dyDescent="0.3">
      <c r="A26">
        <v>129</v>
      </c>
      <c r="B26" t="s">
        <v>66</v>
      </c>
      <c r="C26" t="s">
        <v>67</v>
      </c>
      <c r="D26" t="s">
        <v>43</v>
      </c>
      <c r="E26" t="s">
        <v>35</v>
      </c>
      <c r="F26">
        <v>11.3</v>
      </c>
      <c r="G26">
        <v>19</v>
      </c>
      <c r="H26">
        <v>24</v>
      </c>
      <c r="I26">
        <v>20</v>
      </c>
      <c r="J26">
        <v>0</v>
      </c>
      <c r="K26">
        <v>29</v>
      </c>
      <c r="L26">
        <v>11</v>
      </c>
      <c r="M26">
        <v>125.71</v>
      </c>
      <c r="N26">
        <v>62.54</v>
      </c>
      <c r="O26">
        <v>6.08</v>
      </c>
      <c r="P26">
        <v>76.2</v>
      </c>
      <c r="Q26">
        <v>37.700000000000003</v>
      </c>
      <c r="R26">
        <v>0</v>
      </c>
      <c r="S26">
        <v>29.81</v>
      </c>
      <c r="T26">
        <v>6.74</v>
      </c>
      <c r="U26">
        <v>0.3</v>
      </c>
      <c r="V26" t="s">
        <v>45</v>
      </c>
      <c r="W26">
        <v>0.24</v>
      </c>
      <c r="X26">
        <v>0.05</v>
      </c>
      <c r="Y26" t="s">
        <v>36</v>
      </c>
      <c r="Z26" t="s">
        <v>36</v>
      </c>
      <c r="AA26">
        <v>3.3</v>
      </c>
      <c r="AB26" t="s">
        <v>68</v>
      </c>
      <c r="AC26" t="s">
        <v>69</v>
      </c>
      <c r="AD26" t="s">
        <v>70</v>
      </c>
      <c r="AE26" t="s">
        <v>40</v>
      </c>
      <c r="AF26" t="s">
        <v>40</v>
      </c>
      <c r="AG26" t="s">
        <v>40</v>
      </c>
      <c r="AH26" t="s">
        <v>40</v>
      </c>
      <c r="AK26">
        <v>90.09</v>
      </c>
      <c r="AL26">
        <v>16.07</v>
      </c>
      <c r="AM26">
        <v>47.05</v>
      </c>
      <c r="AN26">
        <v>9.9</v>
      </c>
      <c r="AO26">
        <v>37.15</v>
      </c>
      <c r="AP26">
        <v>74.02</v>
      </c>
      <c r="AQ26">
        <v>74.02</v>
      </c>
      <c r="AR26">
        <v>1101</v>
      </c>
      <c r="AS26">
        <v>0</v>
      </c>
      <c r="AT26">
        <v>3.62</v>
      </c>
      <c r="AU26">
        <v>0</v>
      </c>
      <c r="AV26">
        <v>8</v>
      </c>
      <c r="AW26">
        <v>3977</v>
      </c>
      <c r="AX26">
        <v>0</v>
      </c>
      <c r="AY26">
        <v>0</v>
      </c>
      <c r="AZ26">
        <v>0</v>
      </c>
      <c r="BA26">
        <v>0</v>
      </c>
      <c r="BB26">
        <v>0</v>
      </c>
      <c r="BC26">
        <v>0</v>
      </c>
      <c r="BD26">
        <v>0</v>
      </c>
      <c r="BE26">
        <v>0</v>
      </c>
      <c r="BF26">
        <v>0</v>
      </c>
      <c r="BG26">
        <f t="shared" si="0"/>
        <v>25</v>
      </c>
    </row>
    <row r="27" spans="1:59" x14ac:dyDescent="0.3">
      <c r="A27">
        <v>742</v>
      </c>
      <c r="B27" t="s">
        <v>213</v>
      </c>
      <c r="C27" t="s">
        <v>214</v>
      </c>
      <c r="D27" t="s">
        <v>53</v>
      </c>
      <c r="E27" t="s">
        <v>84</v>
      </c>
      <c r="F27">
        <v>16</v>
      </c>
      <c r="G27">
        <v>18</v>
      </c>
      <c r="H27">
        <v>20</v>
      </c>
      <c r="I27">
        <v>18</v>
      </c>
      <c r="J27">
        <v>52</v>
      </c>
      <c r="K27">
        <v>39</v>
      </c>
      <c r="L27">
        <v>54</v>
      </c>
      <c r="M27">
        <v>121.24</v>
      </c>
      <c r="N27">
        <v>60.32</v>
      </c>
      <c r="O27">
        <v>6.86</v>
      </c>
      <c r="P27">
        <v>64.819999999999993</v>
      </c>
      <c r="Q27">
        <v>48.16</v>
      </c>
      <c r="R27">
        <v>112.31</v>
      </c>
      <c r="S27">
        <v>68.67</v>
      </c>
      <c r="T27">
        <v>87.92</v>
      </c>
      <c r="U27">
        <v>0.4</v>
      </c>
      <c r="V27">
        <v>0.93</v>
      </c>
      <c r="W27">
        <v>0.56999999999999995</v>
      </c>
      <c r="X27">
        <v>0.73</v>
      </c>
      <c r="Y27" t="s">
        <v>107</v>
      </c>
      <c r="Z27" t="s">
        <v>107</v>
      </c>
      <c r="AA27">
        <v>3.9</v>
      </c>
      <c r="AB27" t="s">
        <v>215</v>
      </c>
      <c r="AC27" t="s">
        <v>216</v>
      </c>
      <c r="AD27" t="s">
        <v>70</v>
      </c>
      <c r="AE27" t="s">
        <v>76</v>
      </c>
      <c r="AF27" t="s">
        <v>76</v>
      </c>
      <c r="AG27" t="s">
        <v>76</v>
      </c>
      <c r="AH27" t="s">
        <v>76</v>
      </c>
      <c r="AK27">
        <v>86.67</v>
      </c>
      <c r="AL27">
        <v>16.13</v>
      </c>
      <c r="AM27">
        <v>59.55</v>
      </c>
      <c r="AN27">
        <v>13.31</v>
      </c>
      <c r="AO27">
        <v>46.24</v>
      </c>
      <c r="AP27">
        <v>70.19</v>
      </c>
      <c r="AQ27">
        <v>70.53</v>
      </c>
      <c r="AR27">
        <v>276</v>
      </c>
      <c r="AS27">
        <v>4440</v>
      </c>
      <c r="AT27">
        <v>3.68</v>
      </c>
      <c r="AU27">
        <v>3.07</v>
      </c>
      <c r="AV27">
        <v>7</v>
      </c>
      <c r="AW27">
        <v>1008</v>
      </c>
      <c r="AX27">
        <v>0</v>
      </c>
      <c r="AY27">
        <v>0</v>
      </c>
      <c r="AZ27">
        <v>0</v>
      </c>
      <c r="BA27">
        <v>917</v>
      </c>
      <c r="BB27">
        <v>12721</v>
      </c>
      <c r="BC27">
        <v>0</v>
      </c>
      <c r="BD27">
        <v>0</v>
      </c>
      <c r="BE27">
        <v>0</v>
      </c>
      <c r="BF27">
        <v>0</v>
      </c>
      <c r="BG27">
        <f t="shared" si="0"/>
        <v>26</v>
      </c>
    </row>
    <row r="28" spans="1:59" x14ac:dyDescent="0.3">
      <c r="A28">
        <v>837</v>
      </c>
      <c r="B28" t="s">
        <v>268</v>
      </c>
      <c r="C28" t="s">
        <v>269</v>
      </c>
      <c r="D28" t="s">
        <v>43</v>
      </c>
      <c r="E28" t="s">
        <v>35</v>
      </c>
      <c r="F28">
        <v>14.4</v>
      </c>
      <c r="G28">
        <v>21</v>
      </c>
      <c r="H28">
        <v>35</v>
      </c>
      <c r="I28">
        <v>150</v>
      </c>
      <c r="J28">
        <v>164</v>
      </c>
      <c r="K28">
        <v>167</v>
      </c>
      <c r="L28">
        <v>167</v>
      </c>
      <c r="M28">
        <v>100.58</v>
      </c>
      <c r="N28">
        <v>50.04</v>
      </c>
      <c r="O28">
        <v>3.69</v>
      </c>
      <c r="P28">
        <v>85.95</v>
      </c>
      <c r="Q28">
        <v>335.82</v>
      </c>
      <c r="R28">
        <v>557.32000000000005</v>
      </c>
      <c r="S28">
        <v>482.15</v>
      </c>
      <c r="T28">
        <v>599.32000000000005</v>
      </c>
      <c r="U28">
        <v>3.34</v>
      </c>
      <c r="V28">
        <v>5.54</v>
      </c>
      <c r="W28">
        <v>4.79</v>
      </c>
      <c r="X28">
        <v>5.96</v>
      </c>
      <c r="Y28" t="s">
        <v>85</v>
      </c>
      <c r="Z28" t="s">
        <v>85</v>
      </c>
      <c r="AA28">
        <v>4.9000000000000004</v>
      </c>
      <c r="AB28" t="s">
        <v>229</v>
      </c>
      <c r="AC28" t="s">
        <v>233</v>
      </c>
      <c r="AD28" t="s">
        <v>70</v>
      </c>
      <c r="AE28" t="s">
        <v>88</v>
      </c>
      <c r="AF28" t="s">
        <v>88</v>
      </c>
      <c r="AG28" t="s">
        <v>88</v>
      </c>
      <c r="AH28" t="s">
        <v>88</v>
      </c>
      <c r="AI28" t="s">
        <v>142</v>
      </c>
      <c r="AJ28" t="s">
        <v>142</v>
      </c>
      <c r="AK28">
        <v>87.65</v>
      </c>
      <c r="AL28">
        <v>16.100000000000001</v>
      </c>
      <c r="AM28">
        <v>32.840000000000003</v>
      </c>
      <c r="AN28">
        <v>12.33</v>
      </c>
      <c r="AO28">
        <v>20.51</v>
      </c>
      <c r="AP28">
        <v>71.319999999999993</v>
      </c>
      <c r="AQ28">
        <v>71.55</v>
      </c>
      <c r="AR28">
        <v>12703</v>
      </c>
      <c r="AS28">
        <v>13954</v>
      </c>
      <c r="AT28">
        <v>2.79</v>
      </c>
      <c r="AU28">
        <v>2.95</v>
      </c>
      <c r="AV28">
        <v>3413</v>
      </c>
      <c r="AW28">
        <v>31660</v>
      </c>
      <c r="AX28">
        <v>10</v>
      </c>
      <c r="AY28">
        <v>385</v>
      </c>
      <c r="AZ28">
        <v>0</v>
      </c>
      <c r="BA28">
        <v>3696</v>
      </c>
      <c r="BB28">
        <v>32069</v>
      </c>
      <c r="BC28">
        <v>165</v>
      </c>
      <c r="BD28">
        <v>5290</v>
      </c>
      <c r="BE28">
        <v>0</v>
      </c>
      <c r="BF28">
        <v>1</v>
      </c>
      <c r="BG28">
        <f t="shared" si="0"/>
        <v>27</v>
      </c>
    </row>
    <row r="29" spans="1:59" x14ac:dyDescent="0.3">
      <c r="A29">
        <v>701</v>
      </c>
      <c r="B29" t="s">
        <v>206</v>
      </c>
      <c r="C29" t="s">
        <v>207</v>
      </c>
      <c r="D29" t="s">
        <v>134</v>
      </c>
      <c r="E29" t="s">
        <v>84</v>
      </c>
      <c r="F29">
        <v>24.7</v>
      </c>
      <c r="G29">
        <v>37</v>
      </c>
      <c r="H29">
        <v>33</v>
      </c>
      <c r="I29">
        <v>99</v>
      </c>
      <c r="J29">
        <v>109</v>
      </c>
      <c r="K29">
        <v>146</v>
      </c>
      <c r="L29">
        <v>167</v>
      </c>
      <c r="M29">
        <v>95.95</v>
      </c>
      <c r="N29">
        <v>47.74</v>
      </c>
      <c r="O29">
        <v>2.4500000000000002</v>
      </c>
      <c r="P29">
        <v>40.46</v>
      </c>
      <c r="Q29">
        <v>82.44</v>
      </c>
      <c r="R29">
        <v>94.81</v>
      </c>
      <c r="S29">
        <v>116.61</v>
      </c>
      <c r="T29">
        <v>128.63</v>
      </c>
      <c r="U29">
        <v>0.86</v>
      </c>
      <c r="V29">
        <v>0.99</v>
      </c>
      <c r="W29">
        <v>1.22</v>
      </c>
      <c r="X29">
        <v>1.34</v>
      </c>
      <c r="Y29" t="s">
        <v>138</v>
      </c>
      <c r="Z29" t="s">
        <v>138</v>
      </c>
      <c r="AA29">
        <v>6.4</v>
      </c>
      <c r="AB29" t="s">
        <v>208</v>
      </c>
      <c r="AD29" t="s">
        <v>39</v>
      </c>
      <c r="AE29" t="s">
        <v>88</v>
      </c>
      <c r="AF29" t="s">
        <v>89</v>
      </c>
      <c r="AG29" t="s">
        <v>88</v>
      </c>
      <c r="AH29" t="s">
        <v>89</v>
      </c>
      <c r="AK29">
        <v>78.8</v>
      </c>
      <c r="AL29">
        <v>16.07</v>
      </c>
      <c r="AM29">
        <v>81.099999999999994</v>
      </c>
      <c r="AN29">
        <v>21.18</v>
      </c>
      <c r="AO29">
        <v>59.92</v>
      </c>
      <c r="AP29">
        <v>62.73</v>
      </c>
      <c r="AQ29">
        <v>62.73</v>
      </c>
      <c r="AR29">
        <v>6694</v>
      </c>
      <c r="AS29">
        <v>6926</v>
      </c>
      <c r="AT29">
        <v>3.95</v>
      </c>
      <c r="AU29">
        <v>3.94</v>
      </c>
      <c r="AV29">
        <v>0</v>
      </c>
      <c r="AW29">
        <v>26408</v>
      </c>
      <c r="AX29">
        <v>0</v>
      </c>
      <c r="AY29">
        <v>0</v>
      </c>
      <c r="AZ29">
        <v>0</v>
      </c>
      <c r="BA29">
        <v>0</v>
      </c>
      <c r="BB29">
        <v>27322</v>
      </c>
      <c r="BC29">
        <v>0</v>
      </c>
      <c r="BD29">
        <v>0</v>
      </c>
      <c r="BE29">
        <v>0</v>
      </c>
      <c r="BF29">
        <v>1</v>
      </c>
      <c r="BG29">
        <f t="shared" si="0"/>
        <v>28</v>
      </c>
    </row>
    <row r="30" spans="1:59" x14ac:dyDescent="0.3">
      <c r="A30">
        <v>731</v>
      </c>
      <c r="B30" t="s">
        <v>211</v>
      </c>
      <c r="C30" t="s">
        <v>212</v>
      </c>
      <c r="D30" t="s">
        <v>95</v>
      </c>
      <c r="E30" t="s">
        <v>84</v>
      </c>
      <c r="F30">
        <v>15.1</v>
      </c>
      <c r="G30">
        <v>14</v>
      </c>
      <c r="H30">
        <v>16</v>
      </c>
      <c r="I30">
        <v>166</v>
      </c>
      <c r="J30">
        <v>167</v>
      </c>
      <c r="K30">
        <v>167</v>
      </c>
      <c r="L30">
        <v>167</v>
      </c>
      <c r="M30">
        <v>87.57</v>
      </c>
      <c r="N30">
        <v>43.57</v>
      </c>
      <c r="O30">
        <v>7.36</v>
      </c>
      <c r="P30">
        <v>46.39</v>
      </c>
      <c r="Q30">
        <v>298.91000000000003</v>
      </c>
      <c r="R30">
        <v>389.56</v>
      </c>
      <c r="S30">
        <v>351.33</v>
      </c>
      <c r="T30">
        <v>400.1</v>
      </c>
      <c r="U30">
        <v>3.41</v>
      </c>
      <c r="V30">
        <v>4.45</v>
      </c>
      <c r="W30">
        <v>4.01</v>
      </c>
      <c r="X30">
        <v>4.57</v>
      </c>
      <c r="Y30" t="s">
        <v>85</v>
      </c>
      <c r="Z30" t="s">
        <v>85</v>
      </c>
      <c r="AA30">
        <v>4.8</v>
      </c>
      <c r="AD30" t="s">
        <v>39</v>
      </c>
      <c r="AE30" t="s">
        <v>88</v>
      </c>
      <c r="AF30" t="s">
        <v>89</v>
      </c>
      <c r="AG30" t="s">
        <v>88</v>
      </c>
      <c r="AH30" t="s">
        <v>89</v>
      </c>
      <c r="AI30" t="s">
        <v>142</v>
      </c>
      <c r="AJ30" t="s">
        <v>142</v>
      </c>
      <c r="AK30">
        <v>88.06</v>
      </c>
      <c r="AL30">
        <v>16.21</v>
      </c>
      <c r="AM30">
        <v>47.68</v>
      </c>
      <c r="AN30">
        <v>11.93</v>
      </c>
      <c r="AO30">
        <v>35.75</v>
      </c>
      <c r="AP30">
        <v>71.34</v>
      </c>
      <c r="AQ30">
        <v>71.84</v>
      </c>
      <c r="AR30">
        <v>14173</v>
      </c>
      <c r="AS30">
        <v>14195</v>
      </c>
      <c r="AT30">
        <v>3.26</v>
      </c>
      <c r="AU30">
        <v>3.26</v>
      </c>
      <c r="AV30">
        <v>1711</v>
      </c>
      <c r="AW30">
        <v>44446</v>
      </c>
      <c r="AX30">
        <v>0</v>
      </c>
      <c r="AY30">
        <v>0</v>
      </c>
      <c r="AZ30">
        <v>0</v>
      </c>
      <c r="BA30">
        <v>1719</v>
      </c>
      <c r="BB30">
        <v>44502</v>
      </c>
      <c r="BC30">
        <v>0</v>
      </c>
      <c r="BD30">
        <v>0</v>
      </c>
      <c r="BE30">
        <v>0</v>
      </c>
      <c r="BF30">
        <v>1</v>
      </c>
      <c r="BG30">
        <f t="shared" si="0"/>
        <v>29</v>
      </c>
    </row>
    <row r="31" spans="1:59" x14ac:dyDescent="0.3">
      <c r="A31">
        <v>341</v>
      </c>
      <c r="B31" t="s">
        <v>297</v>
      </c>
      <c r="C31" t="s">
        <v>298</v>
      </c>
      <c r="D31" t="s">
        <v>95</v>
      </c>
      <c r="E31" t="s">
        <v>0</v>
      </c>
      <c r="F31">
        <v>5.4</v>
      </c>
      <c r="G31">
        <v>9</v>
      </c>
      <c r="H31" t="s">
        <v>45</v>
      </c>
      <c r="I31" t="s">
        <v>45</v>
      </c>
      <c r="J31" t="s">
        <v>45</v>
      </c>
      <c r="K31" t="s">
        <v>45</v>
      </c>
      <c r="L31" t="s">
        <v>45</v>
      </c>
      <c r="M31">
        <v>87.25</v>
      </c>
      <c r="N31">
        <v>43.41</v>
      </c>
      <c r="O31">
        <v>8.6300000000000008</v>
      </c>
      <c r="P31" t="s">
        <v>45</v>
      </c>
      <c r="Q31" t="s">
        <v>45</v>
      </c>
      <c r="R31" t="s">
        <v>45</v>
      </c>
      <c r="S31" t="s">
        <v>45</v>
      </c>
      <c r="T31" t="s">
        <v>45</v>
      </c>
      <c r="U31" t="s">
        <v>45</v>
      </c>
      <c r="V31" t="s">
        <v>45</v>
      </c>
      <c r="W31" t="s">
        <v>45</v>
      </c>
      <c r="X31" t="s">
        <v>45</v>
      </c>
      <c r="Y31" t="s">
        <v>54</v>
      </c>
      <c r="Z31" t="s">
        <v>54</v>
      </c>
      <c r="AA31" t="s">
        <v>45</v>
      </c>
      <c r="AB31" t="s">
        <v>291</v>
      </c>
      <c r="AC31" t="s">
        <v>291</v>
      </c>
      <c r="AD31" t="s">
        <v>39</v>
      </c>
      <c r="AE31" t="s">
        <v>292</v>
      </c>
      <c r="AF31" t="s">
        <v>292</v>
      </c>
      <c r="AG31" t="s">
        <v>292</v>
      </c>
      <c r="AH31" t="s">
        <v>292</v>
      </c>
      <c r="AK31" t="s">
        <v>45</v>
      </c>
      <c r="AL31" t="s">
        <v>45</v>
      </c>
      <c r="AM31" t="s">
        <v>45</v>
      </c>
      <c r="AN31" t="s">
        <v>45</v>
      </c>
      <c r="AO31" t="s">
        <v>45</v>
      </c>
      <c r="AP31" t="s">
        <v>45</v>
      </c>
      <c r="AQ31" t="s">
        <v>45</v>
      </c>
      <c r="AR31" t="s">
        <v>45</v>
      </c>
      <c r="AS31" t="s">
        <v>45</v>
      </c>
      <c r="AT31" t="s">
        <v>45</v>
      </c>
      <c r="AU31" t="s">
        <v>45</v>
      </c>
      <c r="AV31" t="s">
        <v>45</v>
      </c>
      <c r="AW31" t="s">
        <v>45</v>
      </c>
      <c r="AX31" t="s">
        <v>45</v>
      </c>
      <c r="AY31" t="s">
        <v>45</v>
      </c>
      <c r="AZ31" t="s">
        <v>45</v>
      </c>
      <c r="BA31" t="s">
        <v>45</v>
      </c>
      <c r="BB31" t="s">
        <v>45</v>
      </c>
      <c r="BC31" t="s">
        <v>45</v>
      </c>
      <c r="BD31" t="s">
        <v>45</v>
      </c>
      <c r="BE31" t="s">
        <v>45</v>
      </c>
      <c r="BF31">
        <v>0</v>
      </c>
      <c r="BG31">
        <f t="shared" si="0"/>
        <v>30</v>
      </c>
    </row>
    <row r="32" spans="1:59" x14ac:dyDescent="0.3">
      <c r="A32">
        <v>313</v>
      </c>
      <c r="B32" t="s">
        <v>81</v>
      </c>
      <c r="C32" t="s">
        <v>82</v>
      </c>
      <c r="D32" t="s">
        <v>83</v>
      </c>
      <c r="E32" t="s">
        <v>84</v>
      </c>
      <c r="F32">
        <v>11.6</v>
      </c>
      <c r="G32">
        <v>19</v>
      </c>
      <c r="H32">
        <v>17</v>
      </c>
      <c r="I32">
        <v>70</v>
      </c>
      <c r="J32">
        <v>165</v>
      </c>
      <c r="K32">
        <v>148</v>
      </c>
      <c r="L32">
        <v>167</v>
      </c>
      <c r="M32">
        <v>87.21</v>
      </c>
      <c r="N32">
        <v>43.39</v>
      </c>
      <c r="O32">
        <v>2.68</v>
      </c>
      <c r="P32">
        <v>49.15</v>
      </c>
      <c r="Q32">
        <v>115.95</v>
      </c>
      <c r="R32">
        <v>320.64999999999998</v>
      </c>
      <c r="S32">
        <v>197.66</v>
      </c>
      <c r="T32">
        <v>294.3</v>
      </c>
      <c r="U32">
        <v>1.33</v>
      </c>
      <c r="V32">
        <v>3.68</v>
      </c>
      <c r="W32">
        <v>2.27</v>
      </c>
      <c r="X32">
        <v>3.37</v>
      </c>
      <c r="Y32" t="s">
        <v>85</v>
      </c>
      <c r="Z32" t="s">
        <v>85</v>
      </c>
      <c r="AA32">
        <v>7.4</v>
      </c>
      <c r="AB32" t="s">
        <v>86</v>
      </c>
      <c r="AC32" t="s">
        <v>87</v>
      </c>
      <c r="AD32" t="s">
        <v>39</v>
      </c>
      <c r="AE32" t="s">
        <v>88</v>
      </c>
      <c r="AF32" t="s">
        <v>89</v>
      </c>
      <c r="AG32" t="s">
        <v>88</v>
      </c>
      <c r="AH32" t="s">
        <v>89</v>
      </c>
      <c r="AK32">
        <v>90.86</v>
      </c>
      <c r="AL32">
        <v>16.149999999999999</v>
      </c>
      <c r="AM32">
        <v>54.94</v>
      </c>
      <c r="AN32">
        <v>9.1199999999999992</v>
      </c>
      <c r="AO32">
        <v>45.82</v>
      </c>
      <c r="AP32">
        <v>74.400000000000006</v>
      </c>
      <c r="AQ32">
        <v>74.709999999999994</v>
      </c>
      <c r="AR32">
        <v>6656</v>
      </c>
      <c r="AS32">
        <v>14644</v>
      </c>
      <c r="AT32">
        <v>3.49</v>
      </c>
      <c r="AU32">
        <v>3.42</v>
      </c>
      <c r="AV32">
        <v>512</v>
      </c>
      <c r="AW32">
        <v>22719</v>
      </c>
      <c r="AX32">
        <v>0</v>
      </c>
      <c r="AY32">
        <v>0</v>
      </c>
      <c r="AZ32">
        <v>0</v>
      </c>
      <c r="BA32">
        <v>1494</v>
      </c>
      <c r="BB32">
        <v>48546</v>
      </c>
      <c r="BC32">
        <v>0</v>
      </c>
      <c r="BD32">
        <v>0</v>
      </c>
      <c r="BE32">
        <v>0</v>
      </c>
      <c r="BF32">
        <v>1</v>
      </c>
      <c r="BG32">
        <f t="shared" si="0"/>
        <v>31</v>
      </c>
    </row>
    <row r="33" spans="1:59" x14ac:dyDescent="0.3">
      <c r="A33">
        <v>91</v>
      </c>
      <c r="B33" t="s">
        <v>289</v>
      </c>
      <c r="C33" t="s">
        <v>290</v>
      </c>
      <c r="D33" t="s">
        <v>53</v>
      </c>
      <c r="E33" t="s">
        <v>0</v>
      </c>
      <c r="F33">
        <v>5.9</v>
      </c>
      <c r="G33">
        <v>8</v>
      </c>
      <c r="H33" t="s">
        <v>45</v>
      </c>
      <c r="I33" t="s">
        <v>45</v>
      </c>
      <c r="J33" t="s">
        <v>45</v>
      </c>
      <c r="K33" t="s">
        <v>45</v>
      </c>
      <c r="L33" t="s">
        <v>45</v>
      </c>
      <c r="M33">
        <v>79.59</v>
      </c>
      <c r="N33">
        <v>39.6</v>
      </c>
      <c r="O33">
        <v>10.06</v>
      </c>
      <c r="P33" t="s">
        <v>45</v>
      </c>
      <c r="Q33" t="s">
        <v>45</v>
      </c>
      <c r="R33" t="s">
        <v>45</v>
      </c>
      <c r="S33" t="s">
        <v>45</v>
      </c>
      <c r="T33" t="s">
        <v>45</v>
      </c>
      <c r="U33" t="s">
        <v>45</v>
      </c>
      <c r="V33" t="s">
        <v>45</v>
      </c>
      <c r="W33" t="s">
        <v>45</v>
      </c>
      <c r="X33" t="s">
        <v>45</v>
      </c>
      <c r="Y33" t="s">
        <v>54</v>
      </c>
      <c r="Z33" t="s">
        <v>54</v>
      </c>
      <c r="AA33" t="s">
        <v>45</v>
      </c>
      <c r="AB33" t="s">
        <v>291</v>
      </c>
      <c r="AC33" t="s">
        <v>291</v>
      </c>
      <c r="AD33" t="s">
        <v>39</v>
      </c>
      <c r="AE33" t="s">
        <v>292</v>
      </c>
      <c r="AF33" t="s">
        <v>292</v>
      </c>
      <c r="AG33" t="s">
        <v>292</v>
      </c>
      <c r="AH33" t="s">
        <v>292</v>
      </c>
      <c r="AK33" t="s">
        <v>45</v>
      </c>
      <c r="AL33" t="s">
        <v>45</v>
      </c>
      <c r="AM33" t="s">
        <v>45</v>
      </c>
      <c r="AN33" t="s">
        <v>45</v>
      </c>
      <c r="AO33" t="s">
        <v>45</v>
      </c>
      <c r="AP33" t="s">
        <v>45</v>
      </c>
      <c r="AQ33" t="s">
        <v>45</v>
      </c>
      <c r="AR33" t="s">
        <v>45</v>
      </c>
      <c r="AS33" t="s">
        <v>45</v>
      </c>
      <c r="AT33" t="s">
        <v>45</v>
      </c>
      <c r="AU33" t="s">
        <v>45</v>
      </c>
      <c r="AV33" t="s">
        <v>45</v>
      </c>
      <c r="AW33" t="s">
        <v>45</v>
      </c>
      <c r="AX33" t="s">
        <v>45</v>
      </c>
      <c r="AY33" t="s">
        <v>45</v>
      </c>
      <c r="AZ33" t="s">
        <v>45</v>
      </c>
      <c r="BA33" t="s">
        <v>45</v>
      </c>
      <c r="BB33" t="s">
        <v>45</v>
      </c>
      <c r="BC33" t="s">
        <v>45</v>
      </c>
      <c r="BD33" t="s">
        <v>45</v>
      </c>
      <c r="BE33" t="s">
        <v>45</v>
      </c>
      <c r="BF33">
        <v>0</v>
      </c>
      <c r="BG33">
        <f t="shared" si="0"/>
        <v>32</v>
      </c>
    </row>
    <row r="34" spans="1:59" x14ac:dyDescent="0.3">
      <c r="A34">
        <v>543</v>
      </c>
      <c r="B34" t="s">
        <v>173</v>
      </c>
      <c r="C34" t="s">
        <v>174</v>
      </c>
      <c r="D34" t="s">
        <v>83</v>
      </c>
      <c r="E34" t="s">
        <v>44</v>
      </c>
      <c r="F34">
        <v>6.9</v>
      </c>
      <c r="G34">
        <v>9</v>
      </c>
      <c r="H34">
        <v>6</v>
      </c>
      <c r="I34">
        <v>1</v>
      </c>
      <c r="J34">
        <v>1</v>
      </c>
      <c r="K34">
        <v>1</v>
      </c>
      <c r="L34">
        <v>1</v>
      </c>
      <c r="M34">
        <v>60.4</v>
      </c>
      <c r="N34">
        <v>30.05</v>
      </c>
      <c r="O34">
        <v>5.48</v>
      </c>
      <c r="P34">
        <v>28.19</v>
      </c>
      <c r="Q34">
        <v>6.38</v>
      </c>
      <c r="R34">
        <v>5.75</v>
      </c>
      <c r="S34">
        <v>6.25</v>
      </c>
      <c r="T34">
        <v>5.98</v>
      </c>
      <c r="U34">
        <v>0.11</v>
      </c>
      <c r="V34">
        <v>0.1</v>
      </c>
      <c r="W34">
        <v>0.1</v>
      </c>
      <c r="X34">
        <v>0.1</v>
      </c>
      <c r="Y34" t="s">
        <v>36</v>
      </c>
      <c r="Z34" t="s">
        <v>36</v>
      </c>
      <c r="AA34">
        <v>1.7</v>
      </c>
      <c r="AC34" t="s">
        <v>175</v>
      </c>
      <c r="AD34" t="s">
        <v>39</v>
      </c>
      <c r="AE34" t="s">
        <v>40</v>
      </c>
      <c r="AF34" t="s">
        <v>40</v>
      </c>
      <c r="AG34" t="s">
        <v>40</v>
      </c>
      <c r="AH34" t="s">
        <v>40</v>
      </c>
      <c r="AK34">
        <v>93.88</v>
      </c>
      <c r="AL34">
        <v>20.85</v>
      </c>
      <c r="AM34">
        <v>24.65</v>
      </c>
      <c r="AN34">
        <v>6.1</v>
      </c>
      <c r="AO34">
        <v>18.55</v>
      </c>
      <c r="AP34">
        <v>65.27</v>
      </c>
      <c r="AQ34">
        <v>73.03</v>
      </c>
      <c r="AR34">
        <v>0</v>
      </c>
      <c r="AS34">
        <v>0</v>
      </c>
      <c r="AT34">
        <v>0</v>
      </c>
      <c r="AU34">
        <v>0</v>
      </c>
      <c r="AV34">
        <v>0</v>
      </c>
      <c r="AW34">
        <v>0</v>
      </c>
      <c r="AX34">
        <v>0</v>
      </c>
      <c r="AY34">
        <v>0</v>
      </c>
      <c r="AZ34">
        <v>0</v>
      </c>
      <c r="BA34">
        <v>0</v>
      </c>
      <c r="BB34">
        <v>0</v>
      </c>
      <c r="BC34">
        <v>0</v>
      </c>
      <c r="BD34">
        <v>0</v>
      </c>
      <c r="BE34">
        <v>0</v>
      </c>
      <c r="BF34">
        <v>0</v>
      </c>
      <c r="BG34">
        <f t="shared" si="0"/>
        <v>33</v>
      </c>
    </row>
    <row r="35" spans="1:59" x14ac:dyDescent="0.3">
      <c r="A35">
        <v>641</v>
      </c>
      <c r="B35" t="s">
        <v>195</v>
      </c>
      <c r="C35" t="s">
        <v>196</v>
      </c>
      <c r="D35" t="s">
        <v>34</v>
      </c>
      <c r="E35" t="s">
        <v>44</v>
      </c>
      <c r="F35">
        <v>6.1</v>
      </c>
      <c r="G35">
        <v>7</v>
      </c>
      <c r="H35">
        <v>8</v>
      </c>
      <c r="I35">
        <v>12</v>
      </c>
      <c r="J35">
        <v>117</v>
      </c>
      <c r="K35">
        <v>39</v>
      </c>
      <c r="L35">
        <v>118</v>
      </c>
      <c r="M35">
        <v>56.25</v>
      </c>
      <c r="N35">
        <v>27.99</v>
      </c>
      <c r="O35">
        <v>11.84</v>
      </c>
      <c r="P35">
        <v>29.5</v>
      </c>
      <c r="Q35">
        <v>30.65</v>
      </c>
      <c r="R35">
        <v>351.27</v>
      </c>
      <c r="S35">
        <v>67.73</v>
      </c>
      <c r="T35">
        <v>192.32</v>
      </c>
      <c r="U35">
        <v>0.54</v>
      </c>
      <c r="V35">
        <v>6.24</v>
      </c>
      <c r="W35">
        <v>1.2</v>
      </c>
      <c r="X35">
        <v>3.42</v>
      </c>
      <c r="Y35" t="s">
        <v>73</v>
      </c>
      <c r="Z35" t="s">
        <v>73</v>
      </c>
      <c r="AA35">
        <v>6.3</v>
      </c>
      <c r="AB35" t="s">
        <v>197</v>
      </c>
      <c r="AD35" t="s">
        <v>39</v>
      </c>
      <c r="AE35" t="s">
        <v>89</v>
      </c>
      <c r="AF35" t="s">
        <v>75</v>
      </c>
      <c r="AG35" t="s">
        <v>89</v>
      </c>
      <c r="AH35" t="s">
        <v>75</v>
      </c>
      <c r="AI35" t="s">
        <v>77</v>
      </c>
      <c r="AJ35" t="s">
        <v>77</v>
      </c>
      <c r="AK35">
        <v>95</v>
      </c>
      <c r="AL35">
        <v>23.85</v>
      </c>
      <c r="AM35">
        <v>24.17</v>
      </c>
      <c r="AN35">
        <v>4.99</v>
      </c>
      <c r="AO35">
        <v>19.18</v>
      </c>
      <c r="AP35">
        <v>61.95</v>
      </c>
      <c r="AQ35">
        <v>71.150000000000006</v>
      </c>
      <c r="AR35">
        <v>185</v>
      </c>
      <c r="AS35">
        <v>11038</v>
      </c>
      <c r="AT35">
        <v>2.08</v>
      </c>
      <c r="AU35">
        <v>2.2000000000000002</v>
      </c>
      <c r="AV35">
        <v>118</v>
      </c>
      <c r="AW35">
        <v>267</v>
      </c>
      <c r="AX35">
        <v>0</v>
      </c>
      <c r="AY35">
        <v>0</v>
      </c>
      <c r="AZ35">
        <v>0</v>
      </c>
      <c r="BA35">
        <v>6051</v>
      </c>
      <c r="BB35">
        <v>18237</v>
      </c>
      <c r="BC35">
        <v>0</v>
      </c>
      <c r="BD35">
        <v>0</v>
      </c>
      <c r="BE35">
        <v>0</v>
      </c>
      <c r="BF35">
        <v>2</v>
      </c>
      <c r="BG35">
        <f t="shared" si="0"/>
        <v>34</v>
      </c>
    </row>
    <row r="36" spans="1:59" x14ac:dyDescent="0.3">
      <c r="A36">
        <v>651</v>
      </c>
      <c r="B36" t="s">
        <v>198</v>
      </c>
      <c r="C36" t="s">
        <v>199</v>
      </c>
      <c r="D36" t="s">
        <v>95</v>
      </c>
      <c r="E36" t="s">
        <v>84</v>
      </c>
      <c r="F36">
        <v>7.8</v>
      </c>
      <c r="G36">
        <v>14</v>
      </c>
      <c r="H36">
        <v>11</v>
      </c>
      <c r="I36">
        <v>11</v>
      </c>
      <c r="J36">
        <v>10</v>
      </c>
      <c r="K36">
        <v>12</v>
      </c>
      <c r="L36">
        <v>11</v>
      </c>
      <c r="M36">
        <v>44.29</v>
      </c>
      <c r="N36">
        <v>22.04</v>
      </c>
      <c r="O36">
        <v>2.97</v>
      </c>
      <c r="P36">
        <v>20.18</v>
      </c>
      <c r="Q36">
        <v>12.24</v>
      </c>
      <c r="R36">
        <v>9.5500000000000007</v>
      </c>
      <c r="S36">
        <v>10.67</v>
      </c>
      <c r="T36">
        <v>9.74</v>
      </c>
      <c r="U36">
        <v>0.28000000000000003</v>
      </c>
      <c r="V36">
        <v>0.22</v>
      </c>
      <c r="W36">
        <v>0.24</v>
      </c>
      <c r="X36">
        <v>0.22</v>
      </c>
      <c r="Y36" t="s">
        <v>107</v>
      </c>
      <c r="Z36" t="s">
        <v>107</v>
      </c>
      <c r="AA36">
        <v>3.6</v>
      </c>
      <c r="AC36" t="s">
        <v>87</v>
      </c>
      <c r="AD36" t="s">
        <v>39</v>
      </c>
      <c r="AE36" t="s">
        <v>76</v>
      </c>
      <c r="AF36" t="s">
        <v>40</v>
      </c>
      <c r="AG36" t="s">
        <v>76</v>
      </c>
      <c r="AH36" t="s">
        <v>40</v>
      </c>
      <c r="AK36">
        <v>93.85</v>
      </c>
      <c r="AL36">
        <v>16.25</v>
      </c>
      <c r="AM36">
        <v>38.43</v>
      </c>
      <c r="AN36">
        <v>6.13</v>
      </c>
      <c r="AO36">
        <v>32.299999999999997</v>
      </c>
      <c r="AP36">
        <v>77.12</v>
      </c>
      <c r="AQ36">
        <v>77.599999999999994</v>
      </c>
      <c r="AR36">
        <v>0</v>
      </c>
      <c r="AS36">
        <v>0</v>
      </c>
      <c r="AT36">
        <v>0</v>
      </c>
      <c r="AU36">
        <v>0</v>
      </c>
      <c r="AV36">
        <v>0</v>
      </c>
      <c r="AW36">
        <v>0</v>
      </c>
      <c r="AX36">
        <v>0</v>
      </c>
      <c r="AY36">
        <v>0</v>
      </c>
      <c r="AZ36">
        <v>0</v>
      </c>
      <c r="BA36">
        <v>0</v>
      </c>
      <c r="BB36">
        <v>0</v>
      </c>
      <c r="BC36">
        <v>0</v>
      </c>
      <c r="BD36">
        <v>0</v>
      </c>
      <c r="BE36">
        <v>0</v>
      </c>
      <c r="BF36">
        <v>0</v>
      </c>
      <c r="BG36">
        <f t="shared" si="0"/>
        <v>35</v>
      </c>
    </row>
    <row r="37" spans="1:59" x14ac:dyDescent="0.3">
      <c r="A37">
        <v>379</v>
      </c>
      <c r="B37" t="s">
        <v>129</v>
      </c>
      <c r="C37" t="s">
        <v>130</v>
      </c>
      <c r="D37" t="s">
        <v>95</v>
      </c>
      <c r="E37" t="s">
        <v>84</v>
      </c>
      <c r="F37">
        <v>0.5</v>
      </c>
      <c r="G37">
        <v>1</v>
      </c>
      <c r="H37">
        <v>0</v>
      </c>
      <c r="I37">
        <v>0</v>
      </c>
      <c r="J37">
        <v>0</v>
      </c>
      <c r="K37">
        <v>0</v>
      </c>
      <c r="L37">
        <v>0</v>
      </c>
      <c r="M37">
        <v>42.5</v>
      </c>
      <c r="N37">
        <v>21.14</v>
      </c>
      <c r="O37">
        <v>42.5</v>
      </c>
      <c r="P37">
        <v>0</v>
      </c>
      <c r="Q37">
        <v>0</v>
      </c>
      <c r="R37">
        <v>0</v>
      </c>
      <c r="S37">
        <v>0</v>
      </c>
      <c r="T37">
        <v>0</v>
      </c>
      <c r="U37">
        <v>0</v>
      </c>
      <c r="V37">
        <v>0</v>
      </c>
      <c r="W37">
        <v>0</v>
      </c>
      <c r="X37">
        <v>0</v>
      </c>
      <c r="Y37" t="s">
        <v>63</v>
      </c>
      <c r="Z37" t="s">
        <v>63</v>
      </c>
      <c r="AA37">
        <v>3.6</v>
      </c>
      <c r="AB37" t="s">
        <v>131</v>
      </c>
      <c r="AC37" t="s">
        <v>128</v>
      </c>
      <c r="AD37" t="s">
        <v>39</v>
      </c>
      <c r="AE37" t="s">
        <v>65</v>
      </c>
      <c r="AF37" t="s">
        <v>65</v>
      </c>
      <c r="AG37" t="s">
        <v>65</v>
      </c>
      <c r="AH37" t="s">
        <v>65</v>
      </c>
      <c r="AK37">
        <v>99.68</v>
      </c>
      <c r="AL37">
        <v>42.43</v>
      </c>
      <c r="AM37">
        <v>14.56</v>
      </c>
      <c r="AN37">
        <v>0.3</v>
      </c>
      <c r="AO37">
        <v>14.26</v>
      </c>
      <c r="AP37">
        <v>46.01</v>
      </c>
      <c r="AQ37">
        <v>57.25</v>
      </c>
      <c r="AR37">
        <v>0</v>
      </c>
      <c r="AS37">
        <v>0</v>
      </c>
      <c r="AT37">
        <v>0</v>
      </c>
      <c r="AU37">
        <v>0</v>
      </c>
      <c r="AV37">
        <v>0</v>
      </c>
      <c r="AW37">
        <v>0</v>
      </c>
      <c r="AX37">
        <v>0</v>
      </c>
      <c r="AY37">
        <v>0</v>
      </c>
      <c r="AZ37">
        <v>0</v>
      </c>
      <c r="BA37">
        <v>0</v>
      </c>
      <c r="BB37">
        <v>0</v>
      </c>
      <c r="BC37">
        <v>0</v>
      </c>
      <c r="BD37">
        <v>0</v>
      </c>
      <c r="BE37">
        <v>0</v>
      </c>
      <c r="BF37">
        <v>0</v>
      </c>
      <c r="BG37">
        <f t="shared" si="0"/>
        <v>36</v>
      </c>
    </row>
    <row r="38" spans="1:59" x14ac:dyDescent="0.3">
      <c r="A38">
        <v>391</v>
      </c>
      <c r="B38" t="s">
        <v>132</v>
      </c>
      <c r="C38" t="s">
        <v>133</v>
      </c>
      <c r="D38" t="s">
        <v>134</v>
      </c>
      <c r="E38" t="s">
        <v>84</v>
      </c>
      <c r="F38">
        <v>10.1</v>
      </c>
      <c r="G38">
        <v>24</v>
      </c>
      <c r="H38">
        <v>20</v>
      </c>
      <c r="I38">
        <v>16</v>
      </c>
      <c r="J38">
        <v>23</v>
      </c>
      <c r="K38">
        <v>21</v>
      </c>
      <c r="L38">
        <v>40</v>
      </c>
      <c r="M38">
        <v>41.18</v>
      </c>
      <c r="N38">
        <v>20.49</v>
      </c>
      <c r="O38">
        <v>1.44</v>
      </c>
      <c r="P38">
        <v>21.48</v>
      </c>
      <c r="Q38">
        <v>13.78</v>
      </c>
      <c r="R38">
        <v>19</v>
      </c>
      <c r="S38">
        <v>13.15</v>
      </c>
      <c r="T38">
        <v>20.25</v>
      </c>
      <c r="U38">
        <v>0.33</v>
      </c>
      <c r="V38">
        <v>0.46</v>
      </c>
      <c r="W38">
        <v>0.32</v>
      </c>
      <c r="X38">
        <v>0.49</v>
      </c>
      <c r="Y38" t="s">
        <v>36</v>
      </c>
      <c r="Z38" t="s">
        <v>36</v>
      </c>
      <c r="AA38">
        <v>5.0999999999999996</v>
      </c>
      <c r="AB38" t="s">
        <v>96</v>
      </c>
      <c r="AC38" t="s">
        <v>135</v>
      </c>
      <c r="AD38" t="s">
        <v>39</v>
      </c>
      <c r="AE38" t="s">
        <v>76</v>
      </c>
      <c r="AF38" t="s">
        <v>40</v>
      </c>
      <c r="AG38" t="s">
        <v>76</v>
      </c>
      <c r="AH38" t="s">
        <v>40</v>
      </c>
      <c r="AK38">
        <v>90.34</v>
      </c>
      <c r="AL38">
        <v>16.07</v>
      </c>
      <c r="AM38">
        <v>61.77</v>
      </c>
      <c r="AN38">
        <v>9.64</v>
      </c>
      <c r="AO38">
        <v>52.13</v>
      </c>
      <c r="AP38">
        <v>74.27</v>
      </c>
      <c r="AQ38">
        <v>74.27</v>
      </c>
      <c r="AR38">
        <v>0</v>
      </c>
      <c r="AS38">
        <v>185</v>
      </c>
      <c r="AT38">
        <v>0</v>
      </c>
      <c r="AU38">
        <v>3.98</v>
      </c>
      <c r="AV38">
        <v>0</v>
      </c>
      <c r="AW38">
        <v>0</v>
      </c>
      <c r="AX38">
        <v>0</v>
      </c>
      <c r="AY38">
        <v>0</v>
      </c>
      <c r="AZ38">
        <v>0</v>
      </c>
      <c r="BA38">
        <v>0</v>
      </c>
      <c r="BB38">
        <v>736</v>
      </c>
      <c r="BC38">
        <v>0</v>
      </c>
      <c r="BD38">
        <v>0</v>
      </c>
      <c r="BE38">
        <v>0</v>
      </c>
      <c r="BF38">
        <v>0</v>
      </c>
      <c r="BG38">
        <f t="shared" si="0"/>
        <v>37</v>
      </c>
    </row>
    <row r="39" spans="1:59" x14ac:dyDescent="0.3">
      <c r="A39">
        <v>130</v>
      </c>
      <c r="B39" t="s">
        <v>293</v>
      </c>
      <c r="C39" t="s">
        <v>294</v>
      </c>
      <c r="D39" t="s">
        <v>53</v>
      </c>
      <c r="E39" t="s">
        <v>0</v>
      </c>
      <c r="F39">
        <v>6.3</v>
      </c>
      <c r="G39">
        <v>7</v>
      </c>
      <c r="H39" t="s">
        <v>45</v>
      </c>
      <c r="I39" t="s">
        <v>45</v>
      </c>
      <c r="J39" t="s">
        <v>45</v>
      </c>
      <c r="K39" t="s">
        <v>45</v>
      </c>
      <c r="L39" t="s">
        <v>45</v>
      </c>
      <c r="M39">
        <v>40.340000000000003</v>
      </c>
      <c r="N39">
        <v>20.07</v>
      </c>
      <c r="O39">
        <v>10.8</v>
      </c>
      <c r="P39" t="s">
        <v>45</v>
      </c>
      <c r="Q39" t="s">
        <v>45</v>
      </c>
      <c r="R39" t="s">
        <v>45</v>
      </c>
      <c r="S39" t="s">
        <v>45</v>
      </c>
      <c r="T39" t="s">
        <v>45</v>
      </c>
      <c r="U39" t="s">
        <v>45</v>
      </c>
      <c r="V39" t="s">
        <v>45</v>
      </c>
      <c r="W39" t="s">
        <v>45</v>
      </c>
      <c r="X39" t="s">
        <v>45</v>
      </c>
      <c r="Y39" t="s">
        <v>54</v>
      </c>
      <c r="Z39" t="s">
        <v>54</v>
      </c>
      <c r="AA39" t="s">
        <v>45</v>
      </c>
      <c r="AB39" t="s">
        <v>291</v>
      </c>
      <c r="AC39" t="s">
        <v>291</v>
      </c>
      <c r="AD39" t="s">
        <v>39</v>
      </c>
      <c r="AE39" t="s">
        <v>292</v>
      </c>
      <c r="AF39" t="s">
        <v>292</v>
      </c>
      <c r="AG39" t="s">
        <v>292</v>
      </c>
      <c r="AH39" t="s">
        <v>292</v>
      </c>
      <c r="AK39" t="s">
        <v>45</v>
      </c>
      <c r="AL39" t="s">
        <v>45</v>
      </c>
      <c r="AM39" t="s">
        <v>45</v>
      </c>
      <c r="AN39" t="s">
        <v>45</v>
      </c>
      <c r="AO39" t="s">
        <v>45</v>
      </c>
      <c r="AP39" t="s">
        <v>45</v>
      </c>
      <c r="AQ39" t="s">
        <v>45</v>
      </c>
      <c r="AR39" t="s">
        <v>45</v>
      </c>
      <c r="AS39" t="s">
        <v>45</v>
      </c>
      <c r="AT39" t="s">
        <v>45</v>
      </c>
      <c r="AU39" t="s">
        <v>45</v>
      </c>
      <c r="AV39" t="s">
        <v>45</v>
      </c>
      <c r="AW39" t="s">
        <v>45</v>
      </c>
      <c r="AX39" t="s">
        <v>45</v>
      </c>
      <c r="AY39" t="s">
        <v>45</v>
      </c>
      <c r="AZ39" t="s">
        <v>45</v>
      </c>
      <c r="BA39" t="s">
        <v>45</v>
      </c>
      <c r="BB39" t="s">
        <v>45</v>
      </c>
      <c r="BC39" t="s">
        <v>45</v>
      </c>
      <c r="BD39" t="s">
        <v>45</v>
      </c>
      <c r="BE39" t="s">
        <v>45</v>
      </c>
      <c r="BF39">
        <v>0</v>
      </c>
      <c r="BG39">
        <f t="shared" si="0"/>
        <v>38</v>
      </c>
    </row>
    <row r="40" spans="1:59" x14ac:dyDescent="0.3">
      <c r="A40">
        <v>403</v>
      </c>
      <c r="B40" t="s">
        <v>139</v>
      </c>
      <c r="C40" t="s">
        <v>140</v>
      </c>
      <c r="D40" t="s">
        <v>141</v>
      </c>
      <c r="E40" t="s">
        <v>44</v>
      </c>
      <c r="F40">
        <v>15.6</v>
      </c>
      <c r="G40">
        <v>16</v>
      </c>
      <c r="H40">
        <v>14</v>
      </c>
      <c r="I40">
        <v>84</v>
      </c>
      <c r="J40">
        <v>49</v>
      </c>
      <c r="K40">
        <v>151</v>
      </c>
      <c r="L40">
        <v>159</v>
      </c>
      <c r="M40">
        <v>37.17</v>
      </c>
      <c r="N40">
        <v>18.489999999999998</v>
      </c>
      <c r="O40">
        <v>1.89</v>
      </c>
      <c r="P40">
        <v>19.7</v>
      </c>
      <c r="Q40">
        <v>111.74</v>
      </c>
      <c r="R40">
        <v>69.91</v>
      </c>
      <c r="S40">
        <v>164.74</v>
      </c>
      <c r="T40">
        <v>160.22</v>
      </c>
      <c r="U40">
        <v>3.01</v>
      </c>
      <c r="V40">
        <v>1.88</v>
      </c>
      <c r="W40">
        <v>4.43</v>
      </c>
      <c r="X40">
        <v>4.3099999999999996</v>
      </c>
      <c r="Y40" t="s">
        <v>85</v>
      </c>
      <c r="Z40" t="s">
        <v>85</v>
      </c>
      <c r="AA40">
        <v>4.7</v>
      </c>
      <c r="AB40" t="s">
        <v>58</v>
      </c>
      <c r="AC40" t="s">
        <v>80</v>
      </c>
      <c r="AD40" t="s">
        <v>39</v>
      </c>
      <c r="AE40" t="s">
        <v>88</v>
      </c>
      <c r="AF40" t="s">
        <v>89</v>
      </c>
      <c r="AG40" t="s">
        <v>88</v>
      </c>
      <c r="AH40" t="s">
        <v>89</v>
      </c>
      <c r="AI40" t="s">
        <v>142</v>
      </c>
      <c r="AJ40" t="s">
        <v>142</v>
      </c>
      <c r="AK40">
        <v>86.66</v>
      </c>
      <c r="AL40">
        <v>16.11</v>
      </c>
      <c r="AM40">
        <v>38.03</v>
      </c>
      <c r="AN40">
        <v>13.32</v>
      </c>
      <c r="AO40">
        <v>24.71</v>
      </c>
      <c r="AP40">
        <v>70.39</v>
      </c>
      <c r="AQ40">
        <v>70.55</v>
      </c>
      <c r="AR40">
        <v>5821</v>
      </c>
      <c r="AS40">
        <v>3012</v>
      </c>
      <c r="AT40">
        <v>2.91</v>
      </c>
      <c r="AU40">
        <v>3.02</v>
      </c>
      <c r="AV40">
        <v>1442</v>
      </c>
      <c r="AW40">
        <v>15488</v>
      </c>
      <c r="AX40">
        <v>0</v>
      </c>
      <c r="AY40">
        <v>0</v>
      </c>
      <c r="AZ40">
        <v>0</v>
      </c>
      <c r="BA40">
        <v>625</v>
      </c>
      <c r="BB40">
        <v>8458</v>
      </c>
      <c r="BC40">
        <v>0</v>
      </c>
      <c r="BD40">
        <v>0</v>
      </c>
      <c r="BE40">
        <v>0</v>
      </c>
      <c r="BF40">
        <v>1</v>
      </c>
      <c r="BG40">
        <f t="shared" si="0"/>
        <v>39</v>
      </c>
    </row>
    <row r="41" spans="1:59" x14ac:dyDescent="0.3">
      <c r="A41">
        <v>823</v>
      </c>
      <c r="B41" t="s">
        <v>244</v>
      </c>
      <c r="C41" t="s">
        <v>245</v>
      </c>
      <c r="D41" t="s">
        <v>34</v>
      </c>
      <c r="E41" t="s">
        <v>44</v>
      </c>
      <c r="F41">
        <v>7.5</v>
      </c>
      <c r="G41">
        <v>10</v>
      </c>
      <c r="H41">
        <v>10</v>
      </c>
      <c r="I41">
        <v>5</v>
      </c>
      <c r="J41">
        <v>12</v>
      </c>
      <c r="K41">
        <v>10</v>
      </c>
      <c r="L41">
        <v>12</v>
      </c>
      <c r="M41">
        <v>34.97</v>
      </c>
      <c r="N41">
        <v>17.399999999999999</v>
      </c>
      <c r="O41">
        <v>2.75</v>
      </c>
      <c r="P41">
        <v>18.29</v>
      </c>
      <c r="Q41">
        <v>9.14</v>
      </c>
      <c r="R41">
        <v>22.43</v>
      </c>
      <c r="S41">
        <v>13.15</v>
      </c>
      <c r="T41">
        <v>17.97</v>
      </c>
      <c r="U41">
        <v>0.26</v>
      </c>
      <c r="V41">
        <v>0.64</v>
      </c>
      <c r="W41">
        <v>0.38</v>
      </c>
      <c r="X41">
        <v>0.51</v>
      </c>
      <c r="Y41" t="s">
        <v>107</v>
      </c>
      <c r="Z41" t="s">
        <v>107</v>
      </c>
      <c r="AA41">
        <v>6.4</v>
      </c>
      <c r="AB41" t="s">
        <v>104</v>
      </c>
      <c r="AD41" t="s">
        <v>39</v>
      </c>
      <c r="AE41" t="s">
        <v>75</v>
      </c>
      <c r="AF41" t="s">
        <v>76</v>
      </c>
      <c r="AG41" t="s">
        <v>75</v>
      </c>
      <c r="AH41" t="s">
        <v>76</v>
      </c>
      <c r="AJ41" t="s">
        <v>77</v>
      </c>
      <c r="AK41">
        <v>93.04</v>
      </c>
      <c r="AL41">
        <v>41.19</v>
      </c>
      <c r="AM41">
        <v>13.44</v>
      </c>
      <c r="AN41">
        <v>6.94</v>
      </c>
      <c r="AO41">
        <v>6.5</v>
      </c>
      <c r="AP41">
        <v>36.270000000000003</v>
      </c>
      <c r="AQ41">
        <v>51.85</v>
      </c>
      <c r="AR41">
        <v>0</v>
      </c>
      <c r="AS41">
        <v>306</v>
      </c>
      <c r="AT41">
        <v>0</v>
      </c>
      <c r="AU41">
        <v>2.4</v>
      </c>
      <c r="AV41">
        <v>0</v>
      </c>
      <c r="AW41">
        <v>0</v>
      </c>
      <c r="AX41">
        <v>0</v>
      </c>
      <c r="AY41">
        <v>0</v>
      </c>
      <c r="AZ41">
        <v>0</v>
      </c>
      <c r="BA41">
        <v>143</v>
      </c>
      <c r="BB41">
        <v>590</v>
      </c>
      <c r="BC41">
        <v>0</v>
      </c>
      <c r="BD41">
        <v>0</v>
      </c>
      <c r="BE41">
        <v>0</v>
      </c>
      <c r="BF41">
        <v>2</v>
      </c>
      <c r="BG41">
        <f t="shared" si="0"/>
        <v>40</v>
      </c>
    </row>
    <row r="42" spans="1:59" x14ac:dyDescent="0.3">
      <c r="A42">
        <v>409</v>
      </c>
      <c r="B42" t="s">
        <v>155</v>
      </c>
      <c r="C42" t="s">
        <v>156</v>
      </c>
      <c r="D42" t="s">
        <v>141</v>
      </c>
      <c r="E42" t="s">
        <v>44</v>
      </c>
      <c r="F42">
        <v>6.7</v>
      </c>
      <c r="G42">
        <v>10</v>
      </c>
      <c r="H42">
        <v>8</v>
      </c>
      <c r="I42">
        <v>77</v>
      </c>
      <c r="J42">
        <v>164</v>
      </c>
      <c r="K42">
        <v>153</v>
      </c>
      <c r="L42">
        <v>165</v>
      </c>
      <c r="M42">
        <v>27.84</v>
      </c>
      <c r="N42">
        <v>13.85</v>
      </c>
      <c r="O42">
        <v>2.97</v>
      </c>
      <c r="P42">
        <v>14.34</v>
      </c>
      <c r="Q42">
        <v>70.36</v>
      </c>
      <c r="R42">
        <v>238.89</v>
      </c>
      <c r="S42">
        <v>124.83</v>
      </c>
      <c r="T42">
        <v>205.82</v>
      </c>
      <c r="U42">
        <v>2.5299999999999998</v>
      </c>
      <c r="V42">
        <v>8.58</v>
      </c>
      <c r="W42">
        <v>4.4800000000000004</v>
      </c>
      <c r="X42">
        <v>7.39</v>
      </c>
      <c r="Y42" t="s">
        <v>138</v>
      </c>
      <c r="Z42" t="s">
        <v>138</v>
      </c>
      <c r="AA42">
        <v>5.4</v>
      </c>
      <c r="AC42" t="s">
        <v>87</v>
      </c>
      <c r="AD42" t="s">
        <v>39</v>
      </c>
      <c r="AE42" t="s">
        <v>88</v>
      </c>
      <c r="AF42" t="s">
        <v>89</v>
      </c>
      <c r="AG42" t="s">
        <v>88</v>
      </c>
      <c r="AH42" t="s">
        <v>89</v>
      </c>
      <c r="AI42" t="s">
        <v>142</v>
      </c>
      <c r="AJ42" t="s">
        <v>142</v>
      </c>
      <c r="AK42">
        <v>94.11</v>
      </c>
      <c r="AL42">
        <v>16.5</v>
      </c>
      <c r="AM42">
        <v>33.04</v>
      </c>
      <c r="AN42">
        <v>5.88</v>
      </c>
      <c r="AO42">
        <v>27.16</v>
      </c>
      <c r="AP42">
        <v>76.2</v>
      </c>
      <c r="AQ42">
        <v>77.599999999999994</v>
      </c>
      <c r="AR42">
        <v>6529</v>
      </c>
      <c r="AS42">
        <v>15054</v>
      </c>
      <c r="AT42">
        <v>2.78</v>
      </c>
      <c r="AU42">
        <v>2.72</v>
      </c>
      <c r="AV42">
        <v>1849</v>
      </c>
      <c r="AW42">
        <v>16334</v>
      </c>
      <c r="AX42">
        <v>0</v>
      </c>
      <c r="AY42">
        <v>0</v>
      </c>
      <c r="AZ42">
        <v>0</v>
      </c>
      <c r="BA42">
        <v>4730</v>
      </c>
      <c r="BB42">
        <v>36182</v>
      </c>
      <c r="BC42">
        <v>0</v>
      </c>
      <c r="BD42">
        <v>0</v>
      </c>
      <c r="BE42">
        <v>0</v>
      </c>
      <c r="BF42">
        <v>1</v>
      </c>
      <c r="BG42">
        <f t="shared" si="0"/>
        <v>41</v>
      </c>
    </row>
    <row r="43" spans="1:59" x14ac:dyDescent="0.3">
      <c r="A43">
        <v>261</v>
      </c>
      <c r="B43" t="s">
        <v>78</v>
      </c>
      <c r="C43" t="s">
        <v>79</v>
      </c>
      <c r="D43" t="s">
        <v>53</v>
      </c>
      <c r="E43" t="s">
        <v>35</v>
      </c>
      <c r="F43">
        <v>3.8</v>
      </c>
      <c r="G43">
        <v>6</v>
      </c>
      <c r="H43">
        <v>5</v>
      </c>
      <c r="I43">
        <v>5</v>
      </c>
      <c r="J43">
        <v>1</v>
      </c>
      <c r="K43">
        <v>6</v>
      </c>
      <c r="L43">
        <v>1</v>
      </c>
      <c r="M43">
        <v>25.99</v>
      </c>
      <c r="N43">
        <v>12.93</v>
      </c>
      <c r="O43">
        <v>4</v>
      </c>
      <c r="P43">
        <v>11.89</v>
      </c>
      <c r="Q43">
        <v>5.17</v>
      </c>
      <c r="R43">
        <v>1.53</v>
      </c>
      <c r="S43">
        <v>3.27</v>
      </c>
      <c r="T43">
        <v>1.57</v>
      </c>
      <c r="U43">
        <v>0.2</v>
      </c>
      <c r="V43">
        <v>0.06</v>
      </c>
      <c r="W43">
        <v>0.13</v>
      </c>
      <c r="X43">
        <v>0.06</v>
      </c>
      <c r="Y43" t="s">
        <v>36</v>
      </c>
      <c r="Z43" t="s">
        <v>36</v>
      </c>
      <c r="AA43">
        <v>2.7</v>
      </c>
      <c r="AB43" t="s">
        <v>37</v>
      </c>
      <c r="AC43" t="s">
        <v>80</v>
      </c>
      <c r="AD43" t="s">
        <v>39</v>
      </c>
      <c r="AE43" t="s">
        <v>40</v>
      </c>
      <c r="AF43" t="s">
        <v>40</v>
      </c>
      <c r="AG43" t="s">
        <v>40</v>
      </c>
      <c r="AH43" t="s">
        <v>40</v>
      </c>
      <c r="AK43">
        <v>97.21</v>
      </c>
      <c r="AL43">
        <v>21.18</v>
      </c>
      <c r="AM43">
        <v>10.69</v>
      </c>
      <c r="AN43">
        <v>2.78</v>
      </c>
      <c r="AO43">
        <v>7.91</v>
      </c>
      <c r="AP43">
        <v>66.17</v>
      </c>
      <c r="AQ43">
        <v>76.03</v>
      </c>
      <c r="AR43">
        <v>0</v>
      </c>
      <c r="AS43">
        <v>0</v>
      </c>
      <c r="AT43">
        <v>0</v>
      </c>
      <c r="AU43">
        <v>0</v>
      </c>
      <c r="AV43">
        <v>0</v>
      </c>
      <c r="AW43">
        <v>0</v>
      </c>
      <c r="AX43">
        <v>0</v>
      </c>
      <c r="AY43">
        <v>0</v>
      </c>
      <c r="AZ43">
        <v>0</v>
      </c>
      <c r="BA43">
        <v>0</v>
      </c>
      <c r="BB43">
        <v>0</v>
      </c>
      <c r="BC43">
        <v>0</v>
      </c>
      <c r="BD43">
        <v>0</v>
      </c>
      <c r="BE43">
        <v>0</v>
      </c>
      <c r="BF43">
        <v>0</v>
      </c>
      <c r="BG43">
        <f t="shared" si="0"/>
        <v>42</v>
      </c>
    </row>
    <row r="44" spans="1:59" x14ac:dyDescent="0.3">
      <c r="A44">
        <v>806</v>
      </c>
      <c r="B44" t="s">
        <v>236</v>
      </c>
      <c r="C44" t="s">
        <v>237</v>
      </c>
      <c r="D44" t="s">
        <v>141</v>
      </c>
      <c r="E44" t="s">
        <v>44</v>
      </c>
      <c r="F44">
        <v>6.3</v>
      </c>
      <c r="G44">
        <v>8</v>
      </c>
      <c r="H44">
        <v>6</v>
      </c>
      <c r="I44">
        <v>5</v>
      </c>
      <c r="J44">
        <v>10</v>
      </c>
      <c r="K44">
        <v>21</v>
      </c>
      <c r="L44">
        <v>24</v>
      </c>
      <c r="M44">
        <v>23.45</v>
      </c>
      <c r="N44">
        <v>11.67</v>
      </c>
      <c r="O44">
        <v>2.81</v>
      </c>
      <c r="P44">
        <v>10.54</v>
      </c>
      <c r="Q44">
        <v>9.06</v>
      </c>
      <c r="R44">
        <v>13.02</v>
      </c>
      <c r="S44">
        <v>18.27</v>
      </c>
      <c r="T44">
        <v>18.82</v>
      </c>
      <c r="U44">
        <v>0.39</v>
      </c>
      <c r="V44">
        <v>0.55000000000000004</v>
      </c>
      <c r="W44">
        <v>0.78</v>
      </c>
      <c r="X44">
        <v>0.8</v>
      </c>
      <c r="Y44" t="s">
        <v>73</v>
      </c>
      <c r="Z44" t="s">
        <v>73</v>
      </c>
      <c r="AA44">
        <v>4.5999999999999996</v>
      </c>
      <c r="AB44" t="s">
        <v>238</v>
      </c>
      <c r="AC44" t="s">
        <v>239</v>
      </c>
      <c r="AD44" t="s">
        <v>39</v>
      </c>
      <c r="AE44" t="s">
        <v>75</v>
      </c>
      <c r="AF44" t="s">
        <v>76</v>
      </c>
      <c r="AG44" t="s">
        <v>75</v>
      </c>
      <c r="AH44" t="s">
        <v>76</v>
      </c>
      <c r="AI44" t="s">
        <v>77</v>
      </c>
      <c r="AJ44" t="s">
        <v>77</v>
      </c>
      <c r="AK44">
        <v>94.39</v>
      </c>
      <c r="AL44">
        <v>18.97</v>
      </c>
      <c r="AM44">
        <v>15.36</v>
      </c>
      <c r="AN44">
        <v>5.59</v>
      </c>
      <c r="AO44">
        <v>9.77</v>
      </c>
      <c r="AP44">
        <v>69.010000000000005</v>
      </c>
      <c r="AQ44">
        <v>75.42</v>
      </c>
      <c r="AR44">
        <v>34</v>
      </c>
      <c r="AS44">
        <v>165</v>
      </c>
      <c r="AT44">
        <v>1.65</v>
      </c>
      <c r="AU44">
        <v>3.08</v>
      </c>
      <c r="AV44">
        <v>23</v>
      </c>
      <c r="AW44">
        <v>33</v>
      </c>
      <c r="AX44">
        <v>0</v>
      </c>
      <c r="AY44">
        <v>0</v>
      </c>
      <c r="AZ44">
        <v>0</v>
      </c>
      <c r="BA44">
        <v>24</v>
      </c>
      <c r="BB44">
        <v>484</v>
      </c>
      <c r="BC44">
        <v>0</v>
      </c>
      <c r="BD44">
        <v>0</v>
      </c>
      <c r="BE44">
        <v>0</v>
      </c>
      <c r="BF44">
        <v>2</v>
      </c>
      <c r="BG44">
        <f t="shared" si="0"/>
        <v>43</v>
      </c>
    </row>
    <row r="45" spans="1:59" x14ac:dyDescent="0.3">
      <c r="A45">
        <v>356</v>
      </c>
      <c r="B45" t="s">
        <v>118</v>
      </c>
      <c r="C45" t="s">
        <v>119</v>
      </c>
      <c r="D45" t="s">
        <v>95</v>
      </c>
      <c r="E45" t="s">
        <v>84</v>
      </c>
      <c r="F45">
        <v>5.5</v>
      </c>
      <c r="G45">
        <v>10</v>
      </c>
      <c r="H45">
        <v>7</v>
      </c>
      <c r="I45">
        <v>3</v>
      </c>
      <c r="J45">
        <v>1</v>
      </c>
      <c r="K45">
        <v>3</v>
      </c>
      <c r="L45">
        <v>2</v>
      </c>
      <c r="M45">
        <v>22.17</v>
      </c>
      <c r="N45">
        <v>11.03</v>
      </c>
      <c r="O45">
        <v>1.84</v>
      </c>
      <c r="P45">
        <v>9.5399999999999991</v>
      </c>
      <c r="Q45">
        <v>1.1000000000000001</v>
      </c>
      <c r="R45">
        <v>0.41</v>
      </c>
      <c r="S45">
        <v>1.04</v>
      </c>
      <c r="T45">
        <v>0.72</v>
      </c>
      <c r="U45">
        <v>0.05</v>
      </c>
      <c r="V45">
        <v>0.02</v>
      </c>
      <c r="W45">
        <v>0.05</v>
      </c>
      <c r="X45">
        <v>0.03</v>
      </c>
      <c r="Y45" t="s">
        <v>36</v>
      </c>
      <c r="Z45" t="s">
        <v>36</v>
      </c>
      <c r="AA45">
        <v>4.8</v>
      </c>
      <c r="AB45" t="s">
        <v>96</v>
      </c>
      <c r="AC45" t="s">
        <v>47</v>
      </c>
      <c r="AD45" t="s">
        <v>39</v>
      </c>
      <c r="AE45" t="s">
        <v>76</v>
      </c>
      <c r="AF45" t="s">
        <v>40</v>
      </c>
      <c r="AG45" t="s">
        <v>76</v>
      </c>
      <c r="AH45" t="s">
        <v>40</v>
      </c>
      <c r="AK45">
        <v>94.94</v>
      </c>
      <c r="AL45">
        <v>16.079999999999998</v>
      </c>
      <c r="AM45">
        <v>46.81</v>
      </c>
      <c r="AN45">
        <v>5.04</v>
      </c>
      <c r="AO45">
        <v>41.77</v>
      </c>
      <c r="AP45">
        <v>78.790000000000006</v>
      </c>
      <c r="AQ45">
        <v>78.849999999999994</v>
      </c>
      <c r="AR45">
        <v>0</v>
      </c>
      <c r="AS45">
        <v>0</v>
      </c>
      <c r="AT45">
        <v>0</v>
      </c>
      <c r="AU45">
        <v>0</v>
      </c>
      <c r="AV45">
        <v>0</v>
      </c>
      <c r="AW45">
        <v>0</v>
      </c>
      <c r="AX45">
        <v>0</v>
      </c>
      <c r="AY45">
        <v>0</v>
      </c>
      <c r="AZ45">
        <v>0</v>
      </c>
      <c r="BA45">
        <v>0</v>
      </c>
      <c r="BB45">
        <v>0</v>
      </c>
      <c r="BC45">
        <v>0</v>
      </c>
      <c r="BD45">
        <v>0</v>
      </c>
      <c r="BE45">
        <v>0</v>
      </c>
      <c r="BF45">
        <v>0</v>
      </c>
      <c r="BG45">
        <f t="shared" si="0"/>
        <v>44</v>
      </c>
    </row>
    <row r="46" spans="1:59" x14ac:dyDescent="0.3">
      <c r="A46">
        <v>491</v>
      </c>
      <c r="B46" t="s">
        <v>164</v>
      </c>
      <c r="C46" t="s">
        <v>165</v>
      </c>
      <c r="D46" t="s">
        <v>141</v>
      </c>
      <c r="E46" t="s">
        <v>44</v>
      </c>
      <c r="F46">
        <v>10.6</v>
      </c>
      <c r="G46">
        <v>15</v>
      </c>
      <c r="H46">
        <v>11</v>
      </c>
      <c r="I46">
        <v>14</v>
      </c>
      <c r="J46">
        <v>23</v>
      </c>
      <c r="K46">
        <v>27</v>
      </c>
      <c r="L46">
        <v>31</v>
      </c>
      <c r="M46">
        <v>20.58</v>
      </c>
      <c r="N46">
        <v>10.24</v>
      </c>
      <c r="O46">
        <v>1.39</v>
      </c>
      <c r="P46">
        <v>9.23</v>
      </c>
      <c r="Q46">
        <v>10.96</v>
      </c>
      <c r="R46">
        <v>17.059999999999999</v>
      </c>
      <c r="S46">
        <v>18.54</v>
      </c>
      <c r="T46">
        <v>21.27</v>
      </c>
      <c r="U46">
        <v>0.53</v>
      </c>
      <c r="V46">
        <v>0.83</v>
      </c>
      <c r="W46">
        <v>0.9</v>
      </c>
      <c r="X46">
        <v>1.03</v>
      </c>
      <c r="Y46" t="s">
        <v>73</v>
      </c>
      <c r="Z46" t="s">
        <v>73</v>
      </c>
      <c r="AA46">
        <v>5</v>
      </c>
      <c r="AB46" t="s">
        <v>37</v>
      </c>
      <c r="AD46" t="s">
        <v>39</v>
      </c>
      <c r="AE46" t="s">
        <v>75</v>
      </c>
      <c r="AF46" t="s">
        <v>76</v>
      </c>
      <c r="AG46" t="s">
        <v>75</v>
      </c>
      <c r="AH46" t="s">
        <v>76</v>
      </c>
      <c r="AK46">
        <v>90.17</v>
      </c>
      <c r="AL46">
        <v>16.07</v>
      </c>
      <c r="AM46">
        <v>51.11</v>
      </c>
      <c r="AN46">
        <v>9.81</v>
      </c>
      <c r="AO46">
        <v>41.3</v>
      </c>
      <c r="AP46">
        <v>74.099999999999994</v>
      </c>
      <c r="AQ46">
        <v>74.099999999999994</v>
      </c>
      <c r="AR46">
        <v>454</v>
      </c>
      <c r="AS46">
        <v>1186</v>
      </c>
      <c r="AT46">
        <v>4</v>
      </c>
      <c r="AU46">
        <v>4</v>
      </c>
      <c r="AV46">
        <v>0</v>
      </c>
      <c r="AW46">
        <v>1816</v>
      </c>
      <c r="AX46">
        <v>0</v>
      </c>
      <c r="AY46">
        <v>0</v>
      </c>
      <c r="AZ46">
        <v>0</v>
      </c>
      <c r="BA46">
        <v>0</v>
      </c>
      <c r="BB46">
        <v>4744</v>
      </c>
      <c r="BC46">
        <v>0</v>
      </c>
      <c r="BD46">
        <v>0</v>
      </c>
      <c r="BE46">
        <v>0</v>
      </c>
      <c r="BF46">
        <v>1</v>
      </c>
      <c r="BG46">
        <f t="shared" si="0"/>
        <v>45</v>
      </c>
    </row>
    <row r="47" spans="1:59" x14ac:dyDescent="0.3">
      <c r="A47">
        <v>817</v>
      </c>
      <c r="B47" t="s">
        <v>242</v>
      </c>
      <c r="C47" t="s">
        <v>243</v>
      </c>
      <c r="D47" t="s">
        <v>34</v>
      </c>
      <c r="E47" t="s">
        <v>44</v>
      </c>
      <c r="F47">
        <v>3.1</v>
      </c>
      <c r="G47">
        <v>5</v>
      </c>
      <c r="H47">
        <v>4</v>
      </c>
      <c r="I47">
        <v>9</v>
      </c>
      <c r="J47">
        <v>21</v>
      </c>
      <c r="K47">
        <v>70</v>
      </c>
      <c r="L47">
        <v>63</v>
      </c>
      <c r="M47">
        <v>19.190000000000001</v>
      </c>
      <c r="N47">
        <v>9.5500000000000007</v>
      </c>
      <c r="O47">
        <v>3.59</v>
      </c>
      <c r="P47">
        <v>9.94</v>
      </c>
      <c r="Q47">
        <v>20.84</v>
      </c>
      <c r="R47">
        <v>33.380000000000003</v>
      </c>
      <c r="S47">
        <v>80.59</v>
      </c>
      <c r="T47">
        <v>71.75</v>
      </c>
      <c r="U47">
        <v>1.0900000000000001</v>
      </c>
      <c r="V47">
        <v>1.74</v>
      </c>
      <c r="W47">
        <v>4.2</v>
      </c>
      <c r="X47">
        <v>3.74</v>
      </c>
      <c r="Y47" t="s">
        <v>138</v>
      </c>
      <c r="Z47" t="s">
        <v>73</v>
      </c>
      <c r="AA47">
        <v>4.9000000000000004</v>
      </c>
      <c r="AB47" t="s">
        <v>58</v>
      </c>
      <c r="AC47" t="s">
        <v>37</v>
      </c>
      <c r="AD47" t="s">
        <v>39</v>
      </c>
      <c r="AE47" t="s">
        <v>89</v>
      </c>
      <c r="AF47" t="s">
        <v>75</v>
      </c>
      <c r="AG47" t="s">
        <v>75</v>
      </c>
      <c r="AH47" t="s">
        <v>76</v>
      </c>
      <c r="AI47" t="s">
        <v>77</v>
      </c>
      <c r="AJ47" t="s">
        <v>77</v>
      </c>
      <c r="AK47">
        <v>97.18</v>
      </c>
      <c r="AL47">
        <v>23.77</v>
      </c>
      <c r="AM47">
        <v>9.33</v>
      </c>
      <c r="AN47">
        <v>2.8</v>
      </c>
      <c r="AO47">
        <v>6.53</v>
      </c>
      <c r="AP47">
        <v>61.77</v>
      </c>
      <c r="AQ47">
        <v>73.41</v>
      </c>
      <c r="AR47">
        <v>462</v>
      </c>
      <c r="AS47">
        <v>1763</v>
      </c>
      <c r="AT47">
        <v>1</v>
      </c>
      <c r="AU47">
        <v>1.44</v>
      </c>
      <c r="AV47">
        <v>461</v>
      </c>
      <c r="AW47">
        <v>3</v>
      </c>
      <c r="AX47">
        <v>0</v>
      </c>
      <c r="AY47">
        <v>0</v>
      </c>
      <c r="AZ47">
        <v>0</v>
      </c>
      <c r="BA47">
        <v>1441</v>
      </c>
      <c r="BB47">
        <v>1093</v>
      </c>
      <c r="BC47">
        <v>0</v>
      </c>
      <c r="BD47">
        <v>0</v>
      </c>
      <c r="BE47">
        <v>0</v>
      </c>
      <c r="BF47">
        <v>2</v>
      </c>
      <c r="BG47">
        <f t="shared" si="0"/>
        <v>46</v>
      </c>
    </row>
    <row r="48" spans="1:59" x14ac:dyDescent="0.3">
      <c r="A48">
        <v>552</v>
      </c>
      <c r="B48" t="s">
        <v>181</v>
      </c>
      <c r="C48" t="s">
        <v>182</v>
      </c>
      <c r="D48" t="s">
        <v>53</v>
      </c>
      <c r="E48" t="s">
        <v>84</v>
      </c>
      <c r="F48">
        <v>3.9</v>
      </c>
      <c r="G48">
        <v>4</v>
      </c>
      <c r="H48">
        <v>7</v>
      </c>
      <c r="I48">
        <v>31</v>
      </c>
      <c r="J48">
        <v>71</v>
      </c>
      <c r="K48">
        <v>64</v>
      </c>
      <c r="L48">
        <v>77</v>
      </c>
      <c r="M48">
        <v>15.63</v>
      </c>
      <c r="N48">
        <v>7.78</v>
      </c>
      <c r="O48">
        <v>4.18</v>
      </c>
      <c r="P48">
        <v>10.82</v>
      </c>
      <c r="Q48">
        <v>52.52</v>
      </c>
      <c r="R48">
        <v>169.18</v>
      </c>
      <c r="S48">
        <v>90.12</v>
      </c>
      <c r="T48">
        <v>118.75</v>
      </c>
      <c r="U48">
        <v>3.36</v>
      </c>
      <c r="V48">
        <v>10.83</v>
      </c>
      <c r="W48">
        <v>5.77</v>
      </c>
      <c r="X48">
        <v>7.6</v>
      </c>
      <c r="Y48" t="s">
        <v>138</v>
      </c>
      <c r="Z48" t="s">
        <v>138</v>
      </c>
      <c r="AA48">
        <v>5.5</v>
      </c>
      <c r="AC48" t="s">
        <v>37</v>
      </c>
      <c r="AD48" t="s">
        <v>39</v>
      </c>
      <c r="AE48" t="s">
        <v>88</v>
      </c>
      <c r="AF48" t="s">
        <v>89</v>
      </c>
      <c r="AG48" t="s">
        <v>88</v>
      </c>
      <c r="AH48" t="s">
        <v>89</v>
      </c>
      <c r="AI48" t="s">
        <v>142</v>
      </c>
      <c r="AJ48" t="s">
        <v>142</v>
      </c>
      <c r="AK48">
        <v>97.51</v>
      </c>
      <c r="AL48">
        <v>38.409999999999997</v>
      </c>
      <c r="AM48">
        <v>13.93</v>
      </c>
      <c r="AN48">
        <v>2.4700000000000002</v>
      </c>
      <c r="AO48">
        <v>11.46</v>
      </c>
      <c r="AP48">
        <v>41.45</v>
      </c>
      <c r="AQ48">
        <v>59.1</v>
      </c>
      <c r="AR48">
        <v>2235</v>
      </c>
      <c r="AS48">
        <v>4363</v>
      </c>
      <c r="AT48">
        <v>1.74</v>
      </c>
      <c r="AU48">
        <v>1.9</v>
      </c>
      <c r="AV48">
        <v>1659</v>
      </c>
      <c r="AW48">
        <v>2233</v>
      </c>
      <c r="AX48">
        <v>0</v>
      </c>
      <c r="AY48">
        <v>0</v>
      </c>
      <c r="AZ48">
        <v>0</v>
      </c>
      <c r="BA48">
        <v>2966</v>
      </c>
      <c r="BB48">
        <v>5337</v>
      </c>
      <c r="BC48">
        <v>0</v>
      </c>
      <c r="BD48">
        <v>0</v>
      </c>
      <c r="BE48">
        <v>0</v>
      </c>
      <c r="BF48">
        <v>2</v>
      </c>
      <c r="BG48">
        <f t="shared" si="0"/>
        <v>47</v>
      </c>
    </row>
    <row r="49" spans="1:59" x14ac:dyDescent="0.3">
      <c r="A49">
        <v>371</v>
      </c>
      <c r="B49" t="s">
        <v>122</v>
      </c>
      <c r="C49" t="s">
        <v>123</v>
      </c>
      <c r="D49" t="s">
        <v>124</v>
      </c>
      <c r="E49" t="s">
        <v>35</v>
      </c>
      <c r="F49">
        <v>3.5</v>
      </c>
      <c r="G49">
        <v>5</v>
      </c>
      <c r="H49">
        <v>5</v>
      </c>
      <c r="I49">
        <v>1</v>
      </c>
      <c r="J49">
        <v>1</v>
      </c>
      <c r="K49">
        <v>1</v>
      </c>
      <c r="L49">
        <v>1</v>
      </c>
      <c r="M49">
        <v>12.96</v>
      </c>
      <c r="N49">
        <v>6.45</v>
      </c>
      <c r="O49">
        <v>2.44</v>
      </c>
      <c r="P49">
        <v>7.29</v>
      </c>
      <c r="Q49">
        <v>0.99</v>
      </c>
      <c r="R49">
        <v>0.96</v>
      </c>
      <c r="S49">
        <v>1.02</v>
      </c>
      <c r="T49">
        <v>1.02</v>
      </c>
      <c r="U49">
        <v>0.08</v>
      </c>
      <c r="V49">
        <v>7.0000000000000007E-2</v>
      </c>
      <c r="W49">
        <v>0.08</v>
      </c>
      <c r="X49">
        <v>0.08</v>
      </c>
      <c r="Y49" t="s">
        <v>36</v>
      </c>
      <c r="Z49" t="s">
        <v>36</v>
      </c>
      <c r="AA49">
        <v>3.4</v>
      </c>
      <c r="AB49" t="s">
        <v>68</v>
      </c>
      <c r="AC49" t="s">
        <v>125</v>
      </c>
      <c r="AD49" t="s">
        <v>39</v>
      </c>
      <c r="AE49" t="s">
        <v>76</v>
      </c>
      <c r="AF49" t="s">
        <v>40</v>
      </c>
      <c r="AG49" t="s">
        <v>76</v>
      </c>
      <c r="AH49" t="s">
        <v>40</v>
      </c>
      <c r="AK49">
        <v>96.74</v>
      </c>
      <c r="AL49">
        <v>28</v>
      </c>
      <c r="AM49">
        <v>18.41</v>
      </c>
      <c r="AN49">
        <v>3.24</v>
      </c>
      <c r="AO49">
        <v>15.17</v>
      </c>
      <c r="AP49">
        <v>54.97</v>
      </c>
      <c r="AQ49">
        <v>68.739999999999995</v>
      </c>
      <c r="AR49">
        <v>0</v>
      </c>
      <c r="AS49">
        <v>0</v>
      </c>
      <c r="AT49">
        <v>0</v>
      </c>
      <c r="AU49">
        <v>0</v>
      </c>
      <c r="AV49">
        <v>0</v>
      </c>
      <c r="AW49">
        <v>0</v>
      </c>
      <c r="AX49">
        <v>0</v>
      </c>
      <c r="AY49">
        <v>0</v>
      </c>
      <c r="AZ49">
        <v>0</v>
      </c>
      <c r="BA49">
        <v>0</v>
      </c>
      <c r="BB49">
        <v>0</v>
      </c>
      <c r="BC49">
        <v>0</v>
      </c>
      <c r="BD49">
        <v>0</v>
      </c>
      <c r="BE49">
        <v>0</v>
      </c>
      <c r="BF49">
        <v>0</v>
      </c>
      <c r="BG49">
        <f t="shared" si="0"/>
        <v>48</v>
      </c>
    </row>
    <row r="50" spans="1:59" x14ac:dyDescent="0.3">
      <c r="A50">
        <v>125</v>
      </c>
      <c r="B50" t="s">
        <v>61</v>
      </c>
      <c r="C50" t="s">
        <v>62</v>
      </c>
      <c r="D50" t="s">
        <v>53</v>
      </c>
      <c r="E50" t="s">
        <v>44</v>
      </c>
      <c r="F50">
        <v>2.5</v>
      </c>
      <c r="G50">
        <v>2</v>
      </c>
      <c r="H50">
        <v>2</v>
      </c>
      <c r="I50">
        <v>1</v>
      </c>
      <c r="J50">
        <v>0</v>
      </c>
      <c r="K50">
        <v>1</v>
      </c>
      <c r="L50">
        <v>0</v>
      </c>
      <c r="M50">
        <v>12.7</v>
      </c>
      <c r="N50">
        <v>6.32</v>
      </c>
      <c r="O50">
        <v>8.2200000000000006</v>
      </c>
      <c r="P50">
        <v>5.48</v>
      </c>
      <c r="Q50">
        <v>0.17</v>
      </c>
      <c r="R50">
        <v>0</v>
      </c>
      <c r="S50">
        <v>0.06</v>
      </c>
      <c r="T50">
        <v>0</v>
      </c>
      <c r="U50">
        <v>0.01</v>
      </c>
      <c r="V50">
        <v>0</v>
      </c>
      <c r="W50">
        <v>0</v>
      </c>
      <c r="X50">
        <v>0</v>
      </c>
      <c r="Y50" t="s">
        <v>36</v>
      </c>
      <c r="Z50" t="s">
        <v>63</v>
      </c>
      <c r="AA50">
        <v>3</v>
      </c>
      <c r="AC50" t="s">
        <v>64</v>
      </c>
      <c r="AD50" t="s">
        <v>39</v>
      </c>
      <c r="AE50" t="s">
        <v>40</v>
      </c>
      <c r="AF50" t="s">
        <v>40</v>
      </c>
      <c r="AG50" t="s">
        <v>65</v>
      </c>
      <c r="AH50" t="s">
        <v>65</v>
      </c>
      <c r="AK50">
        <v>97.73</v>
      </c>
      <c r="AL50">
        <v>38.409999999999997</v>
      </c>
      <c r="AM50">
        <v>6.5</v>
      </c>
      <c r="AN50">
        <v>2.25</v>
      </c>
      <c r="AO50">
        <v>4.25</v>
      </c>
      <c r="AP50">
        <v>39.28</v>
      </c>
      <c r="AQ50">
        <v>59.31</v>
      </c>
      <c r="AR50">
        <v>0</v>
      </c>
      <c r="AS50">
        <v>0</v>
      </c>
      <c r="AT50">
        <v>0</v>
      </c>
      <c r="AU50">
        <v>0</v>
      </c>
      <c r="AV50">
        <v>0</v>
      </c>
      <c r="AW50">
        <v>0</v>
      </c>
      <c r="AX50">
        <v>0</v>
      </c>
      <c r="AY50">
        <v>0</v>
      </c>
      <c r="AZ50">
        <v>0</v>
      </c>
      <c r="BA50">
        <v>0</v>
      </c>
      <c r="BB50">
        <v>0</v>
      </c>
      <c r="BC50">
        <v>0</v>
      </c>
      <c r="BD50">
        <v>0</v>
      </c>
      <c r="BE50">
        <v>0</v>
      </c>
      <c r="BF50">
        <v>0</v>
      </c>
      <c r="BG50">
        <f t="shared" si="0"/>
        <v>49</v>
      </c>
    </row>
    <row r="51" spans="1:59" x14ac:dyDescent="0.3">
      <c r="A51">
        <v>763</v>
      </c>
      <c r="B51" t="s">
        <v>306</v>
      </c>
      <c r="C51" t="s">
        <v>307</v>
      </c>
      <c r="D51" t="s">
        <v>303</v>
      </c>
      <c r="E51" t="s">
        <v>0</v>
      </c>
      <c r="F51">
        <v>3.5</v>
      </c>
      <c r="G51">
        <v>4</v>
      </c>
      <c r="H51" t="s">
        <v>45</v>
      </c>
      <c r="I51" t="s">
        <v>45</v>
      </c>
      <c r="J51" t="s">
        <v>45</v>
      </c>
      <c r="K51" t="s">
        <v>45</v>
      </c>
      <c r="L51" t="s">
        <v>45</v>
      </c>
      <c r="M51">
        <v>10.82</v>
      </c>
      <c r="N51">
        <v>5.38</v>
      </c>
      <c r="O51">
        <v>4.42</v>
      </c>
      <c r="P51" t="s">
        <v>45</v>
      </c>
      <c r="Q51" t="s">
        <v>45</v>
      </c>
      <c r="R51" t="s">
        <v>45</v>
      </c>
      <c r="S51" t="s">
        <v>45</v>
      </c>
      <c r="T51" t="s">
        <v>45</v>
      </c>
      <c r="U51" t="s">
        <v>45</v>
      </c>
      <c r="V51" t="s">
        <v>45</v>
      </c>
      <c r="W51" t="s">
        <v>45</v>
      </c>
      <c r="X51" t="s">
        <v>45</v>
      </c>
      <c r="Y51" t="s">
        <v>54</v>
      </c>
      <c r="Z51" t="s">
        <v>54</v>
      </c>
      <c r="AA51">
        <v>3.8</v>
      </c>
      <c r="AC51" t="s">
        <v>37</v>
      </c>
      <c r="AD51" t="s">
        <v>39</v>
      </c>
      <c r="AE51" t="s">
        <v>305</v>
      </c>
      <c r="AF51" t="s">
        <v>305</v>
      </c>
      <c r="AG51" t="s">
        <v>305</v>
      </c>
      <c r="AH51" t="s">
        <v>305</v>
      </c>
      <c r="AK51" t="s">
        <v>45</v>
      </c>
      <c r="AL51" t="s">
        <v>45</v>
      </c>
      <c r="AM51" t="s">
        <v>45</v>
      </c>
      <c r="AN51" t="s">
        <v>45</v>
      </c>
      <c r="AO51" t="s">
        <v>45</v>
      </c>
      <c r="AP51" t="s">
        <v>45</v>
      </c>
      <c r="AQ51" t="s">
        <v>45</v>
      </c>
      <c r="AR51" t="s">
        <v>45</v>
      </c>
      <c r="AS51" t="s">
        <v>45</v>
      </c>
      <c r="AT51" t="s">
        <v>45</v>
      </c>
      <c r="AU51" t="s">
        <v>45</v>
      </c>
      <c r="AV51" t="s">
        <v>45</v>
      </c>
      <c r="AW51" t="s">
        <v>45</v>
      </c>
      <c r="AX51" t="s">
        <v>45</v>
      </c>
      <c r="AY51" t="s">
        <v>45</v>
      </c>
      <c r="AZ51" t="s">
        <v>45</v>
      </c>
      <c r="BA51" t="s">
        <v>45</v>
      </c>
      <c r="BB51" t="s">
        <v>45</v>
      </c>
      <c r="BC51" t="s">
        <v>45</v>
      </c>
      <c r="BD51" t="s">
        <v>45</v>
      </c>
      <c r="BE51" t="s">
        <v>45</v>
      </c>
      <c r="BF51">
        <v>0</v>
      </c>
      <c r="BG51">
        <f t="shared" si="0"/>
        <v>50</v>
      </c>
    </row>
    <row r="52" spans="1:59" x14ac:dyDescent="0.3">
      <c r="A52">
        <v>132</v>
      </c>
      <c r="B52" t="s">
        <v>71</v>
      </c>
      <c r="C52" t="s">
        <v>72</v>
      </c>
      <c r="D52" t="s">
        <v>34</v>
      </c>
      <c r="E52" t="s">
        <v>35</v>
      </c>
      <c r="F52">
        <v>2.2999999999999998</v>
      </c>
      <c r="G52">
        <v>2</v>
      </c>
      <c r="H52">
        <v>3</v>
      </c>
      <c r="I52">
        <v>2</v>
      </c>
      <c r="J52">
        <v>9</v>
      </c>
      <c r="K52">
        <v>11</v>
      </c>
      <c r="L52">
        <v>12</v>
      </c>
      <c r="M52">
        <v>10.24</v>
      </c>
      <c r="N52">
        <v>5.09</v>
      </c>
      <c r="O52">
        <v>2.98</v>
      </c>
      <c r="P52">
        <v>4.6900000000000004</v>
      </c>
      <c r="Q52">
        <v>2.92</v>
      </c>
      <c r="R52">
        <v>24.57</v>
      </c>
      <c r="S52">
        <v>10.3</v>
      </c>
      <c r="T52">
        <v>18.739999999999998</v>
      </c>
      <c r="U52">
        <v>0.28000000000000003</v>
      </c>
      <c r="V52">
        <v>2.4</v>
      </c>
      <c r="W52">
        <v>1.01</v>
      </c>
      <c r="X52">
        <v>1.83</v>
      </c>
      <c r="Y52" t="s">
        <v>73</v>
      </c>
      <c r="Z52" t="s">
        <v>73</v>
      </c>
      <c r="AA52">
        <v>3.8</v>
      </c>
      <c r="AC52" t="s">
        <v>74</v>
      </c>
      <c r="AD52" t="s">
        <v>39</v>
      </c>
      <c r="AE52" t="s">
        <v>75</v>
      </c>
      <c r="AF52" t="s">
        <v>76</v>
      </c>
      <c r="AG52" t="s">
        <v>75</v>
      </c>
      <c r="AH52" t="s">
        <v>76</v>
      </c>
      <c r="AI52" t="s">
        <v>77</v>
      </c>
      <c r="AJ52" t="s">
        <v>77</v>
      </c>
      <c r="AK52">
        <v>98.22</v>
      </c>
      <c r="AL52">
        <v>30.88</v>
      </c>
      <c r="AM52">
        <v>3.48</v>
      </c>
      <c r="AN52">
        <v>1.76</v>
      </c>
      <c r="AO52">
        <v>1.72</v>
      </c>
      <c r="AP52">
        <v>46.86</v>
      </c>
      <c r="AQ52">
        <v>67.34</v>
      </c>
      <c r="AR52">
        <v>14</v>
      </c>
      <c r="AS52">
        <v>274</v>
      </c>
      <c r="AT52">
        <v>1</v>
      </c>
      <c r="AU52">
        <v>1.01</v>
      </c>
      <c r="AV52">
        <v>14</v>
      </c>
      <c r="AW52">
        <v>0</v>
      </c>
      <c r="AX52">
        <v>0</v>
      </c>
      <c r="AY52">
        <v>0</v>
      </c>
      <c r="AZ52">
        <v>0</v>
      </c>
      <c r="BA52">
        <v>272</v>
      </c>
      <c r="BB52">
        <v>6</v>
      </c>
      <c r="BC52">
        <v>0</v>
      </c>
      <c r="BD52">
        <v>0</v>
      </c>
      <c r="BE52">
        <v>0</v>
      </c>
      <c r="BF52">
        <v>2</v>
      </c>
      <c r="BG52">
        <f t="shared" si="0"/>
        <v>51</v>
      </c>
    </row>
    <row r="53" spans="1:59" x14ac:dyDescent="0.3">
      <c r="A53">
        <v>761</v>
      </c>
      <c r="B53" t="s">
        <v>224</v>
      </c>
      <c r="C53" t="s">
        <v>225</v>
      </c>
      <c r="D53" t="s">
        <v>95</v>
      </c>
      <c r="E53" t="s">
        <v>84</v>
      </c>
      <c r="F53">
        <v>0.6</v>
      </c>
      <c r="G53">
        <v>3</v>
      </c>
      <c r="H53">
        <v>8</v>
      </c>
      <c r="I53">
        <v>0</v>
      </c>
      <c r="J53">
        <v>0</v>
      </c>
      <c r="K53">
        <v>0</v>
      </c>
      <c r="L53">
        <v>1</v>
      </c>
      <c r="M53">
        <v>9.32</v>
      </c>
      <c r="N53">
        <v>4.6399999999999997</v>
      </c>
      <c r="O53">
        <v>2.27</v>
      </c>
      <c r="P53">
        <v>0.09</v>
      </c>
      <c r="Q53">
        <v>0</v>
      </c>
      <c r="R53">
        <v>0</v>
      </c>
      <c r="S53">
        <v>0</v>
      </c>
      <c r="T53">
        <v>0</v>
      </c>
      <c r="U53">
        <v>0</v>
      </c>
      <c r="V53">
        <v>0</v>
      </c>
      <c r="W53">
        <v>0</v>
      </c>
      <c r="X53">
        <v>0</v>
      </c>
      <c r="Y53" t="s">
        <v>63</v>
      </c>
      <c r="Z53" t="s">
        <v>36</v>
      </c>
      <c r="AA53">
        <v>4.2</v>
      </c>
      <c r="AB53" t="s">
        <v>226</v>
      </c>
      <c r="AC53" t="s">
        <v>37</v>
      </c>
      <c r="AD53" t="s">
        <v>39</v>
      </c>
      <c r="AE53" t="s">
        <v>65</v>
      </c>
      <c r="AF53" t="s">
        <v>65</v>
      </c>
      <c r="AG53" t="s">
        <v>76</v>
      </c>
      <c r="AH53" t="s">
        <v>40</v>
      </c>
      <c r="AK53">
        <v>99.37</v>
      </c>
      <c r="AL53">
        <v>16.899999999999999</v>
      </c>
      <c r="AM53">
        <v>8.67</v>
      </c>
      <c r="AN53">
        <v>0.61</v>
      </c>
      <c r="AO53">
        <v>8.06</v>
      </c>
      <c r="AP53">
        <v>79.430000000000007</v>
      </c>
      <c r="AQ53">
        <v>82.47</v>
      </c>
      <c r="AR53">
        <v>0</v>
      </c>
      <c r="AS53">
        <v>0</v>
      </c>
      <c r="AT53">
        <v>0</v>
      </c>
      <c r="AU53">
        <v>0</v>
      </c>
      <c r="AV53">
        <v>0</v>
      </c>
      <c r="AW53">
        <v>0</v>
      </c>
      <c r="AX53">
        <v>0</v>
      </c>
      <c r="AY53">
        <v>0</v>
      </c>
      <c r="AZ53">
        <v>0</v>
      </c>
      <c r="BA53">
        <v>0</v>
      </c>
      <c r="BB53">
        <v>0</v>
      </c>
      <c r="BC53">
        <v>0</v>
      </c>
      <c r="BD53">
        <v>0</v>
      </c>
      <c r="BE53">
        <v>0</v>
      </c>
      <c r="BF53">
        <v>0</v>
      </c>
      <c r="BG53">
        <f t="shared" si="0"/>
        <v>52</v>
      </c>
    </row>
    <row r="54" spans="1:59" x14ac:dyDescent="0.3">
      <c r="A54">
        <v>681</v>
      </c>
      <c r="B54" t="s">
        <v>299</v>
      </c>
      <c r="C54" t="s">
        <v>300</v>
      </c>
      <c r="D54" t="s">
        <v>95</v>
      </c>
      <c r="E54" t="s">
        <v>0</v>
      </c>
      <c r="F54">
        <v>0</v>
      </c>
      <c r="G54">
        <v>1</v>
      </c>
      <c r="H54" t="s">
        <v>45</v>
      </c>
      <c r="I54" t="s">
        <v>45</v>
      </c>
      <c r="J54" t="s">
        <v>45</v>
      </c>
      <c r="K54" t="s">
        <v>45</v>
      </c>
      <c r="L54" t="s">
        <v>45</v>
      </c>
      <c r="M54">
        <v>8.6</v>
      </c>
      <c r="N54">
        <v>4.28</v>
      </c>
      <c r="O54">
        <v>0.6</v>
      </c>
      <c r="P54" t="s">
        <v>45</v>
      </c>
      <c r="Q54" t="s">
        <v>45</v>
      </c>
      <c r="R54" t="s">
        <v>45</v>
      </c>
      <c r="S54" t="s">
        <v>45</v>
      </c>
      <c r="T54" t="s">
        <v>45</v>
      </c>
      <c r="U54" t="s">
        <v>45</v>
      </c>
      <c r="V54" t="s">
        <v>45</v>
      </c>
      <c r="W54" t="s">
        <v>45</v>
      </c>
      <c r="X54" t="s">
        <v>45</v>
      </c>
      <c r="Y54" t="s">
        <v>54</v>
      </c>
      <c r="Z54" t="s">
        <v>54</v>
      </c>
      <c r="AA54" t="s">
        <v>45</v>
      </c>
      <c r="AB54" t="s">
        <v>291</v>
      </c>
      <c r="AC54" t="s">
        <v>291</v>
      </c>
      <c r="AD54" t="s">
        <v>39</v>
      </c>
      <c r="AE54" t="s">
        <v>292</v>
      </c>
      <c r="AF54" t="s">
        <v>292</v>
      </c>
      <c r="AG54" t="s">
        <v>292</v>
      </c>
      <c r="AH54" t="s">
        <v>292</v>
      </c>
      <c r="AK54" t="s">
        <v>45</v>
      </c>
      <c r="AL54" t="s">
        <v>45</v>
      </c>
      <c r="AM54" t="s">
        <v>45</v>
      </c>
      <c r="AN54" t="s">
        <v>45</v>
      </c>
      <c r="AO54" t="s">
        <v>45</v>
      </c>
      <c r="AP54" t="s">
        <v>45</v>
      </c>
      <c r="AQ54" t="s">
        <v>45</v>
      </c>
      <c r="AR54" t="s">
        <v>45</v>
      </c>
      <c r="AS54" t="s">
        <v>45</v>
      </c>
      <c r="AT54" t="s">
        <v>45</v>
      </c>
      <c r="AU54" t="s">
        <v>45</v>
      </c>
      <c r="AV54" t="s">
        <v>45</v>
      </c>
      <c r="AW54" t="s">
        <v>45</v>
      </c>
      <c r="AX54" t="s">
        <v>45</v>
      </c>
      <c r="AY54" t="s">
        <v>45</v>
      </c>
      <c r="AZ54" t="s">
        <v>45</v>
      </c>
      <c r="BA54" t="s">
        <v>45</v>
      </c>
      <c r="BB54" t="s">
        <v>45</v>
      </c>
      <c r="BC54" t="s">
        <v>45</v>
      </c>
      <c r="BD54" t="s">
        <v>45</v>
      </c>
      <c r="BE54" t="s">
        <v>45</v>
      </c>
      <c r="BF54">
        <v>0</v>
      </c>
      <c r="BG54">
        <f t="shared" si="0"/>
        <v>53</v>
      </c>
    </row>
    <row r="55" spans="1:59" x14ac:dyDescent="0.3">
      <c r="A55">
        <v>314</v>
      </c>
      <c r="B55" t="s">
        <v>90</v>
      </c>
      <c r="C55" t="s">
        <v>91</v>
      </c>
      <c r="D55" t="s">
        <v>53</v>
      </c>
      <c r="E55" t="s">
        <v>84</v>
      </c>
      <c r="F55">
        <v>3</v>
      </c>
      <c r="G55">
        <v>5</v>
      </c>
      <c r="H55">
        <v>5</v>
      </c>
      <c r="I55">
        <v>2</v>
      </c>
      <c r="J55">
        <v>0</v>
      </c>
      <c r="K55">
        <v>2</v>
      </c>
      <c r="L55">
        <v>0</v>
      </c>
      <c r="M55">
        <v>7.99</v>
      </c>
      <c r="N55">
        <v>3.98</v>
      </c>
      <c r="O55">
        <v>1.1100000000000001</v>
      </c>
      <c r="P55">
        <v>3.26</v>
      </c>
      <c r="Q55">
        <v>0.75</v>
      </c>
      <c r="R55">
        <v>0</v>
      </c>
      <c r="S55">
        <v>0.25</v>
      </c>
      <c r="T55">
        <v>0</v>
      </c>
      <c r="U55">
        <v>0.09</v>
      </c>
      <c r="V55">
        <v>0</v>
      </c>
      <c r="W55">
        <v>0.03</v>
      </c>
      <c r="X55">
        <v>0</v>
      </c>
      <c r="Y55" t="s">
        <v>36</v>
      </c>
      <c r="Z55" t="s">
        <v>63</v>
      </c>
      <c r="AA55">
        <v>5.2</v>
      </c>
      <c r="AB55" t="s">
        <v>92</v>
      </c>
      <c r="AC55" t="s">
        <v>87</v>
      </c>
      <c r="AD55" t="s">
        <v>39</v>
      </c>
      <c r="AE55" t="s">
        <v>75</v>
      </c>
      <c r="AF55" t="s">
        <v>76</v>
      </c>
      <c r="AG55" t="s">
        <v>65</v>
      </c>
      <c r="AH55" t="s">
        <v>65</v>
      </c>
      <c r="AK55">
        <v>97.18</v>
      </c>
      <c r="AL55">
        <v>34.6</v>
      </c>
      <c r="AM55">
        <v>7.01</v>
      </c>
      <c r="AN55">
        <v>2.8</v>
      </c>
      <c r="AO55">
        <v>4.21</v>
      </c>
      <c r="AP55">
        <v>43.13</v>
      </c>
      <c r="AQ55">
        <v>62.58</v>
      </c>
      <c r="AR55" t="s">
        <v>45</v>
      </c>
      <c r="AS55" t="s">
        <v>45</v>
      </c>
      <c r="AT55" t="s">
        <v>45</v>
      </c>
      <c r="AU55" t="s">
        <v>45</v>
      </c>
      <c r="AV55" t="s">
        <v>45</v>
      </c>
      <c r="AW55" t="s">
        <v>45</v>
      </c>
      <c r="AX55" t="s">
        <v>45</v>
      </c>
      <c r="AY55" t="s">
        <v>45</v>
      </c>
      <c r="AZ55" t="s">
        <v>45</v>
      </c>
      <c r="BA55" t="s">
        <v>45</v>
      </c>
      <c r="BB55" t="s">
        <v>45</v>
      </c>
      <c r="BC55" t="s">
        <v>45</v>
      </c>
      <c r="BD55" t="s">
        <v>45</v>
      </c>
      <c r="BE55" t="s">
        <v>45</v>
      </c>
      <c r="BF55">
        <v>0</v>
      </c>
      <c r="BG55">
        <f t="shared" si="0"/>
        <v>54</v>
      </c>
    </row>
    <row r="56" spans="1:59" x14ac:dyDescent="0.3">
      <c r="A56">
        <v>711</v>
      </c>
      <c r="B56" t="s">
        <v>209</v>
      </c>
      <c r="C56" t="s">
        <v>210</v>
      </c>
      <c r="D56" t="s">
        <v>124</v>
      </c>
      <c r="E56" t="s">
        <v>35</v>
      </c>
      <c r="F56">
        <v>0.6</v>
      </c>
      <c r="G56">
        <v>2</v>
      </c>
      <c r="H56">
        <v>10</v>
      </c>
      <c r="I56">
        <v>1</v>
      </c>
      <c r="J56">
        <v>1</v>
      </c>
      <c r="K56">
        <v>2</v>
      </c>
      <c r="L56">
        <v>1</v>
      </c>
      <c r="M56">
        <v>7.8</v>
      </c>
      <c r="N56">
        <v>3.88</v>
      </c>
      <c r="O56">
        <v>2.13</v>
      </c>
      <c r="P56">
        <v>3.82</v>
      </c>
      <c r="Q56">
        <v>1.43</v>
      </c>
      <c r="R56">
        <v>1.39</v>
      </c>
      <c r="S56">
        <v>1.62</v>
      </c>
      <c r="T56">
        <v>1.34</v>
      </c>
      <c r="U56">
        <v>0.18</v>
      </c>
      <c r="V56">
        <v>0.18</v>
      </c>
      <c r="W56">
        <v>0.21</v>
      </c>
      <c r="X56">
        <v>0.17</v>
      </c>
      <c r="Y56" t="s">
        <v>107</v>
      </c>
      <c r="Z56" t="s">
        <v>36</v>
      </c>
      <c r="AA56">
        <v>6.9</v>
      </c>
      <c r="AB56" t="s">
        <v>92</v>
      </c>
      <c r="AD56" t="s">
        <v>39</v>
      </c>
      <c r="AE56" t="s">
        <v>75</v>
      </c>
      <c r="AF56" t="s">
        <v>76</v>
      </c>
      <c r="AG56" t="s">
        <v>75</v>
      </c>
      <c r="AH56" t="s">
        <v>76</v>
      </c>
      <c r="AK56">
        <v>99.45</v>
      </c>
      <c r="AL56">
        <v>35.43</v>
      </c>
      <c r="AM56">
        <v>2.57</v>
      </c>
      <c r="AN56">
        <v>0.53</v>
      </c>
      <c r="AO56">
        <v>2.04</v>
      </c>
      <c r="AP56">
        <v>39.89</v>
      </c>
      <c r="AQ56">
        <v>64.02</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462</v>
      </c>
      <c r="B57" t="s">
        <v>159</v>
      </c>
      <c r="C57" t="s">
        <v>160</v>
      </c>
      <c r="D57" t="s">
        <v>43</v>
      </c>
      <c r="E57" t="s">
        <v>44</v>
      </c>
      <c r="F57">
        <v>7.3</v>
      </c>
      <c r="G57">
        <v>7</v>
      </c>
      <c r="H57">
        <v>5</v>
      </c>
      <c r="I57">
        <v>82</v>
      </c>
      <c r="J57">
        <v>157</v>
      </c>
      <c r="K57">
        <v>129</v>
      </c>
      <c r="L57">
        <v>157</v>
      </c>
      <c r="M57">
        <v>6.5</v>
      </c>
      <c r="N57">
        <v>3.23</v>
      </c>
      <c r="O57">
        <v>0.74</v>
      </c>
      <c r="P57">
        <v>4.03</v>
      </c>
      <c r="Q57">
        <v>172.38</v>
      </c>
      <c r="R57">
        <v>363.86</v>
      </c>
      <c r="S57">
        <v>276.83999999999997</v>
      </c>
      <c r="T57">
        <v>344</v>
      </c>
      <c r="U57">
        <v>26.53</v>
      </c>
      <c r="V57">
        <v>56</v>
      </c>
      <c r="W57">
        <v>42.6</v>
      </c>
      <c r="X57">
        <v>52.94</v>
      </c>
      <c r="Y57" t="s">
        <v>85</v>
      </c>
      <c r="Z57" t="s">
        <v>85</v>
      </c>
      <c r="AA57">
        <v>5.7</v>
      </c>
      <c r="AB57" t="s">
        <v>47</v>
      </c>
      <c r="AC57" t="s">
        <v>87</v>
      </c>
      <c r="AD57" t="s">
        <v>39</v>
      </c>
      <c r="AE57" t="s">
        <v>88</v>
      </c>
      <c r="AF57" t="s">
        <v>89</v>
      </c>
      <c r="AG57" t="s">
        <v>88</v>
      </c>
      <c r="AH57" t="s">
        <v>89</v>
      </c>
      <c r="AI57" t="s">
        <v>142</v>
      </c>
      <c r="AJ57" t="s">
        <v>142</v>
      </c>
      <c r="AK57">
        <v>94.5</v>
      </c>
      <c r="AL57">
        <v>30.92</v>
      </c>
      <c r="AM57">
        <v>13.8</v>
      </c>
      <c r="AN57">
        <v>5.48</v>
      </c>
      <c r="AO57">
        <v>8.32</v>
      </c>
      <c r="AP57">
        <v>48.4</v>
      </c>
      <c r="AQ57">
        <v>63.58</v>
      </c>
      <c r="AR57">
        <v>6667</v>
      </c>
      <c r="AS57">
        <v>12313</v>
      </c>
      <c r="AT57">
        <v>1.87</v>
      </c>
      <c r="AU57">
        <v>1.85</v>
      </c>
      <c r="AV57">
        <v>4187</v>
      </c>
      <c r="AW57">
        <v>8284</v>
      </c>
      <c r="AX57">
        <v>0</v>
      </c>
      <c r="AY57">
        <v>0</v>
      </c>
      <c r="AZ57">
        <v>0</v>
      </c>
      <c r="BA57">
        <v>7911</v>
      </c>
      <c r="BB57">
        <v>14847</v>
      </c>
      <c r="BC57">
        <v>0</v>
      </c>
      <c r="BD57">
        <v>0</v>
      </c>
      <c r="BE57">
        <v>0</v>
      </c>
      <c r="BF57">
        <v>2</v>
      </c>
      <c r="BG57">
        <f t="shared" si="0"/>
        <v>56</v>
      </c>
    </row>
    <row r="58" spans="1:59" x14ac:dyDescent="0.3">
      <c r="A58">
        <v>611</v>
      </c>
      <c r="B58" t="s">
        <v>187</v>
      </c>
      <c r="C58" t="s">
        <v>188</v>
      </c>
      <c r="D58" t="s">
        <v>43</v>
      </c>
      <c r="E58" t="s">
        <v>35</v>
      </c>
      <c r="F58">
        <v>2.9</v>
      </c>
      <c r="G58">
        <v>3</v>
      </c>
      <c r="H58">
        <v>5</v>
      </c>
      <c r="I58">
        <v>2</v>
      </c>
      <c r="J58">
        <v>60</v>
      </c>
      <c r="K58">
        <v>91</v>
      </c>
      <c r="L58">
        <v>145</v>
      </c>
      <c r="M58">
        <v>5.78</v>
      </c>
      <c r="N58">
        <v>2.88</v>
      </c>
      <c r="O58">
        <v>5.17</v>
      </c>
      <c r="P58">
        <v>2.44</v>
      </c>
      <c r="Q58">
        <v>2</v>
      </c>
      <c r="R58">
        <v>188.28</v>
      </c>
      <c r="S58">
        <v>132.44</v>
      </c>
      <c r="T58">
        <v>295.57</v>
      </c>
      <c r="U58">
        <v>0.35</v>
      </c>
      <c r="V58">
        <v>32.549999999999997</v>
      </c>
      <c r="W58">
        <v>22.9</v>
      </c>
      <c r="X58">
        <v>51.1</v>
      </c>
      <c r="Y58" t="s">
        <v>85</v>
      </c>
      <c r="Z58" t="s">
        <v>85</v>
      </c>
      <c r="AA58">
        <v>4.0999999999999996</v>
      </c>
      <c r="AB58" t="s">
        <v>189</v>
      </c>
      <c r="AC58" t="s">
        <v>190</v>
      </c>
      <c r="AD58" t="s">
        <v>39</v>
      </c>
      <c r="AE58" t="s">
        <v>88</v>
      </c>
      <c r="AF58" t="s">
        <v>89</v>
      </c>
      <c r="AG58" t="s">
        <v>88</v>
      </c>
      <c r="AH58" t="s">
        <v>89</v>
      </c>
      <c r="AK58">
        <v>97.61</v>
      </c>
      <c r="AL58">
        <v>53.65</v>
      </c>
      <c r="AM58">
        <v>4.1399999999999997</v>
      </c>
      <c r="AN58">
        <v>2.37</v>
      </c>
      <c r="AO58">
        <v>1.77</v>
      </c>
      <c r="AP58">
        <v>22.8</v>
      </c>
      <c r="AQ58">
        <v>43.97</v>
      </c>
      <c r="AR58">
        <v>24</v>
      </c>
      <c r="AS58">
        <v>1661</v>
      </c>
      <c r="AT58">
        <v>1</v>
      </c>
      <c r="AU58">
        <v>1.46</v>
      </c>
      <c r="AV58">
        <v>24</v>
      </c>
      <c r="AW58">
        <v>0</v>
      </c>
      <c r="AX58">
        <v>0</v>
      </c>
      <c r="AY58">
        <v>0</v>
      </c>
      <c r="AZ58">
        <v>0</v>
      </c>
      <c r="BA58">
        <v>1390</v>
      </c>
      <c r="BB58">
        <v>1033</v>
      </c>
      <c r="BC58">
        <v>0</v>
      </c>
      <c r="BD58">
        <v>0</v>
      </c>
      <c r="BE58">
        <v>0</v>
      </c>
      <c r="BF58">
        <v>2</v>
      </c>
      <c r="BG58">
        <f t="shared" si="0"/>
        <v>57</v>
      </c>
    </row>
    <row r="59" spans="1:59" x14ac:dyDescent="0.3">
      <c r="A59">
        <v>12</v>
      </c>
      <c r="B59" t="s">
        <v>32</v>
      </c>
      <c r="C59" t="s">
        <v>33</v>
      </c>
      <c r="D59" t="s">
        <v>34</v>
      </c>
      <c r="E59" t="s">
        <v>35</v>
      </c>
      <c r="F59">
        <v>0.5</v>
      </c>
      <c r="G59">
        <v>1</v>
      </c>
      <c r="H59">
        <v>1</v>
      </c>
      <c r="I59">
        <v>1</v>
      </c>
      <c r="J59">
        <v>1</v>
      </c>
      <c r="K59">
        <v>1</v>
      </c>
      <c r="L59">
        <v>1</v>
      </c>
      <c r="M59">
        <v>5.07</v>
      </c>
      <c r="N59">
        <v>2.52</v>
      </c>
      <c r="O59">
        <v>5.07</v>
      </c>
      <c r="P59">
        <v>2.41</v>
      </c>
      <c r="Q59">
        <v>0.79</v>
      </c>
      <c r="R59">
        <v>0.76</v>
      </c>
      <c r="S59">
        <v>0.78</v>
      </c>
      <c r="T59">
        <v>0.77</v>
      </c>
      <c r="U59">
        <v>0.16</v>
      </c>
      <c r="V59">
        <v>0.15</v>
      </c>
      <c r="W59">
        <v>0.15</v>
      </c>
      <c r="X59">
        <v>0.15</v>
      </c>
      <c r="Y59" t="s">
        <v>36</v>
      </c>
      <c r="Z59" t="s">
        <v>36</v>
      </c>
      <c r="AA59">
        <v>2.7</v>
      </c>
      <c r="AB59" t="s">
        <v>37</v>
      </c>
      <c r="AC59" t="s">
        <v>38</v>
      </c>
      <c r="AD59" t="s">
        <v>39</v>
      </c>
      <c r="AE59" t="s">
        <v>40</v>
      </c>
      <c r="AF59" t="s">
        <v>40</v>
      </c>
      <c r="AG59" t="s">
        <v>40</v>
      </c>
      <c r="AH59" t="s">
        <v>40</v>
      </c>
      <c r="AK59">
        <v>99.52</v>
      </c>
      <c r="AL59">
        <v>79.260000000000005</v>
      </c>
      <c r="AM59">
        <v>1.84</v>
      </c>
      <c r="AN59">
        <v>0.46</v>
      </c>
      <c r="AO59">
        <v>1.38</v>
      </c>
      <c r="AP59">
        <v>10.84</v>
      </c>
      <c r="AQ59">
        <v>20.260000000000002</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405</v>
      </c>
      <c r="B60" t="s">
        <v>146</v>
      </c>
      <c r="C60" t="s">
        <v>147</v>
      </c>
      <c r="D60" t="s">
        <v>95</v>
      </c>
      <c r="E60" t="s">
        <v>84</v>
      </c>
      <c r="F60">
        <v>0.8</v>
      </c>
      <c r="G60">
        <v>2</v>
      </c>
      <c r="H60">
        <v>3</v>
      </c>
      <c r="I60">
        <v>1</v>
      </c>
      <c r="J60">
        <v>1</v>
      </c>
      <c r="K60">
        <v>1</v>
      </c>
      <c r="L60">
        <v>1</v>
      </c>
      <c r="M60">
        <v>4.32</v>
      </c>
      <c r="N60">
        <v>2.15</v>
      </c>
      <c r="O60">
        <v>1.6</v>
      </c>
      <c r="P60">
        <v>2.0699999999999998</v>
      </c>
      <c r="Q60">
        <v>0.7</v>
      </c>
      <c r="R60">
        <v>0.67</v>
      </c>
      <c r="S60">
        <v>0.69</v>
      </c>
      <c r="T60">
        <v>0.68</v>
      </c>
      <c r="U60">
        <v>0.16</v>
      </c>
      <c r="V60">
        <v>0.16</v>
      </c>
      <c r="W60">
        <v>0.16</v>
      </c>
      <c r="X60">
        <v>0.16</v>
      </c>
      <c r="Y60" t="s">
        <v>36</v>
      </c>
      <c r="Z60" t="s">
        <v>36</v>
      </c>
      <c r="AA60">
        <v>3.7</v>
      </c>
      <c r="AB60" t="s">
        <v>37</v>
      </c>
      <c r="AC60" t="s">
        <v>148</v>
      </c>
      <c r="AD60" t="s">
        <v>39</v>
      </c>
      <c r="AE60" t="s">
        <v>76</v>
      </c>
      <c r="AF60" t="s">
        <v>40</v>
      </c>
      <c r="AG60" t="s">
        <v>76</v>
      </c>
      <c r="AH60" t="s">
        <v>40</v>
      </c>
      <c r="AK60">
        <v>99.22</v>
      </c>
      <c r="AL60">
        <v>60.7</v>
      </c>
      <c r="AM60">
        <v>2.42</v>
      </c>
      <c r="AN60">
        <v>0.76</v>
      </c>
      <c r="AO60">
        <v>1.66</v>
      </c>
      <c r="AP60">
        <v>19.05</v>
      </c>
      <c r="AQ60">
        <v>38.520000000000003</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826</v>
      </c>
      <c r="B61" t="s">
        <v>251</v>
      </c>
      <c r="C61" t="s">
        <v>252</v>
      </c>
      <c r="D61" t="s">
        <v>95</v>
      </c>
      <c r="E61" t="s">
        <v>44</v>
      </c>
      <c r="F61">
        <v>0.4</v>
      </c>
      <c r="G61">
        <v>1</v>
      </c>
      <c r="H61">
        <v>1</v>
      </c>
      <c r="I61">
        <v>78</v>
      </c>
      <c r="J61">
        <v>86</v>
      </c>
      <c r="K61">
        <v>138</v>
      </c>
      <c r="L61">
        <v>147</v>
      </c>
      <c r="M61">
        <v>2.95</v>
      </c>
      <c r="N61">
        <v>1.47</v>
      </c>
      <c r="O61">
        <v>2.4900000000000002</v>
      </c>
      <c r="P61">
        <v>1.51</v>
      </c>
      <c r="Q61">
        <v>65.61</v>
      </c>
      <c r="R61">
        <v>86.35</v>
      </c>
      <c r="S61">
        <v>101.49</v>
      </c>
      <c r="T61">
        <v>113.32</v>
      </c>
      <c r="U61">
        <v>22.24</v>
      </c>
      <c r="V61">
        <v>29.27</v>
      </c>
      <c r="W61">
        <v>34.409999999999997</v>
      </c>
      <c r="X61">
        <v>38.409999999999997</v>
      </c>
      <c r="Y61" t="s">
        <v>85</v>
      </c>
      <c r="Z61" t="s">
        <v>85</v>
      </c>
      <c r="AA61">
        <v>4.8</v>
      </c>
      <c r="AB61" t="s">
        <v>215</v>
      </c>
      <c r="AD61" t="s">
        <v>39</v>
      </c>
      <c r="AE61" t="s">
        <v>88</v>
      </c>
      <c r="AF61" t="s">
        <v>89</v>
      </c>
      <c r="AG61" t="s">
        <v>88</v>
      </c>
      <c r="AH61" t="s">
        <v>89</v>
      </c>
      <c r="AK61">
        <v>99.54</v>
      </c>
      <c r="AL61">
        <v>54.31</v>
      </c>
      <c r="AM61">
        <v>1.73</v>
      </c>
      <c r="AN61">
        <v>0.44</v>
      </c>
      <c r="AO61">
        <v>1.29</v>
      </c>
      <c r="AP61">
        <v>20.57</v>
      </c>
      <c r="AQ61">
        <v>45.23</v>
      </c>
      <c r="AR61">
        <v>4297</v>
      </c>
      <c r="AS61">
        <v>4265</v>
      </c>
      <c r="AT61">
        <v>1.08</v>
      </c>
      <c r="AU61">
        <v>1.2</v>
      </c>
      <c r="AV61">
        <v>4139</v>
      </c>
      <c r="AW61">
        <v>505</v>
      </c>
      <c r="AX61">
        <v>0</v>
      </c>
      <c r="AY61">
        <v>0</v>
      </c>
      <c r="AZ61">
        <v>0</v>
      </c>
      <c r="BA61">
        <v>3915</v>
      </c>
      <c r="BB61">
        <v>1185</v>
      </c>
      <c r="BC61">
        <v>0</v>
      </c>
      <c r="BD61">
        <v>0</v>
      </c>
      <c r="BE61">
        <v>0</v>
      </c>
      <c r="BF61">
        <v>2</v>
      </c>
      <c r="BG61">
        <f t="shared" si="0"/>
        <v>60</v>
      </c>
    </row>
    <row r="62" spans="1:59" x14ac:dyDescent="0.3">
      <c r="A62">
        <v>331</v>
      </c>
      <c r="B62" t="s">
        <v>111</v>
      </c>
      <c r="C62" t="s">
        <v>112</v>
      </c>
      <c r="D62" t="s">
        <v>95</v>
      </c>
      <c r="E62" t="s">
        <v>84</v>
      </c>
      <c r="F62">
        <v>7.4</v>
      </c>
      <c r="G62">
        <v>5</v>
      </c>
      <c r="H62">
        <v>4</v>
      </c>
      <c r="I62">
        <v>3</v>
      </c>
      <c r="J62">
        <v>3</v>
      </c>
      <c r="K62">
        <v>3</v>
      </c>
      <c r="L62">
        <v>3</v>
      </c>
      <c r="M62">
        <v>2.7</v>
      </c>
      <c r="N62">
        <v>1.34</v>
      </c>
      <c r="O62">
        <v>1.85</v>
      </c>
      <c r="P62">
        <v>1.33</v>
      </c>
      <c r="Q62">
        <v>0.86</v>
      </c>
      <c r="R62">
        <v>0.72</v>
      </c>
      <c r="S62">
        <v>0.77</v>
      </c>
      <c r="T62">
        <v>0.71</v>
      </c>
      <c r="U62">
        <v>0.32</v>
      </c>
      <c r="V62">
        <v>0.27</v>
      </c>
      <c r="W62">
        <v>0.28000000000000003</v>
      </c>
      <c r="X62">
        <v>0.26</v>
      </c>
      <c r="Y62" t="s">
        <v>107</v>
      </c>
      <c r="Z62" t="s">
        <v>107</v>
      </c>
      <c r="AA62">
        <v>3.5</v>
      </c>
      <c r="AB62" t="s">
        <v>37</v>
      </c>
      <c r="AC62" t="s">
        <v>113</v>
      </c>
      <c r="AD62" t="s">
        <v>39</v>
      </c>
      <c r="AE62" t="s">
        <v>76</v>
      </c>
      <c r="AF62" t="s">
        <v>40</v>
      </c>
      <c r="AG62" t="s">
        <v>76</v>
      </c>
      <c r="AH62" t="s">
        <v>40</v>
      </c>
      <c r="AK62">
        <v>94.38</v>
      </c>
      <c r="AL62">
        <v>30.3</v>
      </c>
      <c r="AM62">
        <v>25.83</v>
      </c>
      <c r="AN62">
        <v>5.6</v>
      </c>
      <c r="AO62">
        <v>20.23</v>
      </c>
      <c r="AP62">
        <v>50.13</v>
      </c>
      <c r="AQ62">
        <v>64.08</v>
      </c>
      <c r="AR62">
        <v>0</v>
      </c>
      <c r="AS62">
        <v>0</v>
      </c>
      <c r="AT62">
        <v>0</v>
      </c>
      <c r="AU62">
        <v>0</v>
      </c>
      <c r="AV62">
        <v>0</v>
      </c>
      <c r="AW62">
        <v>0</v>
      </c>
      <c r="AX62">
        <v>0</v>
      </c>
      <c r="AY62">
        <v>0</v>
      </c>
      <c r="AZ62">
        <v>0</v>
      </c>
      <c r="BA62">
        <v>0</v>
      </c>
      <c r="BB62">
        <v>0</v>
      </c>
      <c r="BC62">
        <v>0</v>
      </c>
      <c r="BD62">
        <v>0</v>
      </c>
      <c r="BE62">
        <v>0</v>
      </c>
      <c r="BF62">
        <v>0</v>
      </c>
      <c r="BG62">
        <f t="shared" si="0"/>
        <v>61</v>
      </c>
    </row>
    <row r="63" spans="1:59" x14ac:dyDescent="0.3">
      <c r="A63">
        <v>825</v>
      </c>
      <c r="B63" t="s">
        <v>249</v>
      </c>
      <c r="C63" t="s">
        <v>250</v>
      </c>
      <c r="D63" t="s">
        <v>95</v>
      </c>
      <c r="E63" t="s">
        <v>84</v>
      </c>
      <c r="F63">
        <v>0.4</v>
      </c>
      <c r="G63">
        <v>1</v>
      </c>
      <c r="H63">
        <v>1</v>
      </c>
      <c r="I63">
        <v>1</v>
      </c>
      <c r="J63">
        <v>0</v>
      </c>
      <c r="K63">
        <v>1</v>
      </c>
      <c r="L63">
        <v>1</v>
      </c>
      <c r="M63">
        <v>1.6</v>
      </c>
      <c r="N63">
        <v>0.8</v>
      </c>
      <c r="O63">
        <v>1.35</v>
      </c>
      <c r="P63">
        <v>0.85</v>
      </c>
      <c r="Q63">
        <v>0.61</v>
      </c>
      <c r="R63">
        <v>0</v>
      </c>
      <c r="S63">
        <v>0.51</v>
      </c>
      <c r="T63">
        <v>0.16</v>
      </c>
      <c r="U63">
        <v>0.38</v>
      </c>
      <c r="V63">
        <v>0</v>
      </c>
      <c r="W63">
        <v>0.32</v>
      </c>
      <c r="X63">
        <v>0.1</v>
      </c>
      <c r="Y63" t="s">
        <v>107</v>
      </c>
      <c r="Z63" t="s">
        <v>36</v>
      </c>
      <c r="AA63">
        <v>4.5999999999999996</v>
      </c>
      <c r="AB63" t="s">
        <v>215</v>
      </c>
      <c r="AC63" t="s">
        <v>55</v>
      </c>
      <c r="AD63" t="s">
        <v>39</v>
      </c>
      <c r="AE63" t="s">
        <v>76</v>
      </c>
      <c r="AF63" t="s">
        <v>40</v>
      </c>
      <c r="AG63" t="s">
        <v>76</v>
      </c>
      <c r="AH63" t="s">
        <v>40</v>
      </c>
      <c r="AK63">
        <v>99.54</v>
      </c>
      <c r="AL63">
        <v>82.49</v>
      </c>
      <c r="AM63">
        <v>1.65</v>
      </c>
      <c r="AN63">
        <v>0.44</v>
      </c>
      <c r="AO63">
        <v>1.21</v>
      </c>
      <c r="AP63">
        <v>8.27</v>
      </c>
      <c r="AQ63">
        <v>17.05</v>
      </c>
      <c r="AR63">
        <v>0</v>
      </c>
      <c r="AS63">
        <v>0</v>
      </c>
      <c r="AT63">
        <v>0</v>
      </c>
      <c r="AU63">
        <v>0</v>
      </c>
      <c r="AV63">
        <v>0</v>
      </c>
      <c r="AW63">
        <v>0</v>
      </c>
      <c r="AX63">
        <v>0</v>
      </c>
      <c r="AY63">
        <v>0</v>
      </c>
      <c r="AZ63">
        <v>0</v>
      </c>
      <c r="BA63">
        <v>0</v>
      </c>
      <c r="BB63">
        <v>0</v>
      </c>
      <c r="BC63">
        <v>0</v>
      </c>
      <c r="BD63">
        <v>0</v>
      </c>
      <c r="BE63">
        <v>0</v>
      </c>
      <c r="BF63">
        <v>0</v>
      </c>
      <c r="BG63">
        <f t="shared" si="0"/>
        <v>62</v>
      </c>
    </row>
    <row r="64" spans="1:59" x14ac:dyDescent="0.3">
      <c r="A64">
        <v>372</v>
      </c>
      <c r="B64" t="s">
        <v>126</v>
      </c>
      <c r="C64" t="s">
        <v>127</v>
      </c>
      <c r="D64" t="s">
        <v>34</v>
      </c>
      <c r="E64" t="s">
        <v>35</v>
      </c>
      <c r="F64">
        <v>4.5</v>
      </c>
      <c r="G64">
        <v>3</v>
      </c>
      <c r="H64">
        <v>3</v>
      </c>
      <c r="I64">
        <v>0</v>
      </c>
      <c r="J64">
        <v>0</v>
      </c>
      <c r="K64">
        <v>0</v>
      </c>
      <c r="L64">
        <v>0</v>
      </c>
      <c r="M64">
        <v>1.39</v>
      </c>
      <c r="N64">
        <v>0.69</v>
      </c>
      <c r="O64">
        <v>0.9</v>
      </c>
      <c r="P64">
        <v>0.16</v>
      </c>
      <c r="Q64">
        <v>0</v>
      </c>
      <c r="R64">
        <v>0</v>
      </c>
      <c r="S64">
        <v>0</v>
      </c>
      <c r="T64">
        <v>0</v>
      </c>
      <c r="U64">
        <v>0</v>
      </c>
      <c r="V64">
        <v>0</v>
      </c>
      <c r="W64">
        <v>0</v>
      </c>
      <c r="X64">
        <v>0</v>
      </c>
      <c r="Y64" t="s">
        <v>63</v>
      </c>
      <c r="Z64" t="s">
        <v>63</v>
      </c>
      <c r="AA64">
        <v>3.2</v>
      </c>
      <c r="AB64" t="s">
        <v>68</v>
      </c>
      <c r="AC64" t="s">
        <v>128</v>
      </c>
      <c r="AD64" t="s">
        <v>39</v>
      </c>
      <c r="AE64" t="s">
        <v>65</v>
      </c>
      <c r="AF64" t="s">
        <v>65</v>
      </c>
      <c r="AG64" t="s">
        <v>65</v>
      </c>
      <c r="AH64" t="s">
        <v>65</v>
      </c>
      <c r="AK64">
        <v>96.99</v>
      </c>
      <c r="AL64">
        <v>21.17</v>
      </c>
      <c r="AM64">
        <v>5.63</v>
      </c>
      <c r="AN64">
        <v>2.99</v>
      </c>
      <c r="AO64">
        <v>2.64</v>
      </c>
      <c r="AP64">
        <v>65.400000000000006</v>
      </c>
      <c r="AQ64">
        <v>75.819999999999993</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367</v>
      </c>
      <c r="B65" t="s">
        <v>120</v>
      </c>
      <c r="C65" t="s">
        <v>121</v>
      </c>
      <c r="D65" t="s">
        <v>95</v>
      </c>
      <c r="E65" t="s">
        <v>84</v>
      </c>
      <c r="F65">
        <v>0.5</v>
      </c>
      <c r="G65">
        <v>1</v>
      </c>
      <c r="H65">
        <v>1</v>
      </c>
      <c r="I65">
        <v>0</v>
      </c>
      <c r="J65">
        <v>0</v>
      </c>
      <c r="K65">
        <v>0</v>
      </c>
      <c r="L65">
        <v>0</v>
      </c>
      <c r="M65">
        <v>1.27</v>
      </c>
      <c r="N65">
        <v>0.63</v>
      </c>
      <c r="O65">
        <v>1.27</v>
      </c>
      <c r="P65">
        <v>0.62</v>
      </c>
      <c r="Q65">
        <v>0</v>
      </c>
      <c r="R65">
        <v>0</v>
      </c>
      <c r="S65">
        <v>0</v>
      </c>
      <c r="T65">
        <v>0</v>
      </c>
      <c r="U65">
        <v>0</v>
      </c>
      <c r="V65">
        <v>0</v>
      </c>
      <c r="W65">
        <v>0</v>
      </c>
      <c r="X65">
        <v>0</v>
      </c>
      <c r="Y65" t="s">
        <v>63</v>
      </c>
      <c r="Z65" t="s">
        <v>63</v>
      </c>
      <c r="AA65">
        <v>3.7</v>
      </c>
      <c r="AB65" t="s">
        <v>37</v>
      </c>
      <c r="AC65" t="s">
        <v>47</v>
      </c>
      <c r="AD65" t="s">
        <v>39</v>
      </c>
      <c r="AE65" t="s">
        <v>65</v>
      </c>
      <c r="AF65" t="s">
        <v>65</v>
      </c>
      <c r="AG65" t="s">
        <v>65</v>
      </c>
      <c r="AH65" t="s">
        <v>65</v>
      </c>
      <c r="AK65">
        <v>99.51</v>
      </c>
      <c r="AL65">
        <v>37.880000000000003</v>
      </c>
      <c r="AM65">
        <v>3.52</v>
      </c>
      <c r="AN65">
        <v>0.47</v>
      </c>
      <c r="AO65">
        <v>3.05</v>
      </c>
      <c r="AP65">
        <v>39.619999999999997</v>
      </c>
      <c r="AQ65">
        <v>61.64</v>
      </c>
      <c r="AR65">
        <v>0</v>
      </c>
      <c r="AS65">
        <v>0</v>
      </c>
      <c r="AT65">
        <v>0</v>
      </c>
      <c r="AU65">
        <v>0</v>
      </c>
      <c r="AV65">
        <v>0</v>
      </c>
      <c r="AW65">
        <v>0</v>
      </c>
      <c r="AX65">
        <v>0</v>
      </c>
      <c r="AY65">
        <v>0</v>
      </c>
      <c r="AZ65">
        <v>0</v>
      </c>
      <c r="BA65">
        <v>0</v>
      </c>
      <c r="BB65">
        <v>0</v>
      </c>
      <c r="BC65">
        <v>0</v>
      </c>
      <c r="BD65">
        <v>0</v>
      </c>
      <c r="BE65">
        <v>0</v>
      </c>
      <c r="BF65">
        <v>0</v>
      </c>
      <c r="BG65">
        <f t="shared" si="0"/>
        <v>64</v>
      </c>
    </row>
    <row r="66" spans="1:59" x14ac:dyDescent="0.3">
      <c r="A66">
        <v>601</v>
      </c>
      <c r="B66" t="s">
        <v>301</v>
      </c>
      <c r="C66" t="s">
        <v>302</v>
      </c>
      <c r="D66" t="s">
        <v>303</v>
      </c>
      <c r="E66" t="s">
        <v>0</v>
      </c>
      <c r="F66">
        <v>0.2</v>
      </c>
      <c r="G66">
        <v>1</v>
      </c>
      <c r="H66" t="s">
        <v>45</v>
      </c>
      <c r="I66" t="s">
        <v>45</v>
      </c>
      <c r="J66" t="s">
        <v>45</v>
      </c>
      <c r="K66" t="s">
        <v>45</v>
      </c>
      <c r="L66" t="s">
        <v>45</v>
      </c>
      <c r="M66">
        <v>1.27</v>
      </c>
      <c r="N66">
        <v>0.63</v>
      </c>
      <c r="O66">
        <v>0.62</v>
      </c>
      <c r="P66" t="s">
        <v>45</v>
      </c>
      <c r="Q66" t="s">
        <v>45</v>
      </c>
      <c r="R66" t="s">
        <v>45</v>
      </c>
      <c r="S66" t="s">
        <v>45</v>
      </c>
      <c r="T66" t="s">
        <v>45</v>
      </c>
      <c r="U66" t="s">
        <v>45</v>
      </c>
      <c r="V66" t="s">
        <v>45</v>
      </c>
      <c r="W66" t="s">
        <v>45</v>
      </c>
      <c r="X66" t="s">
        <v>45</v>
      </c>
      <c r="Y66" t="s">
        <v>54</v>
      </c>
      <c r="Z66" t="s">
        <v>54</v>
      </c>
      <c r="AA66">
        <v>2.2999999999999998</v>
      </c>
      <c r="AC66" t="s">
        <v>304</v>
      </c>
      <c r="AD66" t="s">
        <v>39</v>
      </c>
      <c r="AE66" t="s">
        <v>305</v>
      </c>
      <c r="AF66" t="s">
        <v>305</v>
      </c>
      <c r="AG66" t="s">
        <v>305</v>
      </c>
      <c r="AH66" t="s">
        <v>305</v>
      </c>
      <c r="AK66" t="s">
        <v>45</v>
      </c>
      <c r="AL66" t="s">
        <v>45</v>
      </c>
      <c r="AM66" t="s">
        <v>45</v>
      </c>
      <c r="AN66" t="s">
        <v>45</v>
      </c>
      <c r="AO66" t="s">
        <v>45</v>
      </c>
      <c r="AP66" t="s">
        <v>45</v>
      </c>
      <c r="AQ66" t="s">
        <v>45</v>
      </c>
      <c r="AR66" t="s">
        <v>45</v>
      </c>
      <c r="AS66" t="s">
        <v>45</v>
      </c>
      <c r="AT66" t="s">
        <v>45</v>
      </c>
      <c r="AU66" t="s">
        <v>45</v>
      </c>
      <c r="AV66" t="s">
        <v>45</v>
      </c>
      <c r="AW66" t="s">
        <v>45</v>
      </c>
      <c r="AX66" t="s">
        <v>45</v>
      </c>
      <c r="AY66" t="s">
        <v>45</v>
      </c>
      <c r="AZ66" t="s">
        <v>45</v>
      </c>
      <c r="BA66" t="s">
        <v>45</v>
      </c>
      <c r="BB66" t="s">
        <v>45</v>
      </c>
      <c r="BC66" t="s">
        <v>45</v>
      </c>
      <c r="BD66" t="s">
        <v>45</v>
      </c>
      <c r="BE66" t="s">
        <v>45</v>
      </c>
      <c r="BF66">
        <v>0</v>
      </c>
      <c r="BG66">
        <f t="shared" si="0"/>
        <v>65</v>
      </c>
    </row>
    <row r="67" spans="1:59" x14ac:dyDescent="0.3">
      <c r="A67">
        <v>682</v>
      </c>
      <c r="B67" t="s">
        <v>200</v>
      </c>
      <c r="C67" t="s">
        <v>201</v>
      </c>
      <c r="D67" t="s">
        <v>95</v>
      </c>
      <c r="E67" t="s">
        <v>84</v>
      </c>
      <c r="F67">
        <v>2</v>
      </c>
      <c r="G67">
        <v>1</v>
      </c>
      <c r="H67">
        <v>0</v>
      </c>
      <c r="I67">
        <v>1</v>
      </c>
      <c r="J67">
        <v>28</v>
      </c>
      <c r="K67">
        <v>32</v>
      </c>
      <c r="L67">
        <v>37</v>
      </c>
      <c r="M67">
        <v>0.2</v>
      </c>
      <c r="N67">
        <v>0.1</v>
      </c>
      <c r="O67">
        <v>0.78</v>
      </c>
      <c r="P67">
        <v>0</v>
      </c>
      <c r="Q67">
        <v>0.69</v>
      </c>
      <c r="R67">
        <v>27.16</v>
      </c>
      <c r="S67">
        <v>16.07</v>
      </c>
      <c r="T67">
        <v>20.21</v>
      </c>
      <c r="U67">
        <v>3.52</v>
      </c>
      <c r="V67">
        <v>138.57</v>
      </c>
      <c r="W67">
        <v>82.01</v>
      </c>
      <c r="X67">
        <v>103.12</v>
      </c>
      <c r="Y67" t="s">
        <v>85</v>
      </c>
      <c r="Z67" t="s">
        <v>85</v>
      </c>
      <c r="AA67">
        <v>4.7</v>
      </c>
      <c r="AB67" t="s">
        <v>202</v>
      </c>
      <c r="AC67" t="s">
        <v>87</v>
      </c>
      <c r="AD67" t="s">
        <v>39</v>
      </c>
      <c r="AE67" t="s">
        <v>88</v>
      </c>
      <c r="AF67" t="s">
        <v>89</v>
      </c>
      <c r="AG67" t="s">
        <v>88</v>
      </c>
      <c r="AH67" t="s">
        <v>89</v>
      </c>
      <c r="AK67">
        <v>98.29</v>
      </c>
      <c r="AL67">
        <v>32.69</v>
      </c>
      <c r="AM67">
        <v>6.7</v>
      </c>
      <c r="AN67">
        <v>1.69</v>
      </c>
      <c r="AO67">
        <v>5.01</v>
      </c>
      <c r="AP67">
        <v>48.29</v>
      </c>
      <c r="AQ67">
        <v>65.599999999999994</v>
      </c>
      <c r="AR67">
        <v>59</v>
      </c>
      <c r="AS67">
        <v>1621</v>
      </c>
      <c r="AT67">
        <v>1</v>
      </c>
      <c r="AU67">
        <v>1</v>
      </c>
      <c r="AV67">
        <v>59</v>
      </c>
      <c r="AW67">
        <v>0</v>
      </c>
      <c r="AX67">
        <v>0</v>
      </c>
      <c r="AY67">
        <v>0</v>
      </c>
      <c r="AZ67">
        <v>0</v>
      </c>
      <c r="BA67">
        <v>1621</v>
      </c>
      <c r="BB67">
        <v>0</v>
      </c>
      <c r="BC67">
        <v>0</v>
      </c>
      <c r="BD67">
        <v>0</v>
      </c>
      <c r="BE67">
        <v>0</v>
      </c>
      <c r="BF67">
        <v>2</v>
      </c>
      <c r="BG67">
        <f t="shared" ref="BG67:BG87" si="1">ROW()-1</f>
        <v>66</v>
      </c>
    </row>
    <row r="68" spans="1:59" x14ac:dyDescent="0.3">
      <c r="A68">
        <v>320</v>
      </c>
      <c r="B68" t="s">
        <v>295</v>
      </c>
      <c r="C68" t="s">
        <v>296</v>
      </c>
      <c r="D68" t="s">
        <v>95</v>
      </c>
      <c r="E68" t="s">
        <v>0</v>
      </c>
      <c r="F68">
        <v>2</v>
      </c>
      <c r="G68">
        <v>1</v>
      </c>
      <c r="H68" t="s">
        <v>45</v>
      </c>
      <c r="I68" t="s">
        <v>45</v>
      </c>
      <c r="J68" t="s">
        <v>45</v>
      </c>
      <c r="K68" t="s">
        <v>45</v>
      </c>
      <c r="L68" t="s">
        <v>45</v>
      </c>
      <c r="M68">
        <v>0.14000000000000001</v>
      </c>
      <c r="N68">
        <v>7.0000000000000007E-2</v>
      </c>
      <c r="O68">
        <v>0.56000000000000005</v>
      </c>
      <c r="P68" t="s">
        <v>45</v>
      </c>
      <c r="Q68" t="s">
        <v>45</v>
      </c>
      <c r="R68" t="s">
        <v>45</v>
      </c>
      <c r="S68" t="s">
        <v>45</v>
      </c>
      <c r="T68" t="s">
        <v>45</v>
      </c>
      <c r="U68" t="s">
        <v>45</v>
      </c>
      <c r="V68" t="s">
        <v>45</v>
      </c>
      <c r="W68" t="s">
        <v>45</v>
      </c>
      <c r="X68" t="s">
        <v>45</v>
      </c>
      <c r="Y68" t="s">
        <v>54</v>
      </c>
      <c r="Z68" t="s">
        <v>54</v>
      </c>
      <c r="AA68" t="s">
        <v>45</v>
      </c>
      <c r="AB68" t="s">
        <v>291</v>
      </c>
      <c r="AC68" t="s">
        <v>291</v>
      </c>
      <c r="AD68" t="s">
        <v>39</v>
      </c>
      <c r="AE68" t="s">
        <v>292</v>
      </c>
      <c r="AF68" t="s">
        <v>292</v>
      </c>
      <c r="AG68" t="s">
        <v>292</v>
      </c>
      <c r="AH68" t="s">
        <v>292</v>
      </c>
      <c r="AK68" t="s">
        <v>45</v>
      </c>
      <c r="AL68" t="s">
        <v>45</v>
      </c>
      <c r="AM68" t="s">
        <v>45</v>
      </c>
      <c r="AN68" t="s">
        <v>45</v>
      </c>
      <c r="AO68" t="s">
        <v>45</v>
      </c>
      <c r="AP68" t="s">
        <v>45</v>
      </c>
      <c r="AQ68" t="s">
        <v>45</v>
      </c>
      <c r="AR68" t="s">
        <v>45</v>
      </c>
      <c r="AS68" t="s">
        <v>45</v>
      </c>
      <c r="AT68" t="s">
        <v>45</v>
      </c>
      <c r="AU68" t="s">
        <v>45</v>
      </c>
      <c r="AV68" t="s">
        <v>45</v>
      </c>
      <c r="AW68" t="s">
        <v>45</v>
      </c>
      <c r="AX68" t="s">
        <v>45</v>
      </c>
      <c r="AY68" t="s">
        <v>45</v>
      </c>
      <c r="AZ68" t="s">
        <v>45</v>
      </c>
      <c r="BA68" t="s">
        <v>45</v>
      </c>
      <c r="BB68" t="s">
        <v>45</v>
      </c>
      <c r="BC68" t="s">
        <v>45</v>
      </c>
      <c r="BD68" t="s">
        <v>45</v>
      </c>
      <c r="BE68" t="s">
        <v>45</v>
      </c>
      <c r="BF68">
        <v>0</v>
      </c>
      <c r="BG68">
        <f t="shared" si="1"/>
        <v>67</v>
      </c>
    </row>
    <row r="69" spans="1:59" x14ac:dyDescent="0.3">
      <c r="A69">
        <v>68</v>
      </c>
      <c r="B69" t="s">
        <v>41</v>
      </c>
      <c r="C69" t="s">
        <v>42</v>
      </c>
      <c r="D69" t="s">
        <v>43</v>
      </c>
      <c r="E69" t="s">
        <v>44</v>
      </c>
      <c r="F69">
        <v>0</v>
      </c>
      <c r="G69">
        <v>0</v>
      </c>
      <c r="H69">
        <v>0</v>
      </c>
      <c r="I69">
        <v>144</v>
      </c>
      <c r="J69">
        <v>167</v>
      </c>
      <c r="K69">
        <v>167</v>
      </c>
      <c r="L69">
        <v>167</v>
      </c>
      <c r="M69">
        <v>0</v>
      </c>
      <c r="N69">
        <v>0</v>
      </c>
      <c r="O69">
        <v>0</v>
      </c>
      <c r="P69">
        <v>0</v>
      </c>
      <c r="Q69">
        <v>520.27</v>
      </c>
      <c r="R69">
        <v>1096.8499999999999</v>
      </c>
      <c r="S69">
        <v>750.73</v>
      </c>
      <c r="T69">
        <v>1005.4</v>
      </c>
      <c r="U69" t="s">
        <v>45</v>
      </c>
      <c r="V69" t="s">
        <v>45</v>
      </c>
      <c r="W69" t="s">
        <v>45</v>
      </c>
      <c r="X69" t="s">
        <v>45</v>
      </c>
      <c r="Y69" t="s">
        <v>46</v>
      </c>
      <c r="Z69" t="s">
        <v>46</v>
      </c>
      <c r="AA69">
        <v>3.9</v>
      </c>
      <c r="AB69" t="s">
        <v>47</v>
      </c>
      <c r="AC69" t="s">
        <v>48</v>
      </c>
      <c r="AD69" t="s">
        <v>49</v>
      </c>
      <c r="AE69" t="s">
        <v>46</v>
      </c>
      <c r="AF69" t="s">
        <v>46</v>
      </c>
      <c r="AG69" t="s">
        <v>46</v>
      </c>
      <c r="AH69" t="s">
        <v>46</v>
      </c>
      <c r="AI69" t="s">
        <v>50</v>
      </c>
      <c r="AJ69" t="s">
        <v>50</v>
      </c>
      <c r="AK69">
        <v>99.98</v>
      </c>
      <c r="AL69">
        <v>46.94</v>
      </c>
      <c r="AM69">
        <v>0</v>
      </c>
      <c r="AN69">
        <v>0</v>
      </c>
      <c r="AO69">
        <v>0</v>
      </c>
      <c r="AP69">
        <v>25.77</v>
      </c>
      <c r="AQ69">
        <v>53.04</v>
      </c>
      <c r="AR69">
        <v>9699</v>
      </c>
      <c r="AS69">
        <v>10513</v>
      </c>
      <c r="AT69">
        <v>1.7</v>
      </c>
      <c r="AU69">
        <v>4.9000000000000004</v>
      </c>
      <c r="AV69">
        <v>7999</v>
      </c>
      <c r="AW69">
        <v>9</v>
      </c>
      <c r="AX69">
        <v>8485</v>
      </c>
      <c r="AY69">
        <v>0</v>
      </c>
      <c r="AZ69">
        <v>0</v>
      </c>
      <c r="BA69">
        <v>268</v>
      </c>
      <c r="BB69">
        <v>0</v>
      </c>
      <c r="BC69">
        <v>51210</v>
      </c>
      <c r="BD69">
        <v>21</v>
      </c>
      <c r="BE69">
        <v>0</v>
      </c>
      <c r="BF69">
        <v>3</v>
      </c>
      <c r="BG69">
        <f t="shared" si="1"/>
        <v>68</v>
      </c>
    </row>
    <row r="70" spans="1:59" x14ac:dyDescent="0.3">
      <c r="A70">
        <v>105</v>
      </c>
      <c r="B70" t="s">
        <v>51</v>
      </c>
      <c r="C70" t="s">
        <v>52</v>
      </c>
      <c r="D70" t="s">
        <v>53</v>
      </c>
      <c r="E70" t="s">
        <v>44</v>
      </c>
      <c r="F70">
        <v>0</v>
      </c>
      <c r="G70">
        <v>0</v>
      </c>
      <c r="H70">
        <v>0</v>
      </c>
      <c r="I70">
        <v>0</v>
      </c>
      <c r="J70">
        <v>0</v>
      </c>
      <c r="K70">
        <v>1</v>
      </c>
      <c r="L70">
        <v>1</v>
      </c>
      <c r="M70">
        <v>0</v>
      </c>
      <c r="N70">
        <v>0</v>
      </c>
      <c r="O70">
        <v>0</v>
      </c>
      <c r="P70">
        <v>0</v>
      </c>
      <c r="Q70">
        <v>0</v>
      </c>
      <c r="R70">
        <v>0</v>
      </c>
      <c r="S70">
        <v>0</v>
      </c>
      <c r="T70">
        <v>0</v>
      </c>
      <c r="U70" t="s">
        <v>45</v>
      </c>
      <c r="V70" t="s">
        <v>45</v>
      </c>
      <c r="W70" t="s">
        <v>45</v>
      </c>
      <c r="X70" t="s">
        <v>45</v>
      </c>
      <c r="Y70" t="s">
        <v>54</v>
      </c>
      <c r="Z70" t="s">
        <v>54</v>
      </c>
      <c r="AA70">
        <v>5.2</v>
      </c>
      <c r="AB70" t="s">
        <v>47</v>
      </c>
      <c r="AC70" t="s">
        <v>55</v>
      </c>
      <c r="AD70" t="s">
        <v>49</v>
      </c>
      <c r="AE70" t="s">
        <v>54</v>
      </c>
      <c r="AF70" t="s">
        <v>54</v>
      </c>
      <c r="AG70" t="s">
        <v>54</v>
      </c>
      <c r="AH70" t="s">
        <v>54</v>
      </c>
      <c r="AK70">
        <v>99.98</v>
      </c>
      <c r="AL70">
        <v>85.66</v>
      </c>
      <c r="AM70">
        <v>0</v>
      </c>
      <c r="AN70">
        <v>0</v>
      </c>
      <c r="AO70">
        <v>0</v>
      </c>
      <c r="AP70">
        <v>1.26</v>
      </c>
      <c r="AQ70">
        <v>14.32</v>
      </c>
      <c r="AR70">
        <v>0</v>
      </c>
      <c r="AS70">
        <v>0</v>
      </c>
      <c r="AT70">
        <v>0</v>
      </c>
      <c r="AU70">
        <v>0</v>
      </c>
      <c r="AV70">
        <v>0</v>
      </c>
      <c r="AW70">
        <v>0</v>
      </c>
      <c r="AX70">
        <v>0</v>
      </c>
      <c r="AY70">
        <v>0</v>
      </c>
      <c r="AZ70">
        <v>0</v>
      </c>
      <c r="BA70">
        <v>0</v>
      </c>
      <c r="BB70">
        <v>0</v>
      </c>
      <c r="BC70">
        <v>0</v>
      </c>
      <c r="BD70">
        <v>0</v>
      </c>
      <c r="BE70">
        <v>0</v>
      </c>
      <c r="BF70">
        <v>0</v>
      </c>
      <c r="BG70">
        <f t="shared" si="1"/>
        <v>69</v>
      </c>
    </row>
    <row r="71" spans="1:59" x14ac:dyDescent="0.3">
      <c r="A71">
        <v>110</v>
      </c>
      <c r="B71" t="s">
        <v>56</v>
      </c>
      <c r="C71" t="s">
        <v>57</v>
      </c>
      <c r="D71" t="s">
        <v>43</v>
      </c>
      <c r="E71" t="s">
        <v>35</v>
      </c>
      <c r="F71">
        <v>0</v>
      </c>
      <c r="G71">
        <v>0</v>
      </c>
      <c r="H71">
        <v>0</v>
      </c>
      <c r="I71">
        <v>1</v>
      </c>
      <c r="J71">
        <v>26</v>
      </c>
      <c r="K71">
        <v>2</v>
      </c>
      <c r="L71">
        <v>29</v>
      </c>
      <c r="M71">
        <v>0</v>
      </c>
      <c r="N71">
        <v>0</v>
      </c>
      <c r="O71">
        <v>0</v>
      </c>
      <c r="P71">
        <v>0</v>
      </c>
      <c r="Q71">
        <v>0.57999999999999996</v>
      </c>
      <c r="R71">
        <v>82.68</v>
      </c>
      <c r="S71">
        <v>1.57</v>
      </c>
      <c r="T71">
        <v>58.67</v>
      </c>
      <c r="U71" t="s">
        <v>45</v>
      </c>
      <c r="V71" t="s">
        <v>45</v>
      </c>
      <c r="W71" t="s">
        <v>45</v>
      </c>
      <c r="X71" t="s">
        <v>45</v>
      </c>
      <c r="Y71" t="s">
        <v>46</v>
      </c>
      <c r="Z71" t="s">
        <v>46</v>
      </c>
      <c r="AA71">
        <v>3.6</v>
      </c>
      <c r="AB71" t="s">
        <v>58</v>
      </c>
      <c r="AC71" t="s">
        <v>59</v>
      </c>
      <c r="AD71" t="s">
        <v>49</v>
      </c>
      <c r="AE71" t="s">
        <v>46</v>
      </c>
      <c r="AF71" t="s">
        <v>46</v>
      </c>
      <c r="AG71" t="s">
        <v>46</v>
      </c>
      <c r="AH71" t="s">
        <v>46</v>
      </c>
      <c r="AI71" t="s">
        <v>60</v>
      </c>
      <c r="AJ71" t="s">
        <v>60</v>
      </c>
      <c r="AK71">
        <v>99.98</v>
      </c>
      <c r="AL71">
        <v>88.56</v>
      </c>
      <c r="AM71">
        <v>0</v>
      </c>
      <c r="AN71">
        <v>0</v>
      </c>
      <c r="AO71">
        <v>0</v>
      </c>
      <c r="AP71">
        <v>1.24</v>
      </c>
      <c r="AQ71">
        <v>11.42</v>
      </c>
      <c r="AR71">
        <v>4</v>
      </c>
      <c r="AS71">
        <v>411</v>
      </c>
      <c r="AT71">
        <v>1</v>
      </c>
      <c r="AU71">
        <v>1</v>
      </c>
      <c r="AV71">
        <v>4</v>
      </c>
      <c r="AW71">
        <v>0</v>
      </c>
      <c r="AX71">
        <v>0</v>
      </c>
      <c r="AY71">
        <v>0</v>
      </c>
      <c r="AZ71">
        <v>0</v>
      </c>
      <c r="BA71">
        <v>411</v>
      </c>
      <c r="BB71">
        <v>0</v>
      </c>
      <c r="BC71">
        <v>0</v>
      </c>
      <c r="BD71">
        <v>0</v>
      </c>
      <c r="BE71">
        <v>0</v>
      </c>
      <c r="BF71">
        <v>3</v>
      </c>
      <c r="BG71">
        <f t="shared" si="1"/>
        <v>70</v>
      </c>
    </row>
    <row r="72" spans="1:59" x14ac:dyDescent="0.3">
      <c r="A72">
        <v>315</v>
      </c>
      <c r="B72" t="s">
        <v>93</v>
      </c>
      <c r="C72" t="s">
        <v>94</v>
      </c>
      <c r="D72" t="s">
        <v>95</v>
      </c>
      <c r="E72" t="s">
        <v>44</v>
      </c>
      <c r="F72">
        <v>0</v>
      </c>
      <c r="G72">
        <v>0</v>
      </c>
      <c r="H72">
        <v>0</v>
      </c>
      <c r="I72">
        <v>0</v>
      </c>
      <c r="J72">
        <v>0</v>
      </c>
      <c r="K72">
        <v>2</v>
      </c>
      <c r="L72">
        <v>1</v>
      </c>
      <c r="M72">
        <v>0</v>
      </c>
      <c r="N72">
        <v>0</v>
      </c>
      <c r="O72">
        <v>0</v>
      </c>
      <c r="P72">
        <v>0</v>
      </c>
      <c r="Q72">
        <v>0</v>
      </c>
      <c r="R72">
        <v>0</v>
      </c>
      <c r="S72">
        <v>0.01</v>
      </c>
      <c r="T72">
        <v>0</v>
      </c>
      <c r="U72" t="s">
        <v>45</v>
      </c>
      <c r="V72" t="s">
        <v>45</v>
      </c>
      <c r="W72" t="s">
        <v>45</v>
      </c>
      <c r="X72" t="s">
        <v>45</v>
      </c>
      <c r="Y72" t="s">
        <v>54</v>
      </c>
      <c r="Z72" t="s">
        <v>54</v>
      </c>
      <c r="AA72">
        <v>5.0999999999999996</v>
      </c>
      <c r="AB72" t="s">
        <v>96</v>
      </c>
      <c r="AC72" t="s">
        <v>47</v>
      </c>
      <c r="AD72" t="s">
        <v>49</v>
      </c>
      <c r="AE72" t="s">
        <v>54</v>
      </c>
      <c r="AF72" t="s">
        <v>54</v>
      </c>
      <c r="AG72" t="s">
        <v>54</v>
      </c>
      <c r="AH72" t="s">
        <v>54</v>
      </c>
      <c r="AK72">
        <v>99.98</v>
      </c>
      <c r="AL72">
        <v>48.76</v>
      </c>
      <c r="AM72">
        <v>0</v>
      </c>
      <c r="AN72">
        <v>0</v>
      </c>
      <c r="AO72">
        <v>0</v>
      </c>
      <c r="AP72">
        <v>23.14</v>
      </c>
      <c r="AQ72">
        <v>51.22</v>
      </c>
      <c r="AR72">
        <v>0</v>
      </c>
      <c r="AS72">
        <v>0</v>
      </c>
      <c r="AT72">
        <v>0</v>
      </c>
      <c r="AU72">
        <v>0</v>
      </c>
      <c r="AV72">
        <v>0</v>
      </c>
      <c r="AW72">
        <v>0</v>
      </c>
      <c r="AX72">
        <v>0</v>
      </c>
      <c r="AY72">
        <v>0</v>
      </c>
      <c r="AZ72">
        <v>0</v>
      </c>
      <c r="BA72">
        <v>0</v>
      </c>
      <c r="BB72">
        <v>0</v>
      </c>
      <c r="BC72">
        <v>0</v>
      </c>
      <c r="BD72">
        <v>0</v>
      </c>
      <c r="BE72">
        <v>0</v>
      </c>
      <c r="BF72">
        <v>0</v>
      </c>
      <c r="BG72">
        <f t="shared" si="1"/>
        <v>71</v>
      </c>
    </row>
    <row r="73" spans="1:59" x14ac:dyDescent="0.3">
      <c r="A73">
        <v>319</v>
      </c>
      <c r="B73" t="s">
        <v>108</v>
      </c>
      <c r="C73" t="s">
        <v>109</v>
      </c>
      <c r="D73" t="s">
        <v>95</v>
      </c>
      <c r="E73" t="s">
        <v>84</v>
      </c>
      <c r="F73">
        <v>0</v>
      </c>
      <c r="G73">
        <v>0</v>
      </c>
      <c r="H73">
        <v>0</v>
      </c>
      <c r="I73">
        <v>0</v>
      </c>
      <c r="J73">
        <v>0</v>
      </c>
      <c r="K73">
        <v>1</v>
      </c>
      <c r="L73">
        <v>1</v>
      </c>
      <c r="M73">
        <v>0</v>
      </c>
      <c r="N73">
        <v>0</v>
      </c>
      <c r="O73">
        <v>0</v>
      </c>
      <c r="P73">
        <v>0</v>
      </c>
      <c r="Q73">
        <v>0</v>
      </c>
      <c r="R73">
        <v>0</v>
      </c>
      <c r="S73">
        <v>0</v>
      </c>
      <c r="T73">
        <v>0</v>
      </c>
      <c r="U73" t="s">
        <v>45</v>
      </c>
      <c r="V73" t="s">
        <v>45</v>
      </c>
      <c r="W73" t="s">
        <v>45</v>
      </c>
      <c r="X73" t="s">
        <v>45</v>
      </c>
      <c r="Y73" t="s">
        <v>54</v>
      </c>
      <c r="Z73" t="s">
        <v>54</v>
      </c>
      <c r="AA73">
        <v>5.9</v>
      </c>
      <c r="AB73" t="s">
        <v>110</v>
      </c>
      <c r="AC73" t="s">
        <v>104</v>
      </c>
      <c r="AD73" t="s">
        <v>49</v>
      </c>
      <c r="AE73" t="s">
        <v>54</v>
      </c>
      <c r="AF73" t="s">
        <v>54</v>
      </c>
      <c r="AG73" t="s">
        <v>54</v>
      </c>
      <c r="AH73" t="s">
        <v>54</v>
      </c>
      <c r="AK73">
        <v>99.98</v>
      </c>
      <c r="AL73">
        <v>96.75</v>
      </c>
      <c r="AM73">
        <v>0</v>
      </c>
      <c r="AN73">
        <v>0</v>
      </c>
      <c r="AO73">
        <v>0</v>
      </c>
      <c r="AP73">
        <v>0.06</v>
      </c>
      <c r="AQ73">
        <v>3.23</v>
      </c>
      <c r="AR73">
        <v>0</v>
      </c>
      <c r="AS73">
        <v>0</v>
      </c>
      <c r="AT73">
        <v>0</v>
      </c>
      <c r="AU73">
        <v>0</v>
      </c>
      <c r="AV73">
        <v>0</v>
      </c>
      <c r="AW73">
        <v>0</v>
      </c>
      <c r="AX73">
        <v>0</v>
      </c>
      <c r="AY73">
        <v>0</v>
      </c>
      <c r="AZ73">
        <v>0</v>
      </c>
      <c r="BA73">
        <v>0</v>
      </c>
      <c r="BB73">
        <v>0</v>
      </c>
      <c r="BC73">
        <v>0</v>
      </c>
      <c r="BD73">
        <v>0</v>
      </c>
      <c r="BE73">
        <v>0</v>
      </c>
      <c r="BF73">
        <v>0</v>
      </c>
      <c r="BG73">
        <f t="shared" si="1"/>
        <v>72</v>
      </c>
    </row>
    <row r="74" spans="1:59" x14ac:dyDescent="0.3">
      <c r="A74">
        <v>332</v>
      </c>
      <c r="B74" t="s">
        <v>114</v>
      </c>
      <c r="C74" t="s">
        <v>115</v>
      </c>
      <c r="D74" t="s">
        <v>95</v>
      </c>
      <c r="E74" t="s">
        <v>84</v>
      </c>
      <c r="F74">
        <v>0</v>
      </c>
      <c r="G74">
        <v>0</v>
      </c>
      <c r="H74">
        <v>1</v>
      </c>
      <c r="I74">
        <v>0</v>
      </c>
      <c r="J74">
        <v>0</v>
      </c>
      <c r="K74">
        <v>0</v>
      </c>
      <c r="L74">
        <v>0</v>
      </c>
      <c r="M74">
        <v>0</v>
      </c>
      <c r="N74">
        <v>0</v>
      </c>
      <c r="O74">
        <v>0</v>
      </c>
      <c r="P74">
        <v>0.01</v>
      </c>
      <c r="Q74">
        <v>0</v>
      </c>
      <c r="R74">
        <v>0</v>
      </c>
      <c r="S74">
        <v>0</v>
      </c>
      <c r="T74">
        <v>0</v>
      </c>
      <c r="U74" t="s">
        <v>45</v>
      </c>
      <c r="V74" t="s">
        <v>45</v>
      </c>
      <c r="W74" t="s">
        <v>45</v>
      </c>
      <c r="X74" t="s">
        <v>45</v>
      </c>
      <c r="Y74" t="s">
        <v>54</v>
      </c>
      <c r="Z74" t="s">
        <v>54</v>
      </c>
      <c r="AA74">
        <v>3.1</v>
      </c>
      <c r="AB74" t="s">
        <v>37</v>
      </c>
      <c r="AC74" t="s">
        <v>116</v>
      </c>
      <c r="AD74" t="s">
        <v>117</v>
      </c>
      <c r="AE74" t="s">
        <v>54</v>
      </c>
      <c r="AF74" t="s">
        <v>54</v>
      </c>
      <c r="AG74" t="s">
        <v>54</v>
      </c>
      <c r="AH74" t="s">
        <v>54</v>
      </c>
      <c r="AK74">
        <v>99.98</v>
      </c>
      <c r="AL74">
        <v>28.3</v>
      </c>
      <c r="AM74">
        <v>3.65</v>
      </c>
      <c r="AN74">
        <v>0</v>
      </c>
      <c r="AO74">
        <v>3.65</v>
      </c>
      <c r="AP74">
        <v>54.5</v>
      </c>
      <c r="AQ74">
        <v>71.680000000000007</v>
      </c>
      <c r="AR74">
        <v>0</v>
      </c>
      <c r="AS74">
        <v>0</v>
      </c>
      <c r="AT74">
        <v>0</v>
      </c>
      <c r="AU74">
        <v>0</v>
      </c>
      <c r="AV74">
        <v>0</v>
      </c>
      <c r="AW74">
        <v>0</v>
      </c>
      <c r="AX74">
        <v>0</v>
      </c>
      <c r="AY74">
        <v>0</v>
      </c>
      <c r="AZ74">
        <v>0</v>
      </c>
      <c r="BA74">
        <v>0</v>
      </c>
      <c r="BB74">
        <v>0</v>
      </c>
      <c r="BC74">
        <v>0</v>
      </c>
      <c r="BD74">
        <v>0</v>
      </c>
      <c r="BE74">
        <v>0</v>
      </c>
      <c r="BF74">
        <v>0</v>
      </c>
      <c r="BG74">
        <f t="shared" si="1"/>
        <v>73</v>
      </c>
    </row>
    <row r="75" spans="1:59" x14ac:dyDescent="0.3">
      <c r="A75">
        <v>404</v>
      </c>
      <c r="B75" t="s">
        <v>143</v>
      </c>
      <c r="C75" t="s">
        <v>144</v>
      </c>
      <c r="D75" t="s">
        <v>53</v>
      </c>
      <c r="E75" t="s">
        <v>84</v>
      </c>
      <c r="F75">
        <v>0</v>
      </c>
      <c r="G75">
        <v>0</v>
      </c>
      <c r="H75">
        <v>0</v>
      </c>
      <c r="I75">
        <v>0</v>
      </c>
      <c r="J75">
        <v>163</v>
      </c>
      <c r="K75">
        <v>19</v>
      </c>
      <c r="L75">
        <v>163</v>
      </c>
      <c r="M75">
        <v>0</v>
      </c>
      <c r="N75">
        <v>0</v>
      </c>
      <c r="O75">
        <v>0</v>
      </c>
      <c r="P75">
        <v>0</v>
      </c>
      <c r="Q75">
        <v>0</v>
      </c>
      <c r="R75">
        <v>521.44000000000005</v>
      </c>
      <c r="S75">
        <v>11.77</v>
      </c>
      <c r="T75">
        <v>297.64</v>
      </c>
      <c r="U75" t="s">
        <v>45</v>
      </c>
      <c r="V75" t="s">
        <v>45</v>
      </c>
      <c r="W75" t="s">
        <v>45</v>
      </c>
      <c r="X75" t="s">
        <v>45</v>
      </c>
      <c r="Y75" t="s">
        <v>46</v>
      </c>
      <c r="Z75" t="s">
        <v>46</v>
      </c>
      <c r="AA75">
        <v>2.2000000000000002</v>
      </c>
      <c r="AC75" t="s">
        <v>145</v>
      </c>
      <c r="AD75" t="s">
        <v>49</v>
      </c>
      <c r="AE75" t="s">
        <v>46</v>
      </c>
      <c r="AF75" t="s">
        <v>46</v>
      </c>
      <c r="AG75" t="s">
        <v>46</v>
      </c>
      <c r="AH75" t="s">
        <v>46</v>
      </c>
      <c r="AK75">
        <v>99.98</v>
      </c>
      <c r="AL75">
        <v>99.81</v>
      </c>
      <c r="AM75">
        <v>0</v>
      </c>
      <c r="AN75">
        <v>0</v>
      </c>
      <c r="AO75">
        <v>0</v>
      </c>
      <c r="AP75">
        <v>0</v>
      </c>
      <c r="AQ75">
        <v>0.17</v>
      </c>
      <c r="AR75">
        <v>0</v>
      </c>
      <c r="AS75">
        <v>35</v>
      </c>
      <c r="AT75">
        <v>0</v>
      </c>
      <c r="AU75">
        <v>1</v>
      </c>
      <c r="AV75">
        <v>0</v>
      </c>
      <c r="AW75">
        <v>0</v>
      </c>
      <c r="AX75">
        <v>0</v>
      </c>
      <c r="AY75">
        <v>0</v>
      </c>
      <c r="AZ75">
        <v>0</v>
      </c>
      <c r="BA75">
        <v>35</v>
      </c>
      <c r="BB75">
        <v>0</v>
      </c>
      <c r="BC75">
        <v>0</v>
      </c>
      <c r="BD75">
        <v>0</v>
      </c>
      <c r="BE75">
        <v>0</v>
      </c>
      <c r="BF75">
        <v>3</v>
      </c>
      <c r="BG75">
        <f t="shared" si="1"/>
        <v>74</v>
      </c>
    </row>
    <row r="76" spans="1:59" x14ac:dyDescent="0.3">
      <c r="A76">
        <v>408</v>
      </c>
      <c r="B76" t="s">
        <v>152</v>
      </c>
      <c r="C76" t="s">
        <v>153</v>
      </c>
      <c r="D76" t="s">
        <v>124</v>
      </c>
      <c r="E76" t="s">
        <v>35</v>
      </c>
      <c r="F76">
        <v>0</v>
      </c>
      <c r="G76">
        <v>0</v>
      </c>
      <c r="H76">
        <v>0</v>
      </c>
      <c r="I76">
        <v>9</v>
      </c>
      <c r="J76">
        <v>164</v>
      </c>
      <c r="K76">
        <v>139</v>
      </c>
      <c r="L76">
        <v>167</v>
      </c>
      <c r="M76">
        <v>0</v>
      </c>
      <c r="N76">
        <v>0</v>
      </c>
      <c r="O76">
        <v>0</v>
      </c>
      <c r="P76">
        <v>0</v>
      </c>
      <c r="Q76">
        <v>8.9499999999999993</v>
      </c>
      <c r="R76">
        <v>436.58</v>
      </c>
      <c r="S76">
        <v>104.73</v>
      </c>
      <c r="T76">
        <v>328.77</v>
      </c>
      <c r="U76" t="s">
        <v>45</v>
      </c>
      <c r="V76" t="s">
        <v>45</v>
      </c>
      <c r="W76" t="s">
        <v>45</v>
      </c>
      <c r="X76" t="s">
        <v>45</v>
      </c>
      <c r="Y76" t="s">
        <v>46</v>
      </c>
      <c r="Z76" t="s">
        <v>46</v>
      </c>
      <c r="AA76">
        <v>4.0999999999999996</v>
      </c>
      <c r="AC76" t="s">
        <v>154</v>
      </c>
      <c r="AD76" t="s">
        <v>49</v>
      </c>
      <c r="AE76" t="s">
        <v>46</v>
      </c>
      <c r="AF76" t="s">
        <v>46</v>
      </c>
      <c r="AG76" t="s">
        <v>46</v>
      </c>
      <c r="AH76" t="s">
        <v>46</v>
      </c>
      <c r="AK76">
        <v>99.98</v>
      </c>
      <c r="AL76">
        <v>99.98</v>
      </c>
      <c r="AM76">
        <v>0</v>
      </c>
      <c r="AN76">
        <v>0</v>
      </c>
      <c r="AO76">
        <v>0</v>
      </c>
      <c r="AP76">
        <v>0</v>
      </c>
      <c r="AQ76">
        <v>0</v>
      </c>
      <c r="AR76">
        <v>0</v>
      </c>
      <c r="AS76">
        <v>0</v>
      </c>
      <c r="AT76">
        <v>0</v>
      </c>
      <c r="AU76">
        <v>0</v>
      </c>
      <c r="AV76">
        <v>0</v>
      </c>
      <c r="AW76">
        <v>0</v>
      </c>
      <c r="AX76">
        <v>0</v>
      </c>
      <c r="AY76">
        <v>0</v>
      </c>
      <c r="AZ76">
        <v>0</v>
      </c>
      <c r="BA76">
        <v>0</v>
      </c>
      <c r="BB76">
        <v>0</v>
      </c>
      <c r="BC76">
        <v>0</v>
      </c>
      <c r="BD76">
        <v>0</v>
      </c>
      <c r="BE76">
        <v>0</v>
      </c>
      <c r="BF76">
        <v>0</v>
      </c>
      <c r="BG76">
        <f t="shared" si="1"/>
        <v>75</v>
      </c>
    </row>
    <row r="77" spans="1:59" x14ac:dyDescent="0.3">
      <c r="A77">
        <v>461</v>
      </c>
      <c r="B77" t="s">
        <v>157</v>
      </c>
      <c r="C77" t="s">
        <v>158</v>
      </c>
      <c r="D77" t="s">
        <v>34</v>
      </c>
      <c r="E77" t="s">
        <v>44</v>
      </c>
      <c r="F77">
        <v>0</v>
      </c>
      <c r="G77">
        <v>0</v>
      </c>
      <c r="H77">
        <v>0</v>
      </c>
      <c r="I77">
        <v>2</v>
      </c>
      <c r="J77">
        <v>167</v>
      </c>
      <c r="K77">
        <v>44</v>
      </c>
      <c r="L77">
        <v>167</v>
      </c>
      <c r="M77">
        <v>0</v>
      </c>
      <c r="N77">
        <v>0</v>
      </c>
      <c r="O77">
        <v>0</v>
      </c>
      <c r="P77">
        <v>0</v>
      </c>
      <c r="Q77">
        <v>0.02</v>
      </c>
      <c r="R77">
        <v>608.30999999999995</v>
      </c>
      <c r="S77">
        <v>23.86</v>
      </c>
      <c r="T77">
        <v>371.36</v>
      </c>
      <c r="U77" t="s">
        <v>45</v>
      </c>
      <c r="V77" t="s">
        <v>45</v>
      </c>
      <c r="W77" t="s">
        <v>45</v>
      </c>
      <c r="X77" t="s">
        <v>45</v>
      </c>
      <c r="Y77" t="s">
        <v>46</v>
      </c>
      <c r="Z77" t="s">
        <v>46</v>
      </c>
      <c r="AA77">
        <v>4.5999999999999996</v>
      </c>
      <c r="AB77" t="s">
        <v>96</v>
      </c>
      <c r="AC77" t="s">
        <v>87</v>
      </c>
      <c r="AD77" t="s">
        <v>49</v>
      </c>
      <c r="AE77" t="s">
        <v>46</v>
      </c>
      <c r="AF77" t="s">
        <v>46</v>
      </c>
      <c r="AG77" t="s">
        <v>46</v>
      </c>
      <c r="AH77" t="s">
        <v>46</v>
      </c>
      <c r="AK77">
        <v>99.98</v>
      </c>
      <c r="AL77">
        <v>99.26</v>
      </c>
      <c r="AM77">
        <v>0</v>
      </c>
      <c r="AN77">
        <v>0</v>
      </c>
      <c r="AO77">
        <v>0</v>
      </c>
      <c r="AP77">
        <v>0</v>
      </c>
      <c r="AQ77">
        <v>0.72</v>
      </c>
      <c r="AR77">
        <v>0</v>
      </c>
      <c r="AS77">
        <v>143</v>
      </c>
      <c r="AT77">
        <v>0</v>
      </c>
      <c r="AU77">
        <v>1</v>
      </c>
      <c r="AV77">
        <v>0</v>
      </c>
      <c r="AW77">
        <v>0</v>
      </c>
      <c r="AX77">
        <v>0</v>
      </c>
      <c r="AY77">
        <v>0</v>
      </c>
      <c r="AZ77">
        <v>0</v>
      </c>
      <c r="BA77">
        <v>143</v>
      </c>
      <c r="BB77">
        <v>0</v>
      </c>
      <c r="BC77">
        <v>0</v>
      </c>
      <c r="BD77">
        <v>0</v>
      </c>
      <c r="BE77">
        <v>0</v>
      </c>
      <c r="BF77">
        <v>3</v>
      </c>
      <c r="BG77">
        <f t="shared" si="1"/>
        <v>76</v>
      </c>
    </row>
    <row r="78" spans="1:59" x14ac:dyDescent="0.3">
      <c r="A78">
        <v>471</v>
      </c>
      <c r="B78" t="s">
        <v>161</v>
      </c>
      <c r="C78" t="s">
        <v>162</v>
      </c>
      <c r="D78" t="s">
        <v>95</v>
      </c>
      <c r="E78" t="s">
        <v>84</v>
      </c>
      <c r="F78">
        <v>0</v>
      </c>
      <c r="G78">
        <v>0</v>
      </c>
      <c r="H78">
        <v>1</v>
      </c>
      <c r="I78">
        <v>34</v>
      </c>
      <c r="J78">
        <v>88</v>
      </c>
      <c r="K78">
        <v>67</v>
      </c>
      <c r="L78">
        <v>96</v>
      </c>
      <c r="M78">
        <v>0</v>
      </c>
      <c r="N78">
        <v>0</v>
      </c>
      <c r="O78">
        <v>0</v>
      </c>
      <c r="P78">
        <v>0</v>
      </c>
      <c r="Q78">
        <v>20.68</v>
      </c>
      <c r="R78">
        <v>62.66</v>
      </c>
      <c r="S78">
        <v>31.53</v>
      </c>
      <c r="T78">
        <v>46.25</v>
      </c>
      <c r="U78" t="s">
        <v>45</v>
      </c>
      <c r="V78" t="s">
        <v>45</v>
      </c>
      <c r="W78" t="s">
        <v>45</v>
      </c>
      <c r="X78" t="s">
        <v>45</v>
      </c>
      <c r="Y78" t="s">
        <v>46</v>
      </c>
      <c r="Z78" t="s">
        <v>46</v>
      </c>
      <c r="AA78">
        <v>4.9000000000000004</v>
      </c>
      <c r="AD78" t="s">
        <v>49</v>
      </c>
      <c r="AE78" t="s">
        <v>46</v>
      </c>
      <c r="AF78" t="s">
        <v>46</v>
      </c>
      <c r="AG78" t="s">
        <v>46</v>
      </c>
      <c r="AH78" t="s">
        <v>46</v>
      </c>
      <c r="AI78" t="s">
        <v>163</v>
      </c>
      <c r="AJ78" t="s">
        <v>163</v>
      </c>
      <c r="AK78">
        <v>99.98</v>
      </c>
      <c r="AL78">
        <v>21.73</v>
      </c>
      <c r="AM78">
        <v>4.51</v>
      </c>
      <c r="AN78">
        <v>0</v>
      </c>
      <c r="AO78">
        <v>4.51</v>
      </c>
      <c r="AP78">
        <v>66.89</v>
      </c>
      <c r="AQ78">
        <v>78.25</v>
      </c>
      <c r="AR78">
        <v>3396</v>
      </c>
      <c r="AS78">
        <v>8850</v>
      </c>
      <c r="AT78">
        <v>1.4</v>
      </c>
      <c r="AU78">
        <v>1.48</v>
      </c>
      <c r="AV78">
        <v>2906</v>
      </c>
      <c r="AW78">
        <v>1845</v>
      </c>
      <c r="AX78">
        <v>0</v>
      </c>
      <c r="AY78">
        <v>0</v>
      </c>
      <c r="AZ78">
        <v>0</v>
      </c>
      <c r="BA78">
        <v>7034</v>
      </c>
      <c r="BB78">
        <v>6097</v>
      </c>
      <c r="BC78">
        <v>0</v>
      </c>
      <c r="BD78">
        <v>0</v>
      </c>
      <c r="BE78">
        <v>0</v>
      </c>
      <c r="BF78">
        <v>3</v>
      </c>
      <c r="BG78">
        <f t="shared" si="1"/>
        <v>77</v>
      </c>
    </row>
    <row r="79" spans="1:59" x14ac:dyDescent="0.3">
      <c r="A79">
        <v>521</v>
      </c>
      <c r="B79" t="s">
        <v>166</v>
      </c>
      <c r="C79" t="s">
        <v>167</v>
      </c>
      <c r="D79" t="s">
        <v>95</v>
      </c>
      <c r="E79" t="s">
        <v>84</v>
      </c>
      <c r="F79">
        <v>0</v>
      </c>
      <c r="G79">
        <v>0</v>
      </c>
      <c r="H79">
        <v>0</v>
      </c>
      <c r="I79">
        <v>2</v>
      </c>
      <c r="J79">
        <v>118</v>
      </c>
      <c r="K79">
        <v>113</v>
      </c>
      <c r="L79">
        <v>154</v>
      </c>
      <c r="M79">
        <v>0</v>
      </c>
      <c r="N79">
        <v>0</v>
      </c>
      <c r="O79">
        <v>0</v>
      </c>
      <c r="P79">
        <v>0</v>
      </c>
      <c r="Q79">
        <v>0.67</v>
      </c>
      <c r="R79">
        <v>252.36</v>
      </c>
      <c r="S79">
        <v>51.89</v>
      </c>
      <c r="T79">
        <v>201.93</v>
      </c>
      <c r="U79" t="s">
        <v>45</v>
      </c>
      <c r="V79" t="s">
        <v>45</v>
      </c>
      <c r="W79" t="s">
        <v>45</v>
      </c>
      <c r="X79" t="s">
        <v>45</v>
      </c>
      <c r="Y79" t="s">
        <v>46</v>
      </c>
      <c r="Z79" t="s">
        <v>46</v>
      </c>
      <c r="AA79">
        <v>5.8</v>
      </c>
      <c r="AB79" t="s">
        <v>92</v>
      </c>
      <c r="AD79" t="s">
        <v>49</v>
      </c>
      <c r="AE79" t="s">
        <v>46</v>
      </c>
      <c r="AF79" t="s">
        <v>46</v>
      </c>
      <c r="AG79" t="s">
        <v>46</v>
      </c>
      <c r="AH79" t="s">
        <v>46</v>
      </c>
      <c r="AI79" t="s">
        <v>60</v>
      </c>
      <c r="AJ79" t="s">
        <v>60</v>
      </c>
      <c r="AK79">
        <v>99.98</v>
      </c>
      <c r="AL79">
        <v>59</v>
      </c>
      <c r="AM79">
        <v>0</v>
      </c>
      <c r="AN79">
        <v>0</v>
      </c>
      <c r="AO79">
        <v>0</v>
      </c>
      <c r="AP79">
        <v>16.350000000000001</v>
      </c>
      <c r="AQ79">
        <v>40.99</v>
      </c>
      <c r="AR79">
        <v>35</v>
      </c>
      <c r="AS79">
        <v>5875</v>
      </c>
      <c r="AT79">
        <v>1</v>
      </c>
      <c r="AU79">
        <v>1.01</v>
      </c>
      <c r="AV79">
        <v>35</v>
      </c>
      <c r="AW79">
        <v>0</v>
      </c>
      <c r="AX79">
        <v>0</v>
      </c>
      <c r="AY79">
        <v>0</v>
      </c>
      <c r="AZ79">
        <v>0</v>
      </c>
      <c r="BA79">
        <v>5848</v>
      </c>
      <c r="BB79">
        <v>81</v>
      </c>
      <c r="BC79">
        <v>0</v>
      </c>
      <c r="BD79">
        <v>0</v>
      </c>
      <c r="BE79">
        <v>0</v>
      </c>
      <c r="BF79">
        <v>3</v>
      </c>
      <c r="BG79">
        <f t="shared" si="1"/>
        <v>78</v>
      </c>
    </row>
    <row r="80" spans="1:59" x14ac:dyDescent="0.3">
      <c r="A80">
        <v>546</v>
      </c>
      <c r="B80" t="s">
        <v>178</v>
      </c>
      <c r="C80" t="s">
        <v>179</v>
      </c>
      <c r="D80" t="s">
        <v>95</v>
      </c>
      <c r="E80" t="s">
        <v>84</v>
      </c>
      <c r="F80">
        <v>0</v>
      </c>
      <c r="G80">
        <v>0</v>
      </c>
      <c r="H80">
        <v>0</v>
      </c>
      <c r="I80">
        <v>0</v>
      </c>
      <c r="J80">
        <v>1</v>
      </c>
      <c r="K80">
        <v>1</v>
      </c>
      <c r="L80">
        <v>1</v>
      </c>
      <c r="M80">
        <v>0</v>
      </c>
      <c r="N80">
        <v>0</v>
      </c>
      <c r="O80">
        <v>0</v>
      </c>
      <c r="P80">
        <v>0</v>
      </c>
      <c r="Q80">
        <v>0</v>
      </c>
      <c r="R80">
        <v>0.01</v>
      </c>
      <c r="S80">
        <v>0.01</v>
      </c>
      <c r="T80">
        <v>0.01</v>
      </c>
      <c r="U80" t="s">
        <v>45</v>
      </c>
      <c r="V80" t="s">
        <v>45</v>
      </c>
      <c r="W80" t="s">
        <v>45</v>
      </c>
      <c r="X80" t="s">
        <v>45</v>
      </c>
      <c r="Y80" t="s">
        <v>54</v>
      </c>
      <c r="Z80" t="s">
        <v>54</v>
      </c>
      <c r="AA80">
        <v>2.7</v>
      </c>
      <c r="AC80" t="s">
        <v>180</v>
      </c>
      <c r="AD80" t="s">
        <v>49</v>
      </c>
      <c r="AE80" t="s">
        <v>54</v>
      </c>
      <c r="AF80" t="s">
        <v>54</v>
      </c>
      <c r="AG80" t="s">
        <v>54</v>
      </c>
      <c r="AH80" t="s">
        <v>54</v>
      </c>
      <c r="AK80">
        <v>99.98</v>
      </c>
      <c r="AL80">
        <v>83.9</v>
      </c>
      <c r="AM80">
        <v>0</v>
      </c>
      <c r="AN80">
        <v>0</v>
      </c>
      <c r="AO80">
        <v>0</v>
      </c>
      <c r="AP80">
        <v>2.95</v>
      </c>
      <c r="AQ80">
        <v>16.079999999999998</v>
      </c>
      <c r="AR80">
        <v>0</v>
      </c>
      <c r="AS80">
        <v>0</v>
      </c>
      <c r="AT80">
        <v>0</v>
      </c>
      <c r="AU80">
        <v>0</v>
      </c>
      <c r="AV80">
        <v>0</v>
      </c>
      <c r="AW80">
        <v>0</v>
      </c>
      <c r="AX80">
        <v>0</v>
      </c>
      <c r="AY80">
        <v>0</v>
      </c>
      <c r="AZ80">
        <v>0</v>
      </c>
      <c r="BA80">
        <v>0</v>
      </c>
      <c r="BB80">
        <v>0</v>
      </c>
      <c r="BC80">
        <v>0</v>
      </c>
      <c r="BD80">
        <v>0</v>
      </c>
      <c r="BE80">
        <v>0</v>
      </c>
      <c r="BF80">
        <v>0</v>
      </c>
      <c r="BG80">
        <f t="shared" si="1"/>
        <v>79</v>
      </c>
    </row>
    <row r="81" spans="1:59" x14ac:dyDescent="0.3">
      <c r="A81">
        <v>812</v>
      </c>
      <c r="B81" t="s">
        <v>240</v>
      </c>
      <c r="C81" t="s">
        <v>241</v>
      </c>
      <c r="D81" t="s">
        <v>141</v>
      </c>
      <c r="E81" t="s">
        <v>44</v>
      </c>
      <c r="F81">
        <v>0</v>
      </c>
      <c r="G81">
        <v>0</v>
      </c>
      <c r="H81">
        <v>0</v>
      </c>
      <c r="I81">
        <v>0</v>
      </c>
      <c r="J81">
        <v>49</v>
      </c>
      <c r="K81">
        <v>18</v>
      </c>
      <c r="L81">
        <v>76</v>
      </c>
      <c r="M81">
        <v>0</v>
      </c>
      <c r="N81">
        <v>0</v>
      </c>
      <c r="O81">
        <v>0</v>
      </c>
      <c r="P81">
        <v>0</v>
      </c>
      <c r="Q81">
        <v>0</v>
      </c>
      <c r="R81">
        <v>114.01</v>
      </c>
      <c r="S81">
        <v>13.53</v>
      </c>
      <c r="T81">
        <v>81.069999999999993</v>
      </c>
      <c r="U81" t="s">
        <v>45</v>
      </c>
      <c r="V81" t="s">
        <v>45</v>
      </c>
      <c r="W81" t="s">
        <v>45</v>
      </c>
      <c r="X81" t="s">
        <v>45</v>
      </c>
      <c r="Y81" t="s">
        <v>46</v>
      </c>
      <c r="Z81" t="s">
        <v>46</v>
      </c>
      <c r="AA81">
        <v>5.3</v>
      </c>
      <c r="AB81" t="s">
        <v>215</v>
      </c>
      <c r="AD81" t="s">
        <v>49</v>
      </c>
      <c r="AE81" t="s">
        <v>46</v>
      </c>
      <c r="AF81" t="s">
        <v>46</v>
      </c>
      <c r="AG81" t="s">
        <v>46</v>
      </c>
      <c r="AH81" t="s">
        <v>46</v>
      </c>
      <c r="AJ81" t="s">
        <v>60</v>
      </c>
      <c r="AK81">
        <v>99.98</v>
      </c>
      <c r="AL81">
        <v>85.38</v>
      </c>
      <c r="AM81">
        <v>0</v>
      </c>
      <c r="AN81">
        <v>0</v>
      </c>
      <c r="AO81">
        <v>0</v>
      </c>
      <c r="AP81">
        <v>1.44</v>
      </c>
      <c r="AQ81">
        <v>14.6</v>
      </c>
      <c r="AR81">
        <v>0</v>
      </c>
      <c r="AS81">
        <v>660</v>
      </c>
      <c r="AT81">
        <v>0</v>
      </c>
      <c r="AU81">
        <v>1</v>
      </c>
      <c r="AV81">
        <v>0</v>
      </c>
      <c r="AW81">
        <v>0</v>
      </c>
      <c r="AX81">
        <v>0</v>
      </c>
      <c r="AY81">
        <v>0</v>
      </c>
      <c r="AZ81">
        <v>0</v>
      </c>
      <c r="BA81">
        <v>660</v>
      </c>
      <c r="BB81">
        <v>0</v>
      </c>
      <c r="BC81">
        <v>0</v>
      </c>
      <c r="BD81">
        <v>0</v>
      </c>
      <c r="BE81">
        <v>0</v>
      </c>
      <c r="BF81">
        <v>3</v>
      </c>
      <c r="BG81">
        <f t="shared" si="1"/>
        <v>80</v>
      </c>
    </row>
    <row r="82" spans="1:59" x14ac:dyDescent="0.3">
      <c r="A82">
        <v>824</v>
      </c>
      <c r="B82" t="s">
        <v>246</v>
      </c>
      <c r="C82" t="s">
        <v>247</v>
      </c>
      <c r="D82" t="s">
        <v>95</v>
      </c>
      <c r="E82" t="s">
        <v>44</v>
      </c>
      <c r="F82">
        <v>0</v>
      </c>
      <c r="G82">
        <v>0</v>
      </c>
      <c r="H82">
        <v>0</v>
      </c>
      <c r="I82">
        <v>1</v>
      </c>
      <c r="J82">
        <v>167</v>
      </c>
      <c r="K82">
        <v>113</v>
      </c>
      <c r="L82">
        <v>167</v>
      </c>
      <c r="M82">
        <v>0</v>
      </c>
      <c r="N82">
        <v>0</v>
      </c>
      <c r="O82">
        <v>0</v>
      </c>
      <c r="P82">
        <v>0</v>
      </c>
      <c r="Q82">
        <v>1.72</v>
      </c>
      <c r="R82">
        <v>822.72</v>
      </c>
      <c r="S82">
        <v>154.47999999999999</v>
      </c>
      <c r="T82">
        <v>557.59</v>
      </c>
      <c r="U82" t="s">
        <v>45</v>
      </c>
      <c r="V82" t="s">
        <v>45</v>
      </c>
      <c r="W82" t="s">
        <v>45</v>
      </c>
      <c r="X82" t="s">
        <v>45</v>
      </c>
      <c r="Y82" t="s">
        <v>46</v>
      </c>
      <c r="Z82" t="s">
        <v>46</v>
      </c>
      <c r="AA82">
        <v>5.6</v>
      </c>
      <c r="AB82" t="s">
        <v>248</v>
      </c>
      <c r="AC82" t="s">
        <v>205</v>
      </c>
      <c r="AD82" t="s">
        <v>49</v>
      </c>
      <c r="AE82" t="s">
        <v>46</v>
      </c>
      <c r="AF82" t="s">
        <v>46</v>
      </c>
      <c r="AG82" t="s">
        <v>46</v>
      </c>
      <c r="AH82" t="s">
        <v>46</v>
      </c>
      <c r="AK82">
        <v>99.98</v>
      </c>
      <c r="AL82">
        <v>99.55</v>
      </c>
      <c r="AM82">
        <v>0</v>
      </c>
      <c r="AN82">
        <v>0</v>
      </c>
      <c r="AO82">
        <v>0</v>
      </c>
      <c r="AP82">
        <v>0</v>
      </c>
      <c r="AQ82">
        <v>0.43</v>
      </c>
      <c r="AR82">
        <v>0</v>
      </c>
      <c r="AS82">
        <v>86</v>
      </c>
      <c r="AT82">
        <v>0</v>
      </c>
      <c r="AU82">
        <v>3.14</v>
      </c>
      <c r="AV82">
        <v>0</v>
      </c>
      <c r="AW82">
        <v>0</v>
      </c>
      <c r="AX82">
        <v>0</v>
      </c>
      <c r="AY82">
        <v>0</v>
      </c>
      <c r="AZ82">
        <v>0</v>
      </c>
      <c r="BA82">
        <v>40</v>
      </c>
      <c r="BB82">
        <v>0</v>
      </c>
      <c r="BC82">
        <v>230</v>
      </c>
      <c r="BD82">
        <v>0</v>
      </c>
      <c r="BE82">
        <v>0</v>
      </c>
      <c r="BF82">
        <v>3</v>
      </c>
      <c r="BG82">
        <f t="shared" si="1"/>
        <v>81</v>
      </c>
    </row>
    <row r="83" spans="1:59" x14ac:dyDescent="0.3">
      <c r="A83">
        <v>832</v>
      </c>
      <c r="B83" t="s">
        <v>255</v>
      </c>
      <c r="C83" t="s">
        <v>256</v>
      </c>
      <c r="D83" t="s">
        <v>34</v>
      </c>
      <c r="E83" t="s">
        <v>35</v>
      </c>
      <c r="F83">
        <v>0</v>
      </c>
      <c r="G83">
        <v>0</v>
      </c>
      <c r="H83">
        <v>0</v>
      </c>
      <c r="I83">
        <v>10</v>
      </c>
      <c r="J83">
        <v>5</v>
      </c>
      <c r="K83">
        <v>10</v>
      </c>
      <c r="L83">
        <v>9</v>
      </c>
      <c r="M83">
        <v>0</v>
      </c>
      <c r="N83">
        <v>0</v>
      </c>
      <c r="O83">
        <v>0</v>
      </c>
      <c r="P83">
        <v>0</v>
      </c>
      <c r="Q83">
        <v>18.88</v>
      </c>
      <c r="R83">
        <v>10.93</v>
      </c>
      <c r="S83">
        <v>16.52</v>
      </c>
      <c r="T83">
        <v>12.19</v>
      </c>
      <c r="U83" t="s">
        <v>45</v>
      </c>
      <c r="V83" t="s">
        <v>45</v>
      </c>
      <c r="W83" t="s">
        <v>45</v>
      </c>
      <c r="X83" t="s">
        <v>45</v>
      </c>
      <c r="Y83" t="s">
        <v>46</v>
      </c>
      <c r="Z83" t="s">
        <v>46</v>
      </c>
      <c r="AA83">
        <v>6.1</v>
      </c>
      <c r="AB83" t="s">
        <v>257</v>
      </c>
      <c r="AC83" t="s">
        <v>233</v>
      </c>
      <c r="AD83" t="s">
        <v>49</v>
      </c>
      <c r="AE83" t="s">
        <v>46</v>
      </c>
      <c r="AF83" t="s">
        <v>46</v>
      </c>
      <c r="AG83" t="s">
        <v>46</v>
      </c>
      <c r="AH83" t="s">
        <v>46</v>
      </c>
      <c r="AI83" t="s">
        <v>163</v>
      </c>
      <c r="AJ83" t="s">
        <v>163</v>
      </c>
      <c r="AK83">
        <v>99.98</v>
      </c>
      <c r="AL83">
        <v>22.76</v>
      </c>
      <c r="AM83">
        <v>0.38</v>
      </c>
      <c r="AN83">
        <v>0</v>
      </c>
      <c r="AO83">
        <v>0.38</v>
      </c>
      <c r="AP83">
        <v>62.45</v>
      </c>
      <c r="AQ83">
        <v>77.209999999999994</v>
      </c>
      <c r="AR83">
        <v>500</v>
      </c>
      <c r="AS83">
        <v>206</v>
      </c>
      <c r="AT83">
        <v>1.4</v>
      </c>
      <c r="AU83">
        <v>1.1299999999999999</v>
      </c>
      <c r="AV83">
        <v>399</v>
      </c>
      <c r="AW83">
        <v>303</v>
      </c>
      <c r="AX83">
        <v>0</v>
      </c>
      <c r="AY83">
        <v>0</v>
      </c>
      <c r="AZ83">
        <v>0</v>
      </c>
      <c r="BA83">
        <v>193</v>
      </c>
      <c r="BB83">
        <v>39</v>
      </c>
      <c r="BC83">
        <v>0</v>
      </c>
      <c r="BD83">
        <v>0</v>
      </c>
      <c r="BE83">
        <v>0</v>
      </c>
      <c r="BF83">
        <v>3</v>
      </c>
      <c r="BG83">
        <f t="shared" si="1"/>
        <v>82</v>
      </c>
    </row>
    <row r="84" spans="1:59" x14ac:dyDescent="0.3">
      <c r="A84">
        <v>834</v>
      </c>
      <c r="B84" t="s">
        <v>261</v>
      </c>
      <c r="C84" t="s">
        <v>262</v>
      </c>
      <c r="D84" t="s">
        <v>95</v>
      </c>
      <c r="E84" t="s">
        <v>84</v>
      </c>
      <c r="F84">
        <v>0</v>
      </c>
      <c r="G84">
        <v>0</v>
      </c>
      <c r="H84">
        <v>0</v>
      </c>
      <c r="I84">
        <v>0</v>
      </c>
      <c r="J84">
        <v>61</v>
      </c>
      <c r="K84">
        <v>1</v>
      </c>
      <c r="L84">
        <v>76</v>
      </c>
      <c r="M84">
        <v>0</v>
      </c>
      <c r="N84">
        <v>0</v>
      </c>
      <c r="O84">
        <v>0</v>
      </c>
      <c r="P84">
        <v>0</v>
      </c>
      <c r="Q84">
        <v>0</v>
      </c>
      <c r="R84">
        <v>68.680000000000007</v>
      </c>
      <c r="S84">
        <v>0.73</v>
      </c>
      <c r="T84">
        <v>46.82</v>
      </c>
      <c r="U84" t="s">
        <v>45</v>
      </c>
      <c r="V84" t="s">
        <v>45</v>
      </c>
      <c r="W84" t="s">
        <v>45</v>
      </c>
      <c r="X84" t="s">
        <v>45</v>
      </c>
      <c r="Y84" t="s">
        <v>46</v>
      </c>
      <c r="Z84" t="s">
        <v>46</v>
      </c>
      <c r="AA84">
        <v>5.8</v>
      </c>
      <c r="AB84" t="s">
        <v>263</v>
      </c>
      <c r="AC84" t="s">
        <v>37</v>
      </c>
      <c r="AD84" t="s">
        <v>49</v>
      </c>
      <c r="AE84" t="s">
        <v>46</v>
      </c>
      <c r="AF84" t="s">
        <v>46</v>
      </c>
      <c r="AG84" t="s">
        <v>46</v>
      </c>
      <c r="AH84" t="s">
        <v>46</v>
      </c>
      <c r="AJ84" t="s">
        <v>60</v>
      </c>
      <c r="AK84">
        <v>99.98</v>
      </c>
      <c r="AL84">
        <v>92.5</v>
      </c>
      <c r="AM84">
        <v>0</v>
      </c>
      <c r="AN84">
        <v>0</v>
      </c>
      <c r="AO84">
        <v>0</v>
      </c>
      <c r="AP84">
        <v>0.34</v>
      </c>
      <c r="AQ84">
        <v>7.48</v>
      </c>
      <c r="AR84">
        <v>0</v>
      </c>
      <c r="AS84">
        <v>473</v>
      </c>
      <c r="AT84">
        <v>0</v>
      </c>
      <c r="AU84">
        <v>1</v>
      </c>
      <c r="AV84">
        <v>0</v>
      </c>
      <c r="AW84">
        <v>0</v>
      </c>
      <c r="AX84">
        <v>0</v>
      </c>
      <c r="AY84">
        <v>0</v>
      </c>
      <c r="AZ84">
        <v>0</v>
      </c>
      <c r="BA84">
        <v>473</v>
      </c>
      <c r="BB84">
        <v>0</v>
      </c>
      <c r="BC84">
        <v>0</v>
      </c>
      <c r="BD84">
        <v>0</v>
      </c>
      <c r="BE84">
        <v>0</v>
      </c>
      <c r="BF84">
        <v>3</v>
      </c>
      <c r="BG84">
        <f t="shared" si="1"/>
        <v>83</v>
      </c>
    </row>
    <row r="85" spans="1:59" x14ac:dyDescent="0.3">
      <c r="A85">
        <v>835</v>
      </c>
      <c r="B85" t="s">
        <v>264</v>
      </c>
      <c r="C85" t="s">
        <v>265</v>
      </c>
      <c r="D85" t="s">
        <v>43</v>
      </c>
      <c r="E85" t="s">
        <v>35</v>
      </c>
      <c r="F85">
        <v>0</v>
      </c>
      <c r="G85">
        <v>0</v>
      </c>
      <c r="H85">
        <v>0</v>
      </c>
      <c r="I85">
        <v>44</v>
      </c>
      <c r="J85">
        <v>167</v>
      </c>
      <c r="K85">
        <v>167</v>
      </c>
      <c r="L85">
        <v>167</v>
      </c>
      <c r="M85">
        <v>0</v>
      </c>
      <c r="N85">
        <v>0</v>
      </c>
      <c r="O85">
        <v>0</v>
      </c>
      <c r="P85">
        <v>0</v>
      </c>
      <c r="Q85">
        <v>156.97999999999999</v>
      </c>
      <c r="R85">
        <v>2358.59</v>
      </c>
      <c r="S85">
        <v>789.99</v>
      </c>
      <c r="T85">
        <v>1686.17</v>
      </c>
      <c r="U85" t="s">
        <v>45</v>
      </c>
      <c r="V85" t="s">
        <v>45</v>
      </c>
      <c r="W85" t="s">
        <v>45</v>
      </c>
      <c r="X85" t="s">
        <v>45</v>
      </c>
      <c r="Y85" t="s">
        <v>46</v>
      </c>
      <c r="Z85" t="s">
        <v>46</v>
      </c>
      <c r="AA85">
        <v>5.7</v>
      </c>
      <c r="AB85" t="s">
        <v>266</v>
      </c>
      <c r="AC85" t="s">
        <v>267</v>
      </c>
      <c r="AD85" t="s">
        <v>49</v>
      </c>
      <c r="AE85" t="s">
        <v>46</v>
      </c>
      <c r="AF85" t="s">
        <v>46</v>
      </c>
      <c r="AG85" t="s">
        <v>46</v>
      </c>
      <c r="AH85" t="s">
        <v>46</v>
      </c>
      <c r="AI85" t="s">
        <v>50</v>
      </c>
      <c r="AJ85" t="s">
        <v>50</v>
      </c>
      <c r="AK85">
        <v>99.98</v>
      </c>
      <c r="AL85">
        <v>91.45</v>
      </c>
      <c r="AM85">
        <v>0</v>
      </c>
      <c r="AN85">
        <v>0</v>
      </c>
      <c r="AO85">
        <v>0</v>
      </c>
      <c r="AP85">
        <v>0.88</v>
      </c>
      <c r="AQ85">
        <v>8.5299999999999994</v>
      </c>
      <c r="AR85">
        <v>523</v>
      </c>
      <c r="AS85">
        <v>1698</v>
      </c>
      <c r="AT85">
        <v>1.74</v>
      </c>
      <c r="AU85">
        <v>5.73</v>
      </c>
      <c r="AV85">
        <v>426</v>
      </c>
      <c r="AW85">
        <v>0</v>
      </c>
      <c r="AX85">
        <v>485</v>
      </c>
      <c r="AY85">
        <v>0</v>
      </c>
      <c r="AZ85">
        <v>0</v>
      </c>
      <c r="BA85">
        <v>0</v>
      </c>
      <c r="BB85">
        <v>0</v>
      </c>
      <c r="BC85">
        <v>9734</v>
      </c>
      <c r="BD85">
        <v>0</v>
      </c>
      <c r="BE85">
        <v>0</v>
      </c>
      <c r="BF85">
        <v>3</v>
      </c>
      <c r="BG85">
        <f t="shared" si="1"/>
        <v>84</v>
      </c>
    </row>
    <row r="86" spans="1:59" x14ac:dyDescent="0.3">
      <c r="A86">
        <v>842</v>
      </c>
      <c r="B86" t="s">
        <v>270</v>
      </c>
      <c r="C86" t="s">
        <v>271</v>
      </c>
      <c r="D86" t="s">
        <v>95</v>
      </c>
      <c r="E86" t="s">
        <v>84</v>
      </c>
      <c r="F86">
        <v>0</v>
      </c>
      <c r="G86">
        <v>0</v>
      </c>
      <c r="H86">
        <v>0</v>
      </c>
      <c r="I86">
        <v>0</v>
      </c>
      <c r="J86">
        <v>0</v>
      </c>
      <c r="K86">
        <v>24</v>
      </c>
      <c r="L86">
        <v>32</v>
      </c>
      <c r="M86">
        <v>0</v>
      </c>
      <c r="N86">
        <v>0</v>
      </c>
      <c r="O86">
        <v>0</v>
      </c>
      <c r="P86">
        <v>0</v>
      </c>
      <c r="Q86">
        <v>0</v>
      </c>
      <c r="R86">
        <v>0</v>
      </c>
      <c r="S86">
        <v>0.06</v>
      </c>
      <c r="T86">
        <v>0.08</v>
      </c>
      <c r="U86" t="s">
        <v>45</v>
      </c>
      <c r="V86" t="s">
        <v>45</v>
      </c>
      <c r="W86" t="s">
        <v>45</v>
      </c>
      <c r="X86" t="s">
        <v>45</v>
      </c>
      <c r="Y86" t="s">
        <v>54</v>
      </c>
      <c r="Z86" t="s">
        <v>54</v>
      </c>
      <c r="AA86">
        <v>4.8</v>
      </c>
      <c r="AD86" t="s">
        <v>49</v>
      </c>
      <c r="AE86" t="s">
        <v>54</v>
      </c>
      <c r="AF86" t="s">
        <v>54</v>
      </c>
      <c r="AG86" t="s">
        <v>54</v>
      </c>
      <c r="AH86" t="s">
        <v>54</v>
      </c>
      <c r="AK86">
        <v>99.98</v>
      </c>
      <c r="AL86">
        <v>99.98</v>
      </c>
      <c r="AM86">
        <v>0</v>
      </c>
      <c r="AN86">
        <v>0</v>
      </c>
      <c r="AO86">
        <v>0</v>
      </c>
      <c r="AP86">
        <v>0</v>
      </c>
      <c r="AQ86">
        <v>0</v>
      </c>
      <c r="AR86">
        <v>0</v>
      </c>
      <c r="AS86">
        <v>0</v>
      </c>
      <c r="AT86">
        <v>0</v>
      </c>
      <c r="AU86">
        <v>0</v>
      </c>
      <c r="AV86">
        <v>0</v>
      </c>
      <c r="AW86">
        <v>0</v>
      </c>
      <c r="AX86">
        <v>0</v>
      </c>
      <c r="AY86">
        <v>0</v>
      </c>
      <c r="AZ86">
        <v>0</v>
      </c>
      <c r="BA86">
        <v>0</v>
      </c>
      <c r="BB86">
        <v>0</v>
      </c>
      <c r="BC86">
        <v>0</v>
      </c>
      <c r="BD86">
        <v>0</v>
      </c>
      <c r="BE86">
        <v>0</v>
      </c>
      <c r="BF86">
        <v>0</v>
      </c>
      <c r="BG86">
        <f t="shared" si="1"/>
        <v>85</v>
      </c>
    </row>
    <row r="87" spans="1:59" x14ac:dyDescent="0.3">
      <c r="A87">
        <v>971</v>
      </c>
      <c r="B87" t="s">
        <v>281</v>
      </c>
      <c r="C87" t="s">
        <v>282</v>
      </c>
      <c r="D87" t="s">
        <v>141</v>
      </c>
      <c r="E87" t="s">
        <v>44</v>
      </c>
      <c r="F87">
        <v>0</v>
      </c>
      <c r="G87">
        <v>0</v>
      </c>
      <c r="H87">
        <v>0</v>
      </c>
      <c r="I87">
        <v>0</v>
      </c>
      <c r="J87">
        <v>167</v>
      </c>
      <c r="K87">
        <v>114</v>
      </c>
      <c r="L87">
        <v>167</v>
      </c>
      <c r="M87">
        <v>0</v>
      </c>
      <c r="N87">
        <v>0</v>
      </c>
      <c r="O87">
        <v>0</v>
      </c>
      <c r="P87">
        <v>0</v>
      </c>
      <c r="Q87">
        <v>0</v>
      </c>
      <c r="R87">
        <v>667.26</v>
      </c>
      <c r="S87">
        <v>89.88</v>
      </c>
      <c r="T87">
        <v>459.67</v>
      </c>
      <c r="U87" t="s">
        <v>45</v>
      </c>
      <c r="V87" t="s">
        <v>45</v>
      </c>
      <c r="W87" t="s">
        <v>45</v>
      </c>
      <c r="X87" t="s">
        <v>45</v>
      </c>
      <c r="Y87" t="s">
        <v>46</v>
      </c>
      <c r="Z87" t="s">
        <v>46</v>
      </c>
      <c r="AA87">
        <v>3.6</v>
      </c>
      <c r="AC87" t="s">
        <v>233</v>
      </c>
      <c r="AD87" t="s">
        <v>49</v>
      </c>
      <c r="AE87" t="s">
        <v>46</v>
      </c>
      <c r="AF87" t="s">
        <v>46</v>
      </c>
      <c r="AG87" t="s">
        <v>46</v>
      </c>
      <c r="AH87" t="s">
        <v>46</v>
      </c>
      <c r="AJ87" t="s">
        <v>50</v>
      </c>
      <c r="AK87">
        <v>99.98</v>
      </c>
      <c r="AL87">
        <v>90.48</v>
      </c>
      <c r="AM87">
        <v>0</v>
      </c>
      <c r="AN87">
        <v>0</v>
      </c>
      <c r="AO87">
        <v>0</v>
      </c>
      <c r="AP87">
        <v>0.82</v>
      </c>
      <c r="AQ87">
        <v>9.5</v>
      </c>
      <c r="AR87">
        <v>0</v>
      </c>
      <c r="AS87">
        <v>1888</v>
      </c>
      <c r="AT87">
        <v>0</v>
      </c>
      <c r="AU87">
        <v>1.5</v>
      </c>
      <c r="AV87">
        <v>0</v>
      </c>
      <c r="AW87">
        <v>0</v>
      </c>
      <c r="AX87">
        <v>0</v>
      </c>
      <c r="AY87">
        <v>0</v>
      </c>
      <c r="AZ87">
        <v>0</v>
      </c>
      <c r="BA87">
        <v>1653</v>
      </c>
      <c r="BB87">
        <v>0</v>
      </c>
      <c r="BC87">
        <v>1175</v>
      </c>
      <c r="BD87">
        <v>0</v>
      </c>
      <c r="BE87">
        <v>0</v>
      </c>
      <c r="BF87">
        <v>3</v>
      </c>
      <c r="BG87">
        <f t="shared" si="1"/>
        <v>86</v>
      </c>
    </row>
  </sheetData>
  <sortState xmlns:xlrd2="http://schemas.microsoft.com/office/spreadsheetml/2017/richdata2" ref="A2:BF87">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426</v>
      </c>
      <c r="B1" s="11" t="s">
        <v>427</v>
      </c>
      <c r="C1" s="8"/>
    </row>
    <row r="2" spans="1:3" ht="28.2" customHeight="1" x14ac:dyDescent="0.3">
      <c r="A2" s="21" t="s">
        <v>428</v>
      </c>
      <c r="B2" s="22" t="s">
        <v>400</v>
      </c>
      <c r="C2" s="22" t="s">
        <v>429</v>
      </c>
    </row>
    <row r="3" spans="1:3" ht="28.8" x14ac:dyDescent="0.3">
      <c r="A3" s="4" t="s">
        <v>0</v>
      </c>
      <c r="B3" s="5" t="s">
        <v>430</v>
      </c>
      <c r="C3" s="16"/>
    </row>
    <row r="4" spans="1:3" x14ac:dyDescent="0.3">
      <c r="A4" s="4" t="s">
        <v>310</v>
      </c>
      <c r="B4" s="5" t="s">
        <v>431</v>
      </c>
      <c r="C4" s="16"/>
    </row>
    <row r="5" spans="1:3" x14ac:dyDescent="0.3">
      <c r="A5" s="4" t="s">
        <v>312</v>
      </c>
      <c r="B5" s="5" t="s">
        <v>313</v>
      </c>
      <c r="C5" s="16"/>
    </row>
    <row r="6" spans="1:3" ht="57.6" x14ac:dyDescent="0.3">
      <c r="A6" s="4" t="s">
        <v>1</v>
      </c>
      <c r="B6" s="5" t="s">
        <v>314</v>
      </c>
      <c r="C6" s="16" t="s">
        <v>382</v>
      </c>
    </row>
    <row r="7" spans="1:3" ht="28.8" x14ac:dyDescent="0.3">
      <c r="A7" s="4" t="s">
        <v>2</v>
      </c>
      <c r="B7" s="5" t="s">
        <v>315</v>
      </c>
      <c r="C7" s="16" t="s">
        <v>382</v>
      </c>
    </row>
    <row r="8" spans="1:3" ht="77.400000000000006" customHeight="1" x14ac:dyDescent="0.3">
      <c r="A8" s="4" t="s">
        <v>316</v>
      </c>
      <c r="B8" s="5" t="s">
        <v>317</v>
      </c>
      <c r="C8" s="16"/>
    </row>
    <row r="9" spans="1:3" ht="28.8" x14ac:dyDescent="0.3">
      <c r="A9" s="16" t="s">
        <v>432</v>
      </c>
      <c r="B9" s="5" t="s">
        <v>433</v>
      </c>
      <c r="C9" s="16" t="s">
        <v>382</v>
      </c>
    </row>
    <row r="10" spans="1:3" x14ac:dyDescent="0.3">
      <c r="A10" s="16" t="s">
        <v>434</v>
      </c>
      <c r="B10" s="5" t="s">
        <v>435</v>
      </c>
      <c r="C10" s="16" t="s">
        <v>382</v>
      </c>
    </row>
    <row r="11" spans="1:3" x14ac:dyDescent="0.3">
      <c r="A11" s="16" t="s">
        <v>436</v>
      </c>
      <c r="B11" s="5" t="s">
        <v>437</v>
      </c>
      <c r="C11" s="16" t="s">
        <v>388</v>
      </c>
    </row>
    <row r="12" spans="1:3" x14ac:dyDescent="0.3">
      <c r="A12" s="16" t="s">
        <v>438</v>
      </c>
      <c r="B12" s="5" t="s">
        <v>439</v>
      </c>
      <c r="C12" s="16" t="s">
        <v>388</v>
      </c>
    </row>
    <row r="13" spans="1:3" x14ac:dyDescent="0.3">
      <c r="A13" s="16" t="s">
        <v>440</v>
      </c>
      <c r="B13" s="5" t="s">
        <v>441</v>
      </c>
      <c r="C13" s="16" t="s">
        <v>388</v>
      </c>
    </row>
    <row r="14" spans="1:3" x14ac:dyDescent="0.3">
      <c r="A14" s="16" t="s">
        <v>442</v>
      </c>
      <c r="B14" s="5" t="s">
        <v>443</v>
      </c>
      <c r="C14" s="16" t="s">
        <v>388</v>
      </c>
    </row>
    <row r="15" spans="1:3" ht="28.8" x14ac:dyDescent="0.3">
      <c r="A15" s="16" t="s">
        <v>444</v>
      </c>
      <c r="B15" s="5" t="s">
        <v>445</v>
      </c>
      <c r="C15" s="16" t="s">
        <v>382</v>
      </c>
    </row>
    <row r="16" spans="1:3" ht="57.6" x14ac:dyDescent="0.3">
      <c r="A16" s="4" t="s">
        <v>318</v>
      </c>
      <c r="B16" s="5" t="s">
        <v>319</v>
      </c>
      <c r="C16" s="16" t="s">
        <v>382</v>
      </c>
    </row>
    <row r="17" spans="1:3" ht="57.6" x14ac:dyDescent="0.3">
      <c r="A17" s="4" t="s">
        <v>320</v>
      </c>
      <c r="B17" s="5" t="s">
        <v>321</v>
      </c>
      <c r="C17" s="16" t="s">
        <v>382</v>
      </c>
    </row>
    <row r="18" spans="1:3" ht="43.2" x14ac:dyDescent="0.3">
      <c r="A18" s="16" t="s">
        <v>446</v>
      </c>
      <c r="B18" s="5" t="s">
        <v>447</v>
      </c>
      <c r="C18" s="16" t="s">
        <v>382</v>
      </c>
    </row>
    <row r="19" spans="1:3" ht="43.2" x14ac:dyDescent="0.3">
      <c r="A19" s="16" t="s">
        <v>448</v>
      </c>
      <c r="B19" s="5" t="s">
        <v>449</v>
      </c>
      <c r="C19" s="16"/>
    </row>
    <row r="20" spans="1:3" ht="43.2" x14ac:dyDescent="0.3">
      <c r="A20" s="16" t="s">
        <v>450</v>
      </c>
      <c r="B20" s="5" t="s">
        <v>451</v>
      </c>
      <c r="C20" s="16"/>
    </row>
    <row r="21" spans="1:3" ht="72" x14ac:dyDescent="0.3">
      <c r="A21" s="4" t="s">
        <v>322</v>
      </c>
      <c r="B21" s="5" t="s">
        <v>323</v>
      </c>
      <c r="C21" s="16" t="s">
        <v>388</v>
      </c>
    </row>
    <row r="22" spans="1:3" ht="28.8" x14ac:dyDescent="0.3">
      <c r="A22" s="4" t="s">
        <v>324</v>
      </c>
      <c r="B22" s="5" t="s">
        <v>325</v>
      </c>
      <c r="C22" s="11" t="s">
        <v>452</v>
      </c>
    </row>
    <row r="23" spans="1:3" ht="74.400000000000006" customHeight="1" x14ac:dyDescent="0.3">
      <c r="A23" s="16" t="s">
        <v>453</v>
      </c>
      <c r="B23" s="5" t="s">
        <v>454</v>
      </c>
      <c r="C23" s="11" t="s">
        <v>385</v>
      </c>
    </row>
    <row r="24" spans="1:3" ht="57.6" x14ac:dyDescent="0.3">
      <c r="A24" s="4" t="s">
        <v>326</v>
      </c>
      <c r="B24" s="5" t="s">
        <v>327</v>
      </c>
      <c r="C24" s="16"/>
    </row>
    <row r="25" spans="1:3" ht="28.8" x14ac:dyDescent="0.3">
      <c r="A25" s="11" t="s">
        <v>455</v>
      </c>
      <c r="B25" s="5" t="s">
        <v>456</v>
      </c>
      <c r="C25" s="16" t="s">
        <v>457</v>
      </c>
    </row>
    <row r="26" spans="1:3" ht="132.6" customHeight="1" x14ac:dyDescent="0.3">
      <c r="A26" s="4" t="s">
        <v>328</v>
      </c>
      <c r="B26" s="5" t="s">
        <v>329</v>
      </c>
      <c r="C26" s="16" t="s">
        <v>457</v>
      </c>
    </row>
    <row r="27" spans="1:3" ht="28.2" customHeight="1" x14ac:dyDescent="0.3">
      <c r="A27" s="21" t="s">
        <v>458</v>
      </c>
      <c r="B27" s="22" t="s">
        <v>400</v>
      </c>
      <c r="C27" s="22" t="s">
        <v>429</v>
      </c>
    </row>
    <row r="28" spans="1:3" ht="147.6" customHeight="1" x14ac:dyDescent="0.3">
      <c r="A28" s="4" t="s">
        <v>330</v>
      </c>
      <c r="B28" s="5" t="s">
        <v>331</v>
      </c>
      <c r="C28" s="16" t="s">
        <v>424</v>
      </c>
    </row>
    <row r="29" spans="1:3" ht="28.8" x14ac:dyDescent="0.3">
      <c r="A29" s="16" t="s">
        <v>459</v>
      </c>
      <c r="B29" s="5" t="s">
        <v>460</v>
      </c>
      <c r="C29" s="16"/>
    </row>
    <row r="30" spans="1:3" x14ac:dyDescent="0.3">
      <c r="A30" s="16" t="s">
        <v>461</v>
      </c>
      <c r="B30" s="5" t="s">
        <v>462</v>
      </c>
      <c r="C30" s="16"/>
    </row>
    <row r="31" spans="1:3" x14ac:dyDescent="0.3">
      <c r="A31" s="16" t="s">
        <v>463</v>
      </c>
      <c r="B31" s="5" t="s">
        <v>464</v>
      </c>
      <c r="C31" s="16"/>
    </row>
    <row r="32" spans="1:3" x14ac:dyDescent="0.3">
      <c r="A32" s="16" t="s">
        <v>465</v>
      </c>
      <c r="B32" s="5" t="s">
        <v>466</v>
      </c>
      <c r="C32" s="16"/>
    </row>
    <row r="33" spans="1:3" x14ac:dyDescent="0.3">
      <c r="A33" s="16" t="s">
        <v>467</v>
      </c>
      <c r="B33" s="5" t="s">
        <v>468</v>
      </c>
      <c r="C33" s="16"/>
    </row>
    <row r="34" spans="1:3" x14ac:dyDescent="0.3">
      <c r="A34" s="16" t="s">
        <v>469</v>
      </c>
      <c r="B34" s="5" t="s">
        <v>470</v>
      </c>
      <c r="C34" s="16"/>
    </row>
    <row r="35" spans="1:3" x14ac:dyDescent="0.3">
      <c r="A35" s="16" t="s">
        <v>471</v>
      </c>
      <c r="B35" s="5" t="s">
        <v>472</v>
      </c>
      <c r="C35" s="16"/>
    </row>
    <row r="36" spans="1:3" ht="28.8" x14ac:dyDescent="0.3">
      <c r="A36" s="11" t="s">
        <v>473</v>
      </c>
      <c r="B36" s="5" t="s">
        <v>474</v>
      </c>
      <c r="C36" s="16"/>
    </row>
    <row r="37" spans="1:3" ht="72" x14ac:dyDescent="0.3">
      <c r="A37" s="16" t="s">
        <v>475</v>
      </c>
      <c r="B37" s="5" t="s">
        <v>476</v>
      </c>
      <c r="C37" s="16"/>
    </row>
    <row r="38" spans="1:3" ht="28.8" x14ac:dyDescent="0.3">
      <c r="A38" s="11" t="s">
        <v>477</v>
      </c>
      <c r="B38" s="5" t="s">
        <v>478</v>
      </c>
      <c r="C38" s="16"/>
    </row>
    <row r="39" spans="1:3" ht="28.8" x14ac:dyDescent="0.3">
      <c r="A39" s="11" t="s">
        <v>479</v>
      </c>
      <c r="B39" s="23" t="s">
        <v>480</v>
      </c>
      <c r="C39" s="16"/>
    </row>
    <row r="40" spans="1:3" ht="28.8" x14ac:dyDescent="0.3">
      <c r="A40" s="11" t="s">
        <v>481</v>
      </c>
      <c r="B40" s="23" t="s">
        <v>482</v>
      </c>
      <c r="C40" s="16"/>
    </row>
    <row r="41" spans="1:3" ht="28.8" x14ac:dyDescent="0.3">
      <c r="A41" s="11" t="s">
        <v>483</v>
      </c>
      <c r="B41" s="23" t="s">
        <v>484</v>
      </c>
      <c r="C41" s="16"/>
    </row>
    <row r="42" spans="1:3" ht="28.8" x14ac:dyDescent="0.3">
      <c r="A42" s="11" t="s">
        <v>485</v>
      </c>
      <c r="B42" s="23" t="s">
        <v>486</v>
      </c>
      <c r="C42" s="16"/>
    </row>
    <row r="43" spans="1:3" ht="72" x14ac:dyDescent="0.3">
      <c r="A43" s="4" t="s">
        <v>31</v>
      </c>
      <c r="B43" s="5" t="s">
        <v>332</v>
      </c>
      <c r="C43" s="16"/>
    </row>
    <row r="44" spans="1:3" x14ac:dyDescent="0.3">
      <c r="A44" s="4" t="s">
        <v>333</v>
      </c>
      <c r="B44" s="5" t="s">
        <v>334</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Central-short</vt:lpstr>
      <vt:lpstr>Definitions-short</vt:lpstr>
      <vt:lpstr>Questions of tables</vt:lpstr>
      <vt:lpstr>Interpretations</vt:lpstr>
      <vt:lpstr>Species Selection Options </vt:lpstr>
      <vt:lpstr>References</vt:lpstr>
      <vt:lpstr>Central-long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2022-09-30T15:56:40Z</cp:lastPrinted>
  <dcterms:created xsi:type="dcterms:W3CDTF">2022-09-30T15:56:30Z</dcterms:created>
  <dcterms:modified xsi:type="dcterms:W3CDTF">2022-09-30T15:56:41Z</dcterms:modified>
</cp:coreProperties>
</file>