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codeName="ThisWorkbook" defaultThemeVersion="166925"/>
  <mc:AlternateContent xmlns:mc="http://schemas.openxmlformats.org/markup-compatibility/2006">
    <mc:Choice Requires="x15">
      <x15ac:absPath xmlns:x15ac="http://schemas.microsoft.com/office/spreadsheetml/2010/11/ac" url="L:\DISTRIB2\OUTPUTS\Regional_Assessments\Federal\FS\Finalized_Tables\"/>
    </mc:Choice>
  </mc:AlternateContent>
  <xr:revisionPtr revIDLastSave="0" documentId="13_ncr:40009_{0F6D104E-95F3-43ED-82B4-088AF1CF08F3}" xr6:coauthVersionLast="47" xr6:coauthVersionMax="47" xr10:uidLastSave="{00000000-0000-0000-0000-000000000000}"/>
  <bookViews>
    <workbookView xWindow="3312" yWindow="3312" windowWidth="17280" windowHeight="8964"/>
  </bookViews>
  <sheets>
    <sheet name="Species-Climate" sheetId="9" r:id="rId1"/>
    <sheet name="Sumter-short" sheetId="8" r:id="rId2"/>
    <sheet name="Definitions-short" sheetId="2" r:id="rId3"/>
    <sheet name="Questions of tables" sheetId="3" r:id="rId4"/>
    <sheet name="Interpretations" sheetId="4" r:id="rId5"/>
    <sheet name="Species Selection Options " sheetId="5" r:id="rId6"/>
    <sheet name="References" sheetId="6" r:id="rId7"/>
    <sheet name="Sumter-long" sheetId="1" r:id="rId8"/>
    <sheet name="Definitions-long" sheetId="7" r:id="rId9"/>
  </sheets>
  <definedNames>
    <definedName name="_xlnm.Print_Titles" localSheetId="0">'Species-Climate'!$1:$1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V13" i="9" l="1"/>
  <c r="V12" i="9"/>
  <c r="V11" i="9"/>
  <c r="V10" i="9"/>
  <c r="U13" i="9"/>
  <c r="U12" i="9"/>
  <c r="U11" i="9"/>
  <c r="U10" i="9"/>
  <c r="R17" i="9"/>
  <c r="R16" i="9"/>
  <c r="R15" i="9"/>
  <c r="R14" i="9"/>
  <c r="R13" i="9"/>
  <c r="R12" i="9"/>
  <c r="R11" i="9"/>
  <c r="R10" i="9"/>
  <c r="Q17" i="9"/>
  <c r="Q16" i="9"/>
  <c r="Q15" i="9"/>
  <c r="Q14" i="9"/>
  <c r="Q13" i="9"/>
  <c r="Q12" i="9"/>
  <c r="Q11" i="9"/>
  <c r="Q10" i="9"/>
  <c r="M15" i="9"/>
  <c r="M14" i="9"/>
  <c r="M13" i="9"/>
  <c r="M12" i="9"/>
  <c r="M11" i="9"/>
  <c r="M10" i="9"/>
  <c r="L15" i="9"/>
  <c r="L14" i="9"/>
  <c r="L13" i="9"/>
  <c r="L12" i="9"/>
  <c r="L11" i="9"/>
  <c r="L10" i="9"/>
  <c r="I14" i="9"/>
  <c r="I12" i="9"/>
  <c r="I11" i="9"/>
  <c r="I10" i="9"/>
  <c r="H14" i="9"/>
  <c r="H13" i="9"/>
  <c r="H12" i="9"/>
  <c r="H11" i="9"/>
  <c r="H10" i="9"/>
  <c r="E14" i="9"/>
  <c r="E13" i="9"/>
  <c r="E12" i="9"/>
  <c r="E11" i="9"/>
  <c r="E10" i="9"/>
  <c r="B14" i="9"/>
  <c r="B13" i="9"/>
  <c r="B12" i="9"/>
  <c r="B11" i="9"/>
  <c r="B10" i="9"/>
  <c r="B9" i="9"/>
  <c r="B8" i="9"/>
  <c r="Q94" i="8"/>
  <c r="Q93" i="8"/>
  <c r="Q92" i="8"/>
  <c r="Q91" i="8"/>
  <c r="Q90" i="8"/>
  <c r="Q89" i="8"/>
  <c r="Q88" i="8"/>
  <c r="Q87" i="8"/>
  <c r="Q86" i="8"/>
  <c r="Q85" i="8"/>
  <c r="Q84" i="8"/>
  <c r="Q83" i="8"/>
  <c r="Q82" i="8"/>
  <c r="Q81" i="8"/>
  <c r="Q80" i="8"/>
  <c r="Q79" i="8"/>
  <c r="Q78" i="8"/>
  <c r="Q77" i="8"/>
  <c r="Q76" i="8"/>
  <c r="Q75" i="8"/>
  <c r="Q74" i="8"/>
  <c r="Q73" i="8"/>
  <c r="Q72" i="8"/>
  <c r="Q71" i="8"/>
  <c r="Q70" i="8"/>
  <c r="Q69" i="8"/>
  <c r="Q68" i="8"/>
  <c r="Q67" i="8"/>
  <c r="Q66" i="8"/>
  <c r="Q65" i="8"/>
  <c r="Q64" i="8"/>
  <c r="Q63" i="8"/>
  <c r="Q62" i="8"/>
  <c r="Q61" i="8"/>
  <c r="Q60" i="8"/>
  <c r="Q59" i="8"/>
  <c r="Q58" i="8"/>
  <c r="Q57" i="8"/>
  <c r="Q56" i="8"/>
  <c r="Q55" i="8"/>
  <c r="Q54" i="8"/>
  <c r="Q53" i="8"/>
  <c r="Q52" i="8"/>
  <c r="Q51" i="8"/>
  <c r="Q50" i="8"/>
  <c r="Q49" i="8"/>
  <c r="Q48" i="8"/>
  <c r="Q47" i="8"/>
  <c r="Q46" i="8"/>
  <c r="Q45" i="8"/>
  <c r="Q44" i="8"/>
  <c r="Q43" i="8"/>
  <c r="Q42" i="8"/>
  <c r="Q41" i="8"/>
  <c r="Q40" i="8"/>
  <c r="Q39" i="8"/>
  <c r="Q38" i="8"/>
  <c r="Q37" i="8"/>
  <c r="Q36" i="8"/>
  <c r="Q35" i="8"/>
  <c r="Q34" i="8"/>
  <c r="Q33" i="8"/>
  <c r="Q32" i="8"/>
  <c r="Q31" i="8"/>
  <c r="Q30" i="8"/>
  <c r="Q29" i="8"/>
  <c r="Q28" i="8"/>
  <c r="Q27" i="8"/>
  <c r="Q26" i="8"/>
  <c r="Q25" i="8"/>
  <c r="Q24" i="8"/>
  <c r="Q23" i="8"/>
  <c r="Q22" i="8"/>
  <c r="Q21" i="8"/>
  <c r="Q20" i="8"/>
  <c r="Q19" i="8"/>
  <c r="Q18" i="8"/>
  <c r="Q17" i="8"/>
  <c r="Q16" i="8"/>
  <c r="Q15" i="8"/>
  <c r="Q14" i="8"/>
  <c r="Q13" i="8"/>
  <c r="Q12" i="8"/>
  <c r="Q11" i="8"/>
  <c r="Q10" i="8"/>
  <c r="Q9" i="8"/>
  <c r="Q8" i="8"/>
  <c r="Q7" i="8"/>
  <c r="Q6" i="8"/>
  <c r="Q5" i="8"/>
  <c r="Q4" i="8"/>
  <c r="Q3" i="8"/>
  <c r="Q2" i="8"/>
  <c r="BG3" i="1"/>
  <c r="BG4" i="1"/>
  <c r="BG5" i="1"/>
  <c r="BG6" i="1"/>
  <c r="BG7" i="1"/>
  <c r="BG8" i="1"/>
  <c r="BG9" i="1"/>
  <c r="BG10" i="1"/>
  <c r="BG11" i="1"/>
  <c r="BG12" i="1"/>
  <c r="BG13" i="1"/>
  <c r="BG14" i="1"/>
  <c r="BG15" i="1"/>
  <c r="BG16" i="1"/>
  <c r="BG17" i="1"/>
  <c r="BG18" i="1"/>
  <c r="BG19" i="1"/>
  <c r="BG20" i="1"/>
  <c r="BG21" i="1"/>
  <c r="BG22" i="1"/>
  <c r="BG23" i="1"/>
  <c r="BG24" i="1"/>
  <c r="BG25" i="1"/>
  <c r="BG26" i="1"/>
  <c r="BG27" i="1"/>
  <c r="BG28" i="1"/>
  <c r="BG29" i="1"/>
  <c r="BG30" i="1"/>
  <c r="BG31" i="1"/>
  <c r="BG32" i="1"/>
  <c r="BG33" i="1"/>
  <c r="BG34" i="1"/>
  <c r="BG35" i="1"/>
  <c r="BG36" i="1"/>
  <c r="BG37" i="1"/>
  <c r="BG38" i="1"/>
  <c r="BG39" i="1"/>
  <c r="BG40" i="1"/>
  <c r="BG41" i="1"/>
  <c r="BG42" i="1"/>
  <c r="BG43" i="1"/>
  <c r="BG44" i="1"/>
  <c r="BG45" i="1"/>
  <c r="BG46" i="1"/>
  <c r="BG47" i="1"/>
  <c r="BG48" i="1"/>
  <c r="BG49" i="1"/>
  <c r="BG50" i="1"/>
  <c r="BG51" i="1"/>
  <c r="BG52" i="1"/>
  <c r="BG53" i="1"/>
  <c r="BG54" i="1"/>
  <c r="BG55" i="1"/>
  <c r="BG56" i="1"/>
  <c r="BG57" i="1"/>
  <c r="BG58" i="1"/>
  <c r="BG59" i="1"/>
  <c r="BG60" i="1"/>
  <c r="BG61" i="1"/>
  <c r="BG62" i="1"/>
  <c r="BG63" i="1"/>
  <c r="BG64" i="1"/>
  <c r="BG65" i="1"/>
  <c r="BG66" i="1"/>
  <c r="BG67" i="1"/>
  <c r="BG68" i="1"/>
  <c r="BG69" i="1"/>
  <c r="BG70" i="1"/>
  <c r="BG71" i="1"/>
  <c r="BG72" i="1"/>
  <c r="BG73" i="1"/>
  <c r="BG74" i="1"/>
  <c r="BG75" i="1"/>
  <c r="BG76" i="1"/>
  <c r="BG77" i="1"/>
  <c r="BG78" i="1"/>
  <c r="BG79" i="1"/>
  <c r="BG80" i="1"/>
  <c r="BG81" i="1"/>
  <c r="BG82" i="1"/>
  <c r="BG83" i="1"/>
  <c r="BG84" i="1"/>
  <c r="BG85" i="1"/>
  <c r="BG86" i="1"/>
  <c r="BG87" i="1"/>
  <c r="BG88" i="1"/>
  <c r="BG89" i="1"/>
  <c r="BG90" i="1"/>
  <c r="BG91" i="1"/>
  <c r="BG92" i="1"/>
  <c r="BG93" i="1"/>
  <c r="BG94" i="1"/>
  <c r="BG2" i="1"/>
</calcChain>
</file>

<file path=xl/sharedStrings.xml><?xml version="1.0" encoding="utf-8"?>
<sst xmlns="http://schemas.openxmlformats.org/spreadsheetml/2006/main" count="2885" uniqueCount="562">
  <si>
    <t>FIA</t>
  </si>
  <si>
    <t>Range</t>
  </si>
  <si>
    <t>MR</t>
  </si>
  <si>
    <t>act_ncell</t>
  </si>
  <si>
    <t>mod_ncell</t>
  </si>
  <si>
    <t>ccsm45_ncell</t>
  </si>
  <si>
    <t>had85_ncell</t>
  </si>
  <si>
    <t>gcm45_ncell</t>
  </si>
  <si>
    <t>gcm85_ncell</t>
  </si>
  <si>
    <t>act_sumiv</t>
  </si>
  <si>
    <t>PosTraits</t>
  </si>
  <si>
    <t>NegTraits</t>
  </si>
  <si>
    <t>Abundance</t>
  </si>
  <si>
    <t>Capability45</t>
  </si>
  <si>
    <t>Capability85</t>
  </si>
  <si>
    <t>SHIFT45</t>
  </si>
  <si>
    <t>SHIFT85</t>
  </si>
  <si>
    <t>SumHQCL45</t>
  </si>
  <si>
    <t>SumHQCL85</t>
  </si>
  <si>
    <t>HQCL_wgt45</t>
  </si>
  <si>
    <t>HQCL_wgt85</t>
  </si>
  <si>
    <t>HQCL45_11</t>
  </si>
  <si>
    <t>HQCL45_12</t>
  </si>
  <si>
    <t>HQCL45_21</t>
  </si>
  <si>
    <t>HQCL45_22</t>
  </si>
  <si>
    <t>HQCL45_33</t>
  </si>
  <si>
    <t>HQCL85_11</t>
  </si>
  <si>
    <t>HQCL85_12</t>
  </si>
  <si>
    <t>HQCL85_21</t>
  </si>
  <si>
    <t>HQCL85_22</t>
  </si>
  <si>
    <t>HQCL85_33</t>
  </si>
  <si>
    <t>SSO</t>
  </si>
  <si>
    <t>ashe juniper</t>
  </si>
  <si>
    <t>Juniperus ashei</t>
  </si>
  <si>
    <t>NDH</t>
  </si>
  <si>
    <t>High</t>
  </si>
  <si>
    <t>NA</t>
  </si>
  <si>
    <t>New Habitat</t>
  </si>
  <si>
    <t>FTK COL</t>
  </si>
  <si>
    <t>Absent</t>
  </si>
  <si>
    <t>eastern redcedar</t>
  </si>
  <si>
    <t>Juniperus virginiana</t>
  </si>
  <si>
    <t>WDH</t>
  </si>
  <si>
    <t>Medium</t>
  </si>
  <si>
    <t>Lg. inc.</t>
  </si>
  <si>
    <t>DRO</t>
  </si>
  <si>
    <t>FTK COL INS</t>
  </si>
  <si>
    <t>Common</t>
  </si>
  <si>
    <t>Very Good</t>
  </si>
  <si>
    <t>shortleaf pine</t>
  </si>
  <si>
    <t>Pinus echinata</t>
  </si>
  <si>
    <t>EHS</t>
  </si>
  <si>
    <t>COL INS DRO</t>
  </si>
  <si>
    <t>slash pine</t>
  </si>
  <si>
    <t>Pinus elliottii</t>
  </si>
  <si>
    <t>DISP FTK</t>
  </si>
  <si>
    <t>COL INS</t>
  </si>
  <si>
    <t>Rare</t>
  </si>
  <si>
    <t>Good</t>
  </si>
  <si>
    <t>Infill ++</t>
  </si>
  <si>
    <t>spruce pine</t>
  </si>
  <si>
    <t>Pinus glabra</t>
  </si>
  <si>
    <t>NSL</t>
  </si>
  <si>
    <t>Low</t>
  </si>
  <si>
    <t>COL</t>
  </si>
  <si>
    <t>FTK DRO</t>
  </si>
  <si>
    <t>longleaf pine</t>
  </si>
  <si>
    <t>Pinus palustris</t>
  </si>
  <si>
    <t>NSH</t>
  </si>
  <si>
    <t>FTK</t>
  </si>
  <si>
    <t>pitch pine</t>
  </si>
  <si>
    <t>Pinus rigida</t>
  </si>
  <si>
    <t>No change</t>
  </si>
  <si>
    <t>Fair</t>
  </si>
  <si>
    <t>Poor</t>
  </si>
  <si>
    <t>Infill +</t>
  </si>
  <si>
    <t>eastern white pine</t>
  </si>
  <si>
    <t>Pinus strobus</t>
  </si>
  <si>
    <t>Sm. dec.</t>
  </si>
  <si>
    <t>DISP</t>
  </si>
  <si>
    <t>DRO FTK INS</t>
  </si>
  <si>
    <t>loblolly pine</t>
  </si>
  <si>
    <t>Pinus taeda</t>
  </si>
  <si>
    <t>INS INP DRO COL</t>
  </si>
  <si>
    <t>Abundant</t>
  </si>
  <si>
    <t>Virginia pine</t>
  </si>
  <si>
    <t>Pinus virginiana</t>
  </si>
  <si>
    <t>COL POL</t>
  </si>
  <si>
    <t>bald cypress</t>
  </si>
  <si>
    <t>Taxodium distichum</t>
  </si>
  <si>
    <t>Very Poor</t>
  </si>
  <si>
    <t>pond cypress</t>
  </si>
  <si>
    <t>Taxodium ascendens</t>
  </si>
  <si>
    <t>Migrate ++</t>
  </si>
  <si>
    <t>eastern hemlock</t>
  </si>
  <si>
    <t>Tsuga canadensis</t>
  </si>
  <si>
    <t>INS DRO</t>
  </si>
  <si>
    <t>florida maple</t>
  </si>
  <si>
    <t>Acer barbatum</t>
  </si>
  <si>
    <t>Sm. inc.</t>
  </si>
  <si>
    <t>boxelder</t>
  </si>
  <si>
    <t>Acer negundo</t>
  </si>
  <si>
    <t>WSH</t>
  </si>
  <si>
    <t>SES DISP DRO COL TGR</t>
  </si>
  <si>
    <t>black maple</t>
  </si>
  <si>
    <t>Acer nigrum</t>
  </si>
  <si>
    <t>Unknown</t>
  </si>
  <si>
    <t>COL EHS</t>
  </si>
  <si>
    <t>striped maple</t>
  </si>
  <si>
    <t>Acer pensylvanicum</t>
  </si>
  <si>
    <t>COL SES</t>
  </si>
  <si>
    <t>red maple</t>
  </si>
  <si>
    <t>Acer rubrum</t>
  </si>
  <si>
    <t>SES EHS ESP COL DISP</t>
  </si>
  <si>
    <t>sugar maple</t>
  </si>
  <si>
    <t>Acer saccharum</t>
  </si>
  <si>
    <t>Likely +</t>
  </si>
  <si>
    <t>yellow buckeye</t>
  </si>
  <si>
    <t>Aesculus flava</t>
  </si>
  <si>
    <t>Lg. dec.</t>
  </si>
  <si>
    <t>DRO SES FTK EHS DISP</t>
  </si>
  <si>
    <t>serviceberry</t>
  </si>
  <si>
    <t>Amelanchier spp.</t>
  </si>
  <si>
    <t>pawpaw</t>
  </si>
  <si>
    <t>Asimina triloba</t>
  </si>
  <si>
    <t>yellow birch</t>
  </si>
  <si>
    <t>Betula alleghaniensis</t>
  </si>
  <si>
    <t>NDL</t>
  </si>
  <si>
    <t>FTK INS DISE</t>
  </si>
  <si>
    <t>Modeled</t>
  </si>
  <si>
    <t>sweet birch</t>
  </si>
  <si>
    <t>Betula lenta</t>
  </si>
  <si>
    <t>FTK COL INS DISE</t>
  </si>
  <si>
    <t>river birch</t>
  </si>
  <si>
    <t>Betula nigra</t>
  </si>
  <si>
    <t>FTK COL DRO</t>
  </si>
  <si>
    <t>cittamwood/gum bumelia</t>
  </si>
  <si>
    <t>Sideroxylon lanuginosum ssp. lanuginosum</t>
  </si>
  <si>
    <t>DRO TGR</t>
  </si>
  <si>
    <t>American hornbeam; musclewood</t>
  </si>
  <si>
    <t>Carpinus caroliniana</t>
  </si>
  <si>
    <t>WSL</t>
  </si>
  <si>
    <t>bitternut hickory</t>
  </si>
  <si>
    <t>Carya cordiformis</t>
  </si>
  <si>
    <t>pignut hickory</t>
  </si>
  <si>
    <t>Carya glabra</t>
  </si>
  <si>
    <t>WDL</t>
  </si>
  <si>
    <t>pecan</t>
  </si>
  <si>
    <t>Carya illinoinensis</t>
  </si>
  <si>
    <t>FTK INS COL</t>
  </si>
  <si>
    <t>shellbark hickory</t>
  </si>
  <si>
    <t>Carya laciniosa</t>
  </si>
  <si>
    <t>FTK EHS</t>
  </si>
  <si>
    <t>shagbark hickory</t>
  </si>
  <si>
    <t>Carya ovata</t>
  </si>
  <si>
    <t>INS FTK</t>
  </si>
  <si>
    <t>black hickory</t>
  </si>
  <si>
    <t>Carya texana</t>
  </si>
  <si>
    <t>EHS COL</t>
  </si>
  <si>
    <t>mockernut hickory</t>
  </si>
  <si>
    <t>Carya alba</t>
  </si>
  <si>
    <t>sugarberry</t>
  </si>
  <si>
    <t>Celtis laevigata</t>
  </si>
  <si>
    <t>hackberry</t>
  </si>
  <si>
    <t>Celtis occidentalis</t>
  </si>
  <si>
    <t>eastern redbud</t>
  </si>
  <si>
    <t>Cercis canadensis</t>
  </si>
  <si>
    <t>flowering dogwood</t>
  </si>
  <si>
    <t>Cornus florida</t>
  </si>
  <si>
    <t>common persimmon</t>
  </si>
  <si>
    <t>Diospyros virginiana</t>
  </si>
  <si>
    <t>American beech</t>
  </si>
  <si>
    <t>Fagus grandifolia</t>
  </si>
  <si>
    <t>white ash</t>
  </si>
  <si>
    <t>Fraxinus americana</t>
  </si>
  <si>
    <t>INS FTK COL</t>
  </si>
  <si>
    <t>black ash</t>
  </si>
  <si>
    <t>Fraxinus nigra</t>
  </si>
  <si>
    <t>INS COL DISP DRO SES FTK ESP</t>
  </si>
  <si>
    <t>green ash</t>
  </si>
  <si>
    <t>Fraxinus pennsylvanica</t>
  </si>
  <si>
    <t>honeylocust</t>
  </si>
  <si>
    <t>Gleditsia triacanthos</t>
  </si>
  <si>
    <t>silverbell</t>
  </si>
  <si>
    <t>Halesia spp.</t>
  </si>
  <si>
    <t>American holly</t>
  </si>
  <si>
    <t>Ilex opaca</t>
  </si>
  <si>
    <t>black walnut</t>
  </si>
  <si>
    <t>Juglans nigra</t>
  </si>
  <si>
    <t>SES</t>
  </si>
  <si>
    <t>COL DRO</t>
  </si>
  <si>
    <t>sweetgum</t>
  </si>
  <si>
    <t>Liquidambar styraciflua</t>
  </si>
  <si>
    <t>VRE EHS</t>
  </si>
  <si>
    <t>yellow-poplar</t>
  </si>
  <si>
    <t>Liriodendron tulipifera</t>
  </si>
  <si>
    <t>SES DISP EHS</t>
  </si>
  <si>
    <t>INP</t>
  </si>
  <si>
    <t>cucumbertree</t>
  </si>
  <si>
    <t>Magnolia acuminata</t>
  </si>
  <si>
    <t>southern magnolia</t>
  </si>
  <si>
    <t>Magnolia grandiflora</t>
  </si>
  <si>
    <t>SES COL FTK</t>
  </si>
  <si>
    <t>DRO EHS</t>
  </si>
  <si>
    <t>sweetbay</t>
  </si>
  <si>
    <t>Magnolia virginiana</t>
  </si>
  <si>
    <t>INS</t>
  </si>
  <si>
    <t>bigleaf magnolia</t>
  </si>
  <si>
    <t>Magnolia macrophylla</t>
  </si>
  <si>
    <t>mountain or Fraser magnolia</t>
  </si>
  <si>
    <t>Magnolia fraseri</t>
  </si>
  <si>
    <t>DRO INS</t>
  </si>
  <si>
    <t>red mulberry</t>
  </si>
  <si>
    <t>Morus rubra</t>
  </si>
  <si>
    <t>COL DISP</t>
  </si>
  <si>
    <t>blackgum</t>
  </si>
  <si>
    <t>Nyssa sylvatica</t>
  </si>
  <si>
    <t>COL FTK</t>
  </si>
  <si>
    <t>swamp tupelo</t>
  </si>
  <si>
    <t>Nyssa biflora</t>
  </si>
  <si>
    <t>DRO FTK COL EHS</t>
  </si>
  <si>
    <t>eastern hophornbeam; ironwood</t>
  </si>
  <si>
    <t>Ostrya virginiana</t>
  </si>
  <si>
    <t>COL EHS TGR</t>
  </si>
  <si>
    <t>sourwood</t>
  </si>
  <si>
    <t>Oxydendrum arboreum</t>
  </si>
  <si>
    <t>sycamore</t>
  </si>
  <si>
    <t>Platanus occidentalis</t>
  </si>
  <si>
    <t>pin cherry</t>
  </si>
  <si>
    <t>Prunus pensylvanica</t>
  </si>
  <si>
    <t>SES FRG FTK</t>
  </si>
  <si>
    <t>black cherry</t>
  </si>
  <si>
    <t>Prunus serotina</t>
  </si>
  <si>
    <t>white oak</t>
  </si>
  <si>
    <t>Quercus alba</t>
  </si>
  <si>
    <t>EHS ESP TGR FTK</t>
  </si>
  <si>
    <t>INS DISE</t>
  </si>
  <si>
    <t>scarlet oak</t>
  </si>
  <si>
    <t>Quercus coccinea</t>
  </si>
  <si>
    <t>VRE EHS ESP</t>
  </si>
  <si>
    <t>INS DISE FTK</t>
  </si>
  <si>
    <t>southern red oak</t>
  </si>
  <si>
    <t>Quercus falcata</t>
  </si>
  <si>
    <t>TGR</t>
  </si>
  <si>
    <t>cherrybark oak; swamp red oak</t>
  </si>
  <si>
    <t>Quercus pagoda</t>
  </si>
  <si>
    <t>turkey oak</t>
  </si>
  <si>
    <t>Quercus laevis</t>
  </si>
  <si>
    <t>SES DRO TGR</t>
  </si>
  <si>
    <t>laurel oak</t>
  </si>
  <si>
    <t>Quercus laurifolia</t>
  </si>
  <si>
    <t>COL TGR</t>
  </si>
  <si>
    <t>overcup oak</t>
  </si>
  <si>
    <t>Quercus lyrata</t>
  </si>
  <si>
    <t>FTK INS DRO</t>
  </si>
  <si>
    <t>blackjack oak</t>
  </si>
  <si>
    <t>Quercus marilandica</t>
  </si>
  <si>
    <t>DRO SES FRG VRE</t>
  </si>
  <si>
    <t>swamp chestnut oak</t>
  </si>
  <si>
    <t>Quercus michauxii</t>
  </si>
  <si>
    <t>chinkapin oak</t>
  </si>
  <si>
    <t>Quercus muehlenbergii</t>
  </si>
  <si>
    <t>water oak</t>
  </si>
  <si>
    <t>Quercus nigra</t>
  </si>
  <si>
    <t>willow oak</t>
  </si>
  <si>
    <t>Quercus phellos</t>
  </si>
  <si>
    <t>SES TGR</t>
  </si>
  <si>
    <t>chestnut oak</t>
  </si>
  <si>
    <t>Quercus prinus</t>
  </si>
  <si>
    <t>SES VRE EHS FTK</t>
  </si>
  <si>
    <t>northern red oak</t>
  </si>
  <si>
    <t>Quercus rubra</t>
  </si>
  <si>
    <t>Shumard oak</t>
  </si>
  <si>
    <t>Quercus shumardii</t>
  </si>
  <si>
    <t>post oak</t>
  </si>
  <si>
    <t>Quercus stellata</t>
  </si>
  <si>
    <t>DRO TGR FTK</t>
  </si>
  <si>
    <t>COL INS DISE</t>
  </si>
  <si>
    <t>black oak</t>
  </si>
  <si>
    <t>Quercus velutina</t>
  </si>
  <si>
    <t>live oak</t>
  </si>
  <si>
    <t>Quercus virginiana</t>
  </si>
  <si>
    <t>DISE FTK</t>
  </si>
  <si>
    <t>bluejack oak</t>
  </si>
  <si>
    <t>Quercus incana</t>
  </si>
  <si>
    <t>black locust</t>
  </si>
  <si>
    <t>Robinia pseudoacacia</t>
  </si>
  <si>
    <t>black willow</t>
  </si>
  <si>
    <t>Salix nigra</t>
  </si>
  <si>
    <t>COL FTK DRO</t>
  </si>
  <si>
    <t>sassafras</t>
  </si>
  <si>
    <t>Sassafras albidum</t>
  </si>
  <si>
    <t>American basswood</t>
  </si>
  <si>
    <t>Tilia americana</t>
  </si>
  <si>
    <t>winged elm</t>
  </si>
  <si>
    <t>Ulmus alata</t>
  </si>
  <si>
    <t>American elm</t>
  </si>
  <si>
    <t>Ulmus americana</t>
  </si>
  <si>
    <t>DISE INS</t>
  </si>
  <si>
    <t>cedar elm</t>
  </si>
  <si>
    <t>Ulmus crassifolia</t>
  </si>
  <si>
    <t>DISE</t>
  </si>
  <si>
    <t>slippery elm</t>
  </si>
  <si>
    <t>Ulmus rubra</t>
  </si>
  <si>
    <t>FTK DISE</t>
  </si>
  <si>
    <t>ailanthus</t>
  </si>
  <si>
    <t>Ailanthus altissima</t>
  </si>
  <si>
    <t>-</t>
  </si>
  <si>
    <t>NNIS</t>
  </si>
  <si>
    <t>sand hickory</t>
  </si>
  <si>
    <t>Carya pallida</t>
  </si>
  <si>
    <t>FIA Only</t>
  </si>
  <si>
    <t>white mulberry</t>
  </si>
  <si>
    <t>Morus alba</t>
  </si>
  <si>
    <t>wild plum</t>
  </si>
  <si>
    <t>Prunus americana</t>
  </si>
  <si>
    <t>NSLX</t>
  </si>
  <si>
    <t xml:space="preserve">Variable </t>
  </si>
  <si>
    <t>Variable Definition (see accompanying tabs "Definitions-long", "Questions of tables", and "Interpretations" for additional information)</t>
  </si>
  <si>
    <t>Common Name</t>
  </si>
  <si>
    <t>Species common name used by USDA Forest Service Forest Inventory and Analysis (FIA) units.</t>
  </si>
  <si>
    <t>Scientific Name</t>
  </si>
  <si>
    <t>Species scientific name used by FIA.</t>
  </si>
  <si>
    <r>
      <t>Range code for Distribution (</t>
    </r>
    <r>
      <rPr>
        <b/>
        <sz val="11"/>
        <color theme="1"/>
        <rFont val="Calibri"/>
        <family val="2"/>
        <scheme val="minor"/>
      </rPr>
      <t>W</t>
    </r>
    <r>
      <rPr>
        <sz val="11"/>
        <color theme="1"/>
        <rFont val="Calibri"/>
        <family val="2"/>
        <scheme val="minor"/>
      </rPr>
      <t xml:space="preserve">ide vs. </t>
    </r>
    <r>
      <rPr>
        <b/>
        <sz val="11"/>
        <color theme="1"/>
        <rFont val="Calibri"/>
        <family val="2"/>
        <scheme val="minor"/>
      </rPr>
      <t>N</t>
    </r>
    <r>
      <rPr>
        <sz val="11"/>
        <color theme="1"/>
        <rFont val="Calibri"/>
        <family val="2"/>
        <scheme val="minor"/>
      </rPr>
      <t>arrow, first letter), Commonness (</t>
    </r>
    <r>
      <rPr>
        <b/>
        <sz val="11"/>
        <color theme="1"/>
        <rFont val="Calibri"/>
        <family val="2"/>
        <scheme val="minor"/>
      </rPr>
      <t>D</t>
    </r>
    <r>
      <rPr>
        <sz val="11"/>
        <color theme="1"/>
        <rFont val="Calibri"/>
        <family val="2"/>
        <scheme val="minor"/>
      </rPr>
      <t xml:space="preserve">ense vs. </t>
    </r>
    <r>
      <rPr>
        <b/>
        <sz val="11"/>
        <color theme="1"/>
        <rFont val="Calibri"/>
        <family val="2"/>
        <scheme val="minor"/>
      </rPr>
      <t>S</t>
    </r>
    <r>
      <rPr>
        <sz val="11"/>
        <color theme="1"/>
        <rFont val="Calibri"/>
        <family val="2"/>
        <scheme val="minor"/>
      </rPr>
      <t>parse, second letter), and Importance (</t>
    </r>
    <r>
      <rPr>
        <b/>
        <sz val="11"/>
        <color theme="1"/>
        <rFont val="Calibri"/>
        <family val="2"/>
        <scheme val="minor"/>
      </rPr>
      <t>H</t>
    </r>
    <r>
      <rPr>
        <sz val="11"/>
        <color theme="1"/>
        <rFont val="Calibri"/>
        <family val="2"/>
        <scheme val="minor"/>
      </rPr>
      <t xml:space="preserve">igh IV vs. </t>
    </r>
    <r>
      <rPr>
        <b/>
        <sz val="11"/>
        <color theme="1"/>
        <rFont val="Calibri"/>
        <family val="2"/>
        <scheme val="minor"/>
      </rPr>
      <t>L</t>
    </r>
    <r>
      <rPr>
        <sz val="11"/>
        <color theme="1"/>
        <rFont val="Calibri"/>
        <family val="2"/>
        <scheme val="minor"/>
      </rPr>
      <t>ow IV, third letter). If there is an ‘X’ in the fourth position of the code, the species was so rare as to be unreliably modeled. Distributionis based on the percent of the eastern US occupied by the species (Wide =&gt;10% occupied, Narrow &lt;10%). Commonness is based on the percent of 10</t>
    </r>
    <r>
      <rPr>
        <sz val="11"/>
        <color theme="1"/>
        <rFont val="Calibri"/>
        <family val="2"/>
      </rPr>
      <t>×</t>
    </r>
    <r>
      <rPr>
        <sz val="11"/>
        <color theme="1"/>
        <rFont val="Calibri"/>
        <family val="2"/>
        <scheme val="minor"/>
      </rPr>
      <t>10 km cells with the species detected by FIA (Dense =&gt;40%, Sparse &lt;40%). Importance is based on the mean Importance Value where present (High =&gt;5, Low &lt;5). This code thus provides a quick evaluation of the nature of the species’ distribution throughout the eastern U.S.</t>
    </r>
  </si>
  <si>
    <t>The model reliability of the species’ model predicting current and future suitable habitat (High-green, Medium-yellow, Low-pink), based on several statistical parameters (see Peters et al. 2019). If coded ‘FIA only’, the model is unacceptable for predicting into future, thus the change classes and capability classes are unknown.</t>
  </si>
  <si>
    <t>%Cell</t>
  </si>
  <si>
    <r>
      <t xml:space="preserve">The percentage of modeling cells within the 1×1 degree of Lat/Lon (or other region) which have FIA records for the species according to the 10×10 or 20×20 km modeling cells. It does not mean the species actually covers that amount of ground within the region. Also, if the area of 1×1 (or other region) is only a partial rectangle because of coast or water there may be modeling cells without FIA plots or missing environmental predictors, therefore small fractions of the region may not include certain common species. Additionally, the region could be selecting only a small fraction of a modeling cell with the species present. If the %Cell is &lt;5% for any species, it is recorded as </t>
    </r>
    <r>
      <rPr>
        <b/>
        <sz val="11"/>
        <color theme="1"/>
        <rFont val="Calibri"/>
        <family val="2"/>
        <scheme val="minor"/>
      </rPr>
      <t>Abund</t>
    </r>
    <r>
      <rPr>
        <sz val="11"/>
        <color theme="1"/>
        <rFont val="Calibri"/>
        <family val="2"/>
        <scheme val="minor"/>
      </rPr>
      <t xml:space="preserve"> = Rare regardless of the </t>
    </r>
    <r>
      <rPr>
        <b/>
        <sz val="11"/>
        <color theme="1"/>
        <rFont val="Calibri"/>
        <family val="2"/>
        <scheme val="minor"/>
      </rPr>
      <t>FIAsum</t>
    </r>
    <r>
      <rPr>
        <sz val="11"/>
        <color theme="1"/>
        <rFont val="Calibri"/>
        <family val="2"/>
        <scheme val="minor"/>
      </rPr>
      <t>.</t>
    </r>
  </si>
  <si>
    <t>FIAsum</t>
  </si>
  <si>
    <t>The area-weighted sum of the importance values (IV) per 100 sq km, so it is based on both abundance and area occupied within the region, calibrated to 10,000 sq km, the approximate area of a 1×1 degree region at 35 degrees latitude. This is the primary variable to sort on for ranked abundance of species within the region.  These values have been corrected for partial 1×1 degree regions (to 10,000 sq km), and for varying sizes north to south (curvature of earth makes regions narrower towards the poles), or partial coastal regions.</t>
  </si>
  <si>
    <t>FIAiv</t>
  </si>
  <si>
    <t>The average importance values (IV) according to FIA records for the species, where it occurs, within the 10×10 and/or 20×20 km modeling cells of the region. The 0-100 score is based on number of stems and basal area of tree species recorded during the most recent FIA inventory cycle (FIA data used from across the eastern US range from 2001-2016). IVs are averaged at the modeling cell level to indicate the average abundance of a species. Note that this IV is for the species only within the cells where it now occurs, not averaged over the entire region.</t>
  </si>
  <si>
    <t>ChngCl45 or ChngCl85</t>
  </si>
  <si>
    <r>
      <t>Class of potential change in habitat suitability by 2100 according to the ratios of future (2070-2099) suitable habitat for an average of 3 GCMs to FIA actual (2001-2016) suitable habitat, using either lower (RCP 4.5) or higher (RCP 8.5) emission scenarios . Classes are defined by ratios as follows for common species (species occupied &gt;10% of cells (</t>
    </r>
    <r>
      <rPr>
        <b/>
        <sz val="11"/>
        <color theme="1"/>
        <rFont val="Calibri"/>
        <family val="2"/>
        <scheme val="minor"/>
      </rPr>
      <t>%Cell</t>
    </r>
    <r>
      <rPr>
        <sz val="11"/>
        <color theme="1"/>
        <rFont val="Calibri"/>
        <family val="2"/>
        <scheme val="minor"/>
      </rPr>
      <t xml:space="preserve"> &gt; 10): NoChange-yellow = ratio 0.8-1.2; Sm. inc.-green = ratio 1.2-2.0; Lg. inc.-dark green = ratio &gt;2.0; Sm. dec.-pink = ratio 0.5-0.8; and Lg. dec.-dark pink = ratio &lt;0.5. When </t>
    </r>
    <r>
      <rPr>
        <b/>
        <sz val="11"/>
        <color theme="1"/>
        <rFont val="Calibri"/>
        <family val="2"/>
        <scheme val="minor"/>
      </rPr>
      <t>act_sumIV</t>
    </r>
    <r>
      <rPr>
        <sz val="11"/>
        <color theme="1"/>
        <rFont val="Calibri"/>
        <family val="2"/>
        <scheme val="minor"/>
      </rPr>
      <t xml:space="preserve"> is &gt;0 for &lt;10% of the cells within the region, the species was categorized as ‘rare’ and the change classes were defined as NoChange-yellow = ratio 0.6-4.0; Sm. inc.-green = ratio 4.0-8.0; Lg. inc.-dark green = ratio &gt;8.0; Sm. dec.-pink = ratio 0.2-0.6; and Lg. dec.-dark pink = ratio &lt;0.2.</t>
    </r>
  </si>
  <si>
    <t>Adap</t>
  </si>
  <si>
    <t>Adaptability score for the species, according to a literature review of 12 disturbance and 9 biological characteristics, or modification factors. Scores have been classified as High-green (5.2 - 9.0), Medium-orange (3.4 - 5.1), and Low-pink (0.1 - 3.3) (see also Matthews et al. 2011 and Iverson et al. 2012).</t>
  </si>
  <si>
    <t>Abund</t>
  </si>
  <si>
    <r>
      <t xml:space="preserve">Based on </t>
    </r>
    <r>
      <rPr>
        <b/>
        <sz val="11"/>
        <color theme="1"/>
        <rFont val="Calibri"/>
        <family val="2"/>
        <scheme val="minor"/>
      </rPr>
      <t>FIAsum</t>
    </r>
    <r>
      <rPr>
        <sz val="11"/>
        <color theme="1"/>
        <rFont val="Calibri"/>
        <family val="2"/>
        <scheme val="minor"/>
      </rPr>
      <t xml:space="preserve"> within a 1</t>
    </r>
    <r>
      <rPr>
        <sz val="11"/>
        <color theme="1"/>
        <rFont val="Calibri"/>
        <family val="2"/>
      </rPr>
      <t>×</t>
    </r>
    <r>
      <rPr>
        <sz val="11"/>
        <color theme="1"/>
        <rFont val="Calibri"/>
        <family val="2"/>
        <scheme val="minor"/>
      </rPr>
      <t xml:space="preserve">1 degree (or other) region, the abundance of the species based on last FIA inventory cycle, corrected for area of a 1×1 degree region as described above. It is simply a classification of </t>
    </r>
    <r>
      <rPr>
        <b/>
        <sz val="11"/>
        <color theme="1"/>
        <rFont val="Calibri"/>
        <family val="2"/>
        <scheme val="minor"/>
      </rPr>
      <t>FIAsum</t>
    </r>
    <r>
      <rPr>
        <sz val="11"/>
        <color theme="1"/>
        <rFont val="Calibri"/>
        <family val="2"/>
        <scheme val="minor"/>
      </rPr>
      <t xml:space="preserve"> into Abundant-green (FIAsum &gt;500), Common-orange (FIAsum 50-500), Rare-pink (FIAsum &gt;0 and &lt;50), or Absent-gray (FIAsum = 0). If the %Cell is &lt;5% for any species, it is recorded as Abund = Rare regardless of the FIAsum. We realize these are subjective cutoffs, but it has merit based on multiple evaluations. Users could change cutoffs to meet their needs. </t>
    </r>
  </si>
  <si>
    <t>Capabil45 or Capabil85</t>
  </si>
  <si>
    <r>
      <t xml:space="preserve">The overall estimate of capability for the species to cope with the changing climate within the region. Capability class is based on the Change Classes (potential changes in suitable habitat by end of century), which in turn are based on the ratio of future to current habitat suitability (see above) across three GCMs at RCP 4.5 or 8.5 and the Adaptability of the species to the added disturbances likely under climate change. Classes range from Very Good to Good to Fair to Poor to Very Poor to Lost (no suitable habitat under GCM85i) to Unknown (Unknown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see description above) to New Habitat (see ChngCl45 description above) to NNIS (if the species is not native), to FIA only (if the species only is recorded in FIA inventories but not sufficient for modeling). First, the  </t>
    </r>
    <r>
      <rPr>
        <b/>
        <sz val="11"/>
        <color theme="1"/>
        <rFont val="Calibri"/>
        <family val="2"/>
        <scheme val="minor"/>
      </rPr>
      <t>ChngCl45</t>
    </r>
    <r>
      <rPr>
        <sz val="11"/>
        <color theme="1"/>
        <rFont val="Calibri"/>
        <family val="2"/>
        <scheme val="minor"/>
      </rPr>
      <t>/</t>
    </r>
    <r>
      <rPr>
        <b/>
        <sz val="11"/>
        <color theme="1"/>
        <rFont val="Calibri"/>
        <family val="2"/>
        <scheme val="minor"/>
      </rPr>
      <t>ChngCl85</t>
    </r>
    <r>
      <rPr>
        <sz val="11"/>
        <color theme="1"/>
        <rFont val="Calibri"/>
        <family val="2"/>
        <scheme val="minor"/>
      </rPr>
      <t xml:space="preserve"> is considered, followed by </t>
    </r>
    <r>
      <rPr>
        <b/>
        <sz val="11"/>
        <color theme="1"/>
        <rFont val="Calibri"/>
        <family val="2"/>
        <scheme val="minor"/>
      </rPr>
      <t>Adap</t>
    </r>
    <r>
      <rPr>
        <sz val="11"/>
        <color theme="1"/>
        <rFont val="Calibri"/>
        <family val="2"/>
        <scheme val="minor"/>
      </rPr>
      <t xml:space="preserve"> to arrive at an initial capability (hidden as variable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This is the value used for coding ‘1’ under the Species Selection Options code (</t>
    </r>
    <r>
      <rPr>
        <b/>
        <sz val="11"/>
        <color theme="1"/>
        <rFont val="Calibri"/>
        <family val="2"/>
        <scheme val="minor"/>
      </rPr>
      <t>SSO</t>
    </r>
    <r>
      <rPr>
        <sz val="11"/>
        <color theme="1"/>
        <rFont val="Calibri"/>
        <family val="2"/>
        <scheme val="minor"/>
      </rPr>
      <t xml:space="preserve">).  Then Abundance is used to modify classes so that if the species is Abundant, we increase capability by one class (e.g., poor to fair, or good to very good); if species is Rare, we decrease capability by one class (e.g., poor to very poor); if species is Common, there is no change in capability. The idea is that common species are more likely to find refugia into the future, and rare species are less likely. </t>
    </r>
  </si>
  <si>
    <t>SHIFT45 or SHIFT85</t>
  </si>
  <si>
    <r>
      <t xml:space="preserve">A combined classification, for RCP 4.5 or 8.5, separating out those species that may (1) </t>
    </r>
    <r>
      <rPr>
        <b/>
        <i/>
        <sz val="11"/>
        <color theme="1"/>
        <rFont val="Calibri"/>
        <family val="2"/>
        <scheme val="minor"/>
      </rPr>
      <t>infill</t>
    </r>
    <r>
      <rPr>
        <sz val="11"/>
        <color theme="1"/>
        <rFont val="Calibri"/>
        <family val="2"/>
        <scheme val="minor"/>
      </rPr>
      <t xml:space="preserve">,where a species is currently recorded to be present by FIA and likely to spread out within the region; (2) be </t>
    </r>
    <r>
      <rPr>
        <b/>
        <i/>
        <sz val="11"/>
        <color theme="1"/>
        <rFont val="Calibri"/>
        <family val="2"/>
        <scheme val="minor"/>
      </rPr>
      <t>likely</t>
    </r>
    <r>
      <rPr>
        <sz val="11"/>
        <color theme="1"/>
        <rFont val="Calibri"/>
        <family val="2"/>
        <scheme val="minor"/>
      </rPr>
      <t xml:space="preserve">, where a species was not reported by FIA but models suggest it is likely to have suitable habitat under current conditions; and (3) </t>
    </r>
    <r>
      <rPr>
        <b/>
        <i/>
        <sz val="11"/>
        <color theme="1"/>
        <rFont val="Calibri"/>
        <family val="2"/>
        <scheme val="minor"/>
      </rPr>
      <t>migrate</t>
    </r>
    <r>
      <rPr>
        <sz val="11"/>
        <color theme="1"/>
        <rFont val="Calibri"/>
        <family val="2"/>
        <scheme val="minor"/>
      </rPr>
      <t xml:space="preserve">, where a species is not reported or modeled in the region, but has some potential to migrate to suitable habitat within 100 years - and could be considered as a high candidate for translocation. These rankings are based on the  average GCM at RCP 4.5 or 8.5 derived from the </t>
    </r>
    <r>
      <rPr>
        <b/>
        <sz val="11"/>
        <color theme="1"/>
        <rFont val="Calibri"/>
        <family val="2"/>
        <scheme val="minor"/>
      </rPr>
      <t>Capability45</t>
    </r>
    <r>
      <rPr>
        <sz val="11"/>
        <color theme="1"/>
        <rFont val="Calibri"/>
        <family val="2"/>
        <scheme val="minor"/>
      </rPr>
      <t xml:space="preserve"> (or </t>
    </r>
    <r>
      <rPr>
        <b/>
        <sz val="11"/>
        <color theme="1"/>
        <rFont val="Calibri"/>
        <family val="2"/>
        <scheme val="minor"/>
      </rPr>
      <t>Capability85</t>
    </r>
    <r>
      <rPr>
        <sz val="11"/>
        <color theme="1"/>
        <rFont val="Calibri"/>
        <family val="2"/>
        <scheme val="minor"/>
      </rPr>
      <t xml:space="preserve">),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t>
    </r>
    <r>
      <rPr>
        <b/>
        <sz val="11"/>
        <color theme="1"/>
        <rFont val="Calibri"/>
        <family val="2"/>
        <scheme val="minor"/>
      </rPr>
      <t>%OcCol</t>
    </r>
    <r>
      <rPr>
        <sz val="11"/>
        <color theme="1"/>
        <rFont val="Calibri"/>
        <family val="2"/>
        <scheme val="minor"/>
      </rPr>
      <t xml:space="preserve">, and </t>
    </r>
    <r>
      <rPr>
        <b/>
        <sz val="11"/>
        <color theme="1"/>
        <rFont val="Calibri"/>
        <family val="2"/>
        <scheme val="minor"/>
      </rPr>
      <t>%2Col</t>
    </r>
    <r>
      <rPr>
        <sz val="11"/>
        <color theme="1"/>
        <rFont val="Calibri"/>
        <family val="2"/>
        <scheme val="minor"/>
      </rPr>
      <t xml:space="preserve"> indicating that the species may </t>
    </r>
    <r>
      <rPr>
        <i/>
        <sz val="11"/>
        <color theme="1"/>
        <rFont val="Calibri"/>
        <family val="2"/>
        <scheme val="minor"/>
      </rPr>
      <t xml:space="preserve">infill </t>
    </r>
    <r>
      <rPr>
        <sz val="11"/>
        <color theme="1"/>
        <rFont val="Calibri"/>
        <family val="2"/>
        <scheme val="minor"/>
      </rPr>
      <t xml:space="preserve">- species found rarely, but modeled to increase their extent of suitable habitat; be </t>
    </r>
    <r>
      <rPr>
        <i/>
        <sz val="11"/>
        <color theme="1"/>
        <rFont val="Calibri"/>
        <family val="2"/>
        <scheme val="minor"/>
      </rPr>
      <t xml:space="preserve">likely </t>
    </r>
    <r>
      <rPr>
        <sz val="11"/>
        <color theme="1"/>
        <rFont val="Calibri"/>
        <family val="2"/>
        <scheme val="minor"/>
      </rPr>
      <t xml:space="preserve">- species not report by FIA records, but having future suitable habitat, </t>
    </r>
    <r>
      <rPr>
        <b/>
        <sz val="11"/>
        <color theme="1"/>
        <rFont val="Calibri"/>
        <family val="2"/>
        <scheme val="minor"/>
      </rPr>
      <t>HQCL</t>
    </r>
    <r>
      <rPr>
        <sz val="11"/>
        <color theme="1"/>
        <rFont val="Calibri"/>
        <family val="2"/>
        <scheme val="minor"/>
      </rPr>
      <t xml:space="preserve"> and </t>
    </r>
    <r>
      <rPr>
        <b/>
        <sz val="11"/>
        <color theme="1"/>
        <rFont val="Calibri"/>
        <family val="2"/>
        <scheme val="minor"/>
      </rPr>
      <t>%OcCol</t>
    </r>
    <r>
      <rPr>
        <sz val="11"/>
        <color theme="1"/>
        <rFont val="Calibri"/>
        <family val="2"/>
        <scheme val="minor"/>
      </rPr>
      <t xml:space="preserve"> that suggest possible current migration; or may </t>
    </r>
    <r>
      <rPr>
        <i/>
        <sz val="11"/>
        <color theme="1"/>
        <rFont val="Calibri"/>
        <family val="2"/>
        <scheme val="minor"/>
      </rPr>
      <t>migrate</t>
    </r>
    <r>
      <rPr>
        <sz val="11"/>
        <color theme="1"/>
        <rFont val="Calibri"/>
        <family val="2"/>
        <scheme val="minor"/>
      </rPr>
      <t xml:space="preserve"> - species with future suitable habitat which SHIFT indicates could be colonized within 100 years. Each class has two designations (+ and ++) representing the likelihood of the class. </t>
    </r>
    <r>
      <rPr>
        <b/>
        <sz val="11"/>
        <color theme="1"/>
        <rFont val="Calibri"/>
        <family val="2"/>
        <scheme val="minor"/>
      </rPr>
      <t>Infill +</t>
    </r>
    <r>
      <rPr>
        <sz val="11"/>
        <color theme="1"/>
        <rFont val="Calibri"/>
        <family val="2"/>
        <scheme val="minor"/>
      </rPr>
      <t xml:space="preserve"> = Capability (Fair or Poor) and HQCL &gt;= 1 and %OcCol &gt;0-50; </t>
    </r>
    <r>
      <rPr>
        <b/>
        <sz val="11"/>
        <color theme="1"/>
        <rFont val="Calibri"/>
        <family val="2"/>
        <scheme val="minor"/>
      </rPr>
      <t>Infill ++</t>
    </r>
    <r>
      <rPr>
        <sz val="11"/>
        <color theme="1"/>
        <rFont val="Calibri"/>
        <family val="2"/>
        <scheme val="minor"/>
      </rPr>
      <t xml:space="preserve"> = Capability (Good or Very Good) and HQCL &gt;=1 and %OcCol &gt;10-50; </t>
    </r>
    <r>
      <rPr>
        <b/>
        <sz val="11"/>
        <color theme="1"/>
        <rFont val="Calibri"/>
        <family val="2"/>
        <scheme val="minor"/>
      </rPr>
      <t>Likely +</t>
    </r>
    <r>
      <rPr>
        <sz val="11"/>
        <color theme="1"/>
        <rFont val="Calibri"/>
        <family val="2"/>
        <scheme val="minor"/>
      </rPr>
      <t xml:space="preserve"> = Capability (New Habitat or Unknown) and %OcCol &gt;0; </t>
    </r>
    <r>
      <rPr>
        <b/>
        <sz val="11"/>
        <color theme="1"/>
        <rFont val="Calibri"/>
        <family val="2"/>
        <scheme val="minor"/>
      </rPr>
      <t>Likely ++</t>
    </r>
    <r>
      <rPr>
        <sz val="11"/>
        <color theme="1"/>
        <rFont val="Calibri"/>
        <family val="2"/>
        <scheme val="minor"/>
      </rPr>
      <t xml:space="preserve"> = Capability (New Habitat or Unknown) and HQCL &gt;=1 and %OcCol &gt;2; </t>
    </r>
    <r>
      <rPr>
        <b/>
        <sz val="11"/>
        <color theme="1"/>
        <rFont val="Calibri"/>
        <family val="2"/>
        <scheme val="minor"/>
      </rPr>
      <t>Migrate +</t>
    </r>
    <r>
      <rPr>
        <sz val="11"/>
        <color theme="1"/>
        <rFont val="Calibri"/>
        <family val="2"/>
        <scheme val="minor"/>
      </rPr>
      <t xml:space="preserve"> = Capability (New Habitat) and HQCL = 1 and  %OcCol =0 and %2Col &gt;0; </t>
    </r>
    <r>
      <rPr>
        <b/>
        <sz val="11"/>
        <color theme="1"/>
        <rFont val="Calibri"/>
        <family val="2"/>
        <scheme val="minor"/>
      </rPr>
      <t>Migrate ++</t>
    </r>
    <r>
      <rPr>
        <sz val="11"/>
        <color theme="1"/>
        <rFont val="Calibri"/>
        <family val="2"/>
        <scheme val="minor"/>
      </rPr>
      <t xml:space="preserve"> = Capability (New Habitat) and HQCL &gt; 1 and  %OcCol =0 and %2Col &gt;0.</t>
    </r>
  </si>
  <si>
    <t>Species Selection Options code. These codes may help screen species for potential planting or otherwise promoting in the region. If the SSO code is 1, the species is currently present in the region and has either Fair, Good, or Very Good Capability to cope under low or high emission scenarios, and could cope with future changes. If SSO code is 2, the species is rare or close to the region but does have a good chance of migrating into the region especially if it has a high HQCL score. If SSO code is 3, the species is not recorded by FIA plots within the region, but does have some chance of colonizing within 100 years. If SSO code is 0,  though not recommended according to our models, there will be many other reasons to evaluate for potential to plant or otherwise encourge in the area, based on local ecology and management objectives.</t>
  </si>
  <si>
    <t>N</t>
  </si>
  <si>
    <t>The count of species considered in the region.</t>
  </si>
  <si>
    <t>What can the Regional Summary Table tell you?</t>
  </si>
  <si>
    <t>Question</t>
  </si>
  <si>
    <t>Answer</t>
  </si>
  <si>
    <r>
      <t>1.</t>
    </r>
    <r>
      <rPr>
        <i/>
        <sz val="7"/>
        <color theme="1"/>
        <rFont val="Times New Roman"/>
        <family val="1"/>
      </rPr>
      <t xml:space="preserve"> </t>
    </r>
    <r>
      <rPr>
        <i/>
        <sz val="11"/>
        <color theme="1"/>
        <rFont val="Calibri"/>
        <family val="2"/>
        <scheme val="minor"/>
      </rPr>
      <t>How many species are present in this area (according to FIA)?</t>
    </r>
  </si>
  <si>
    <r>
      <t xml:space="preserve">The column </t>
    </r>
    <r>
      <rPr>
        <b/>
        <sz val="11"/>
        <color theme="1"/>
        <rFont val="Calibri"/>
        <family val="2"/>
        <scheme val="minor"/>
      </rPr>
      <t>N</t>
    </r>
    <r>
      <rPr>
        <sz val="11"/>
        <color theme="1"/>
        <rFont val="Calibri"/>
        <family val="2"/>
        <scheme val="minor"/>
      </rPr>
      <t xml:space="preserve"> counts the species in the table. Some are present and some are modeled to have suitable habitat appear by 2100. Those with </t>
    </r>
    <r>
      <rPr>
        <b/>
        <sz val="11"/>
        <color theme="1"/>
        <rFont val="Calibri"/>
        <family val="2"/>
        <scheme val="minor"/>
      </rPr>
      <t>%Cell</t>
    </r>
    <r>
      <rPr>
        <sz val="11"/>
        <color theme="1"/>
        <rFont val="Calibri"/>
        <family val="2"/>
        <scheme val="minor"/>
      </rPr>
      <t xml:space="preserve"> &gt;0 are reported by FIA to be present. Some others may be present but were not found on FIA survey plots.</t>
    </r>
  </si>
  <si>
    <r>
      <t>2.</t>
    </r>
    <r>
      <rPr>
        <i/>
        <sz val="7"/>
        <color theme="1"/>
        <rFont val="Times New Roman"/>
        <family val="1"/>
      </rPr>
      <t xml:space="preserve"> </t>
    </r>
    <r>
      <rPr>
        <i/>
        <sz val="11"/>
        <color theme="1"/>
        <rFont val="Calibri"/>
        <family val="2"/>
        <scheme val="minor"/>
      </rPr>
      <t>What species are present in this area (according to FIA)?</t>
    </r>
  </si>
  <si>
    <r>
      <t xml:space="preserve">The </t>
    </r>
    <r>
      <rPr>
        <b/>
        <sz val="11"/>
        <color theme="1"/>
        <rFont val="Calibri"/>
        <family val="2"/>
        <scheme val="minor"/>
      </rPr>
      <t>Common Name</t>
    </r>
    <r>
      <rPr>
        <sz val="11"/>
        <color theme="1"/>
        <rFont val="Calibri"/>
        <family val="2"/>
        <scheme val="minor"/>
      </rPr>
      <t xml:space="preserve"> or </t>
    </r>
    <r>
      <rPr>
        <b/>
        <sz val="11"/>
        <color theme="1"/>
        <rFont val="Calibri"/>
        <family val="2"/>
        <scheme val="minor"/>
      </rPr>
      <t>Scientific Name</t>
    </r>
    <r>
      <rPr>
        <sz val="11"/>
        <color theme="1"/>
        <rFont val="Calibri"/>
        <family val="2"/>
        <scheme val="minor"/>
      </rPr>
      <t xml:space="preserve"> columns associated with species having </t>
    </r>
    <r>
      <rPr>
        <b/>
        <sz val="11"/>
        <color theme="1"/>
        <rFont val="Calibri"/>
        <family val="2"/>
        <scheme val="minor"/>
      </rPr>
      <t>%Cell</t>
    </r>
    <r>
      <rPr>
        <sz val="11"/>
        <color theme="1"/>
        <rFont val="Calibri"/>
        <family val="2"/>
        <scheme val="minor"/>
      </rPr>
      <t xml:space="preserve"> &gt;0 are indicated by FIA to be present.</t>
    </r>
  </si>
  <si>
    <r>
      <t>3.</t>
    </r>
    <r>
      <rPr>
        <i/>
        <sz val="7"/>
        <color theme="1"/>
        <rFont val="Times New Roman"/>
        <family val="1"/>
      </rPr>
      <t> </t>
    </r>
    <r>
      <rPr>
        <i/>
        <sz val="11"/>
        <color theme="1"/>
        <rFont val="Calibri"/>
        <family val="2"/>
        <scheme val="minor"/>
      </rPr>
      <t xml:space="preserve">How common is each species, when it is found, i.e., is it common but in particular habitats (according to FIA)? </t>
    </r>
  </si>
  <si>
    <r>
      <t xml:space="preserve">The </t>
    </r>
    <r>
      <rPr>
        <b/>
        <sz val="11"/>
        <color theme="1"/>
        <rFont val="Calibri"/>
        <family val="2"/>
        <scheme val="minor"/>
      </rPr>
      <t>FIAiv</t>
    </r>
    <r>
      <rPr>
        <sz val="11"/>
        <color theme="1"/>
        <rFont val="Calibri"/>
        <family val="2"/>
        <scheme val="minor"/>
      </rPr>
      <t xml:space="preserve"> column shows the average importance of the species, when it is found.</t>
    </r>
  </si>
  <si>
    <r>
      <t>4.</t>
    </r>
    <r>
      <rPr>
        <i/>
        <sz val="7"/>
        <color theme="1"/>
        <rFont val="Times New Roman"/>
        <family val="1"/>
      </rPr>
      <t xml:space="preserve"> </t>
    </r>
    <r>
      <rPr>
        <i/>
        <sz val="11"/>
        <color theme="1"/>
        <rFont val="Calibri"/>
        <family val="2"/>
        <scheme val="minor"/>
      </rPr>
      <t>How abundant is each species, taken across the region of interest (according to FIA)?</t>
    </r>
  </si>
  <si>
    <r>
      <t xml:space="preserve">The </t>
    </r>
    <r>
      <rPr>
        <b/>
        <sz val="11"/>
        <color theme="1"/>
        <rFont val="Calibri"/>
        <family val="2"/>
        <scheme val="minor"/>
      </rPr>
      <t>FIAsum</t>
    </r>
    <r>
      <rPr>
        <sz val="11"/>
        <color theme="1"/>
        <rFont val="Calibri"/>
        <family val="2"/>
        <scheme val="minor"/>
      </rPr>
      <t xml:space="preserve"> column shows the sum of importance values across the region (this value can be compared across regions even though regions are unequal in area).
The </t>
    </r>
    <r>
      <rPr>
        <b/>
        <sz val="11"/>
        <color theme="1"/>
        <rFont val="Calibri"/>
        <family val="2"/>
        <scheme val="minor"/>
      </rPr>
      <t>Abund</t>
    </r>
    <r>
      <rPr>
        <sz val="11"/>
        <color theme="1"/>
        <rFont val="Calibri"/>
        <family val="2"/>
        <scheme val="minor"/>
      </rPr>
      <t xml:space="preserve"> column classifies </t>
    </r>
    <r>
      <rPr>
        <b/>
        <sz val="11"/>
        <color theme="1"/>
        <rFont val="Calibri"/>
        <family val="2"/>
        <scheme val="minor"/>
      </rPr>
      <t>FIAsum</t>
    </r>
    <r>
      <rPr>
        <sz val="11"/>
        <color theme="1"/>
        <rFont val="Calibri"/>
        <family val="2"/>
        <scheme val="minor"/>
      </rPr>
      <t xml:space="preserve"> into: Abundant, Common, Rare, Absent (see Definitions for details).</t>
    </r>
  </si>
  <si>
    <r>
      <t>5.</t>
    </r>
    <r>
      <rPr>
        <i/>
        <sz val="7"/>
        <color theme="1"/>
        <rFont val="Times New Roman"/>
        <family val="1"/>
      </rPr>
      <t xml:space="preserve"> </t>
    </r>
    <r>
      <rPr>
        <i/>
        <sz val="11"/>
        <color theme="1"/>
        <rFont val="Calibri"/>
        <family val="2"/>
        <scheme val="minor"/>
      </rPr>
      <t>How much confidence do we have in the models?</t>
    </r>
  </si>
  <si>
    <r>
      <t xml:space="preserve">The </t>
    </r>
    <r>
      <rPr>
        <b/>
        <sz val="11"/>
        <color theme="1"/>
        <rFont val="Calibri"/>
        <family val="2"/>
        <scheme val="minor"/>
      </rPr>
      <t>ModRel</t>
    </r>
    <r>
      <rPr>
        <sz val="11"/>
        <color theme="1"/>
        <rFont val="Calibri"/>
        <family val="2"/>
        <scheme val="minor"/>
      </rPr>
      <t xml:space="preserve"> column includes classes of model reliability: Low, Medium, High (see Definitions for details).</t>
    </r>
  </si>
  <si>
    <r>
      <t>6.</t>
    </r>
    <r>
      <rPr>
        <i/>
        <sz val="7"/>
        <color theme="1"/>
        <rFont val="Times New Roman"/>
        <family val="1"/>
      </rPr>
      <t xml:space="preserve"> </t>
    </r>
    <r>
      <rPr>
        <i/>
        <sz val="11"/>
        <color theme="1"/>
        <rFont val="Calibri"/>
        <family val="2"/>
        <scheme val="minor"/>
      </rPr>
      <t>What do the models suggest may happen to habitat suitability for the species by the year 2100, according to a low [or high] emissions scenario?</t>
    </r>
  </si>
  <si>
    <r>
      <t xml:space="preserve">The </t>
    </r>
    <r>
      <rPr>
        <b/>
        <sz val="11"/>
        <color theme="1"/>
        <rFont val="Calibri"/>
        <family val="2"/>
        <scheme val="minor"/>
      </rPr>
      <t xml:space="preserve">ChngCl45 </t>
    </r>
    <r>
      <rPr>
        <sz val="11"/>
        <color theme="1"/>
        <rFont val="Calibri"/>
        <family val="2"/>
        <scheme val="minor"/>
      </rPr>
      <t xml:space="preserve">and </t>
    </r>
    <r>
      <rPr>
        <b/>
        <sz val="11"/>
        <color theme="1"/>
        <rFont val="Calibri"/>
        <family val="2"/>
        <scheme val="minor"/>
      </rPr>
      <t>ChngCl85</t>
    </r>
    <r>
      <rPr>
        <sz val="11"/>
        <color theme="1"/>
        <rFont val="Calibri"/>
        <family val="2"/>
        <scheme val="minor"/>
      </rPr>
      <t xml:space="preserve"> columns provide, for RCP 4.5 and RCP 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remain similar in suitability for that species over time.</t>
    </r>
  </si>
  <si>
    <r>
      <t>7.</t>
    </r>
    <r>
      <rPr>
        <i/>
        <sz val="7"/>
        <color theme="1"/>
        <rFont val="Times New Roman"/>
        <family val="1"/>
      </rPr>
      <t xml:space="preserve"> </t>
    </r>
    <r>
      <rPr>
        <i/>
        <sz val="11"/>
        <color theme="1"/>
        <rFont val="Calibri"/>
        <family val="2"/>
        <scheme val="minor"/>
      </rPr>
      <t>According to literature, how adaptable are the species to the direct and indirect impacts of a changing climate?</t>
    </r>
  </si>
  <si>
    <r>
      <t xml:space="preserve"> The </t>
    </r>
    <r>
      <rPr>
        <b/>
        <sz val="11"/>
        <color theme="1"/>
        <rFont val="Calibri"/>
        <family val="2"/>
        <scheme val="minor"/>
      </rPr>
      <t>Adapt</t>
    </r>
    <r>
      <rPr>
        <sz val="11"/>
        <color theme="1"/>
        <rFont val="Calibri"/>
        <family val="2"/>
        <scheme val="minor"/>
      </rPr>
      <t xml:space="preserve"> column includes a rating (Low-pink, Medium-yellow, High-green) based on a compilation of modification factors that estimate the adaptability of the species.</t>
    </r>
  </si>
  <si>
    <r>
      <t>8.</t>
    </r>
    <r>
      <rPr>
        <i/>
        <sz val="7"/>
        <color theme="1"/>
        <rFont val="Times New Roman"/>
        <family val="1"/>
      </rPr>
      <t xml:space="preserve"> </t>
    </r>
    <r>
      <rPr>
        <i/>
        <sz val="11"/>
        <color theme="1"/>
        <rFont val="Calibri"/>
        <family val="2"/>
        <scheme val="minor"/>
      </rPr>
      <t>How capable might the species be for coping with the changing climate, within the region of interest, under a low [or high] emissions scenario?</t>
    </r>
  </si>
  <si>
    <r>
      <t xml:space="preserve">The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column provides an estimate of the species' capability to cope, based on its change in habitat suitability (</t>
    </r>
    <r>
      <rPr>
        <b/>
        <sz val="11"/>
        <color theme="1"/>
        <rFont val="Calibri"/>
        <family val="2"/>
        <scheme val="minor"/>
      </rPr>
      <t>ChngCl45</t>
    </r>
    <r>
      <rPr>
        <sz val="11"/>
        <color theme="1"/>
        <rFont val="Calibri"/>
        <family val="2"/>
        <scheme val="minor"/>
      </rPr>
      <t xml:space="preserve"> or </t>
    </r>
    <r>
      <rPr>
        <b/>
        <sz val="11"/>
        <color theme="1"/>
        <rFont val="Calibri"/>
        <family val="2"/>
        <scheme val="minor"/>
      </rPr>
      <t>ChngCl85</t>
    </r>
    <r>
      <rPr>
        <sz val="11"/>
        <color theme="1"/>
        <rFont val="Calibri"/>
        <family val="2"/>
        <scheme val="minor"/>
      </rPr>
      <t>), its</t>
    </r>
    <r>
      <rPr>
        <b/>
        <sz val="11"/>
        <color theme="1"/>
        <rFont val="Calibri"/>
        <family val="2"/>
        <scheme val="minor"/>
      </rPr>
      <t xml:space="preserve"> Adapt,</t>
    </r>
    <r>
      <rPr>
        <sz val="11"/>
        <color theme="1"/>
        <rFont val="Calibri"/>
        <family val="2"/>
        <scheme val="minor"/>
      </rPr>
      <t xml:space="preserve"> and its</t>
    </r>
    <r>
      <rPr>
        <b/>
        <sz val="11"/>
        <color theme="1"/>
        <rFont val="Calibri"/>
        <family val="2"/>
        <scheme val="minor"/>
      </rPr>
      <t xml:space="preserve"> Abund</t>
    </r>
    <r>
      <rPr>
        <sz val="11"/>
        <color theme="1"/>
        <rFont val="Calibri"/>
        <family val="2"/>
        <scheme val="minor"/>
      </rPr>
      <t xml:space="preserve"> in the region of interest. If the species is abundant locally, it is assumed to also be in refugia and niches somewhat buffered from the climate impacts. Ranks are coded Very Good, Good, Fair, Poor, Very Poor, FIA only (no model, no Capability assigned), NNIS (no model, non-native invasive species), Unknown (insufficient data to model), and New Habitat (potential to migrate into the region).</t>
    </r>
  </si>
  <si>
    <r>
      <t>9.</t>
    </r>
    <r>
      <rPr>
        <i/>
        <sz val="7"/>
        <color theme="1"/>
        <rFont val="Times New Roman"/>
        <family val="1"/>
      </rPr>
      <t xml:space="preserve"> </t>
    </r>
    <r>
      <rPr>
        <i/>
        <sz val="11"/>
        <color theme="1"/>
        <rFont val="Calibri"/>
        <family val="2"/>
        <scheme val="minor"/>
      </rPr>
      <t>What species might be considered most (or least) vulnerable to the changing climate in this area?</t>
    </r>
  </si>
  <si>
    <r>
      <t xml:space="preserve">Those species listed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as Poor, Very Poor, or Lost will be the most vulnerable according to our assessments; those listed as Very Good, Good, or Fair are treated as the least vulnerable.</t>
    </r>
  </si>
  <si>
    <r>
      <t>10.</t>
    </r>
    <r>
      <rPr>
        <i/>
        <sz val="7"/>
        <color theme="1"/>
        <rFont val="Times New Roman"/>
        <family val="1"/>
      </rPr>
      <t xml:space="preserve"> </t>
    </r>
    <r>
      <rPr>
        <i/>
        <sz val="11"/>
        <color theme="1"/>
        <rFont val="Calibri"/>
        <family val="2"/>
        <scheme val="minor"/>
      </rPr>
      <t>Natural migration of the species has been modeled with SHIFT – it predicts where the species may migrate within the next 100 years that is currently unoccupied by the species. Assuming a generous migration rate of ~ 50 km/century, where is the species likely to colonize?</t>
    </r>
  </si>
  <si>
    <r>
      <rPr>
        <b/>
        <sz val="11"/>
        <color theme="1"/>
        <rFont val="Calibri"/>
        <family val="2"/>
        <scheme val="minor"/>
      </rPr>
      <t xml:space="preserve">SHIFT45 </t>
    </r>
    <r>
      <rPr>
        <sz val="11"/>
        <color theme="1"/>
        <rFont val="Calibri"/>
        <family val="2"/>
        <scheme val="minor"/>
      </rPr>
      <t>or</t>
    </r>
    <r>
      <rPr>
        <b/>
        <sz val="11"/>
        <color theme="1"/>
        <rFont val="Calibri"/>
        <family val="2"/>
        <scheme val="minor"/>
      </rPr>
      <t xml:space="preserve"> SHIFT85 </t>
    </r>
    <r>
      <rPr>
        <sz val="11"/>
        <color theme="1"/>
        <rFont val="Calibri"/>
        <family val="2"/>
        <scheme val="minor"/>
      </rPr>
      <t>highlights those species that have the best chance of migrating into the region within 100 years. Those species labeled 'Migrate +' have both new suitable habitat and some probability of colonization within 100 years, while those labeled 'Migrate ++' have a stronger potential for colonization according to the models.</t>
    </r>
  </si>
  <si>
    <t>11. What species are relatively rare in the region, but are poised to expand or infill within the region under the changing climate?</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</si>
  <si>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that could expand within the region as 'Infill +' or 'Infill ++', depending on the strength of the modeled indicators.</t>
    </r>
  </si>
  <si>
    <t>12. What rare species are likely present in the region based on our model outputs, but the forest inventories missed them?</t>
  </si>
  <si>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labels those relatively rare species are likely present within the region as 'Likely +' or 'Likely ++', depending on the strength of the modeled indicators.</t>
    </r>
  </si>
  <si>
    <r>
      <t>13.</t>
    </r>
    <r>
      <rPr>
        <i/>
        <sz val="7"/>
        <color theme="1"/>
        <rFont val="Times New Roman"/>
        <family val="1"/>
      </rPr>
      <t xml:space="preserve"> </t>
    </r>
    <r>
      <rPr>
        <i/>
        <sz val="11"/>
        <color theme="1"/>
        <rFont val="Calibri"/>
        <family val="2"/>
        <scheme val="minor"/>
      </rPr>
      <t>What portion of the area has at least a 2% chance of getting colonized over 100 years? (note: this variable is only on the long file)</t>
    </r>
  </si>
  <si>
    <r>
      <rPr>
        <b/>
        <sz val="11"/>
        <color theme="1"/>
        <rFont val="Calibri"/>
        <family val="2"/>
        <scheme val="minor"/>
      </rPr>
      <t>%2Col</t>
    </r>
    <r>
      <rPr>
        <sz val="11"/>
        <color theme="1"/>
        <rFont val="Calibri"/>
        <family val="2"/>
        <scheme val="minor"/>
      </rPr>
      <t xml:space="preserve"> (see long table) estimates the percentage of the region of interest with at least 2% chance of colonization, and is not already occupied according to FIA. One cutoff we use for potential planting guidelines is that the species requires at least 5% of the region of interest to have &gt;2% chance of colonized (color-coded dark green in the table).</t>
    </r>
  </si>
  <si>
    <t>14. What portion of the area has at least a 0% chance of getting colonized over 100 years? (note: this variable is only on the long file)</t>
  </si>
  <si>
    <r>
      <rPr>
        <b/>
        <sz val="11"/>
        <color theme="1"/>
        <rFont val="Calibri"/>
        <family val="2"/>
        <scheme val="minor"/>
      </rPr>
      <t>%AnyCol</t>
    </r>
    <r>
      <rPr>
        <sz val="11"/>
        <color theme="1"/>
        <rFont val="Calibri"/>
        <family val="2"/>
        <scheme val="minor"/>
      </rPr>
      <t xml:space="preserve"> (see long table) provides the percentage of the area, not already occupied according to FIA, that has &gt;0% chance of getting colonized.</t>
    </r>
  </si>
  <si>
    <t>15. What portion of the area has at least a 50% chance of getting colonized over 100 years? (note: this variable is only on the long file)</t>
  </si>
  <si>
    <r>
      <rPr>
        <b/>
        <sz val="11"/>
        <color theme="1"/>
        <rFont val="Calibri"/>
        <family val="2"/>
        <scheme val="minor"/>
      </rPr>
      <t>Per50Col</t>
    </r>
    <r>
      <rPr>
        <sz val="11"/>
        <color theme="1"/>
        <rFont val="Calibri"/>
        <family val="2"/>
        <scheme val="minor"/>
      </rPr>
      <t xml:space="preserve"> (see long table) provides the percentage of the area, not already occupied according to FIA, that has &gt;50% chance of getting colonized.</t>
    </r>
  </si>
  <si>
    <r>
      <t>16.</t>
    </r>
    <r>
      <rPr>
        <i/>
        <sz val="7"/>
        <color theme="1"/>
        <rFont val="Times New Roman"/>
        <family val="1"/>
      </rPr>
      <t xml:space="preserve"> </t>
    </r>
    <r>
      <rPr>
        <i/>
        <sz val="11"/>
        <color theme="1"/>
        <rFont val="Calibri"/>
        <family val="2"/>
        <scheme val="minor"/>
      </rPr>
      <t>When we consider both the new suitable habitat (Habitat Quality) predicted from the DISTRIB2 models, and the chance of that new area getting colonized (Colonization Likelihood), what species may have the highest (or at least some) chance of migrating and finding suitable habitat within 100 years (under low and high emissions)? (note: this variable is only on the long file)</t>
    </r>
  </si>
  <si>
    <r>
      <rPr>
        <b/>
        <sz val="11"/>
        <color theme="1"/>
        <rFont val="Calibri"/>
        <family val="2"/>
        <scheme val="minor"/>
      </rPr>
      <t>HQCL45</t>
    </r>
    <r>
      <rPr>
        <sz val="11"/>
        <color theme="1"/>
        <rFont val="Calibri"/>
        <family val="2"/>
        <scheme val="minor"/>
      </rPr>
      <t xml:space="preserve"> (low emissions, see long file) and </t>
    </r>
    <r>
      <rPr>
        <b/>
        <sz val="11"/>
        <color theme="1"/>
        <rFont val="Calibri"/>
        <family val="2"/>
        <scheme val="minor"/>
      </rPr>
      <t>HQCL85</t>
    </r>
    <r>
      <rPr>
        <sz val="11"/>
        <color theme="1"/>
        <rFont val="Calibri"/>
        <family val="2"/>
        <scheme val="minor"/>
      </rPr>
      <t xml:space="preserve"> (high emissions) are indices that use a weighted average calculation to assign a score for the potential to migrate into suitable habitat – the higher the value, the greater the chance, with values 1 or greater indicating the presence of both suitable and colonizable habitats.</t>
    </r>
  </si>
  <si>
    <t>Interpretation of tables</t>
  </si>
  <si>
    <t>Please refer to either the region's short or long tabs. The headers are sortable and may help interpret the information.</t>
  </si>
  <si>
    <t>Question / Scenario</t>
  </si>
  <si>
    <t>Description / Explanation</t>
  </si>
  <si>
    <t>Reference</t>
  </si>
  <si>
    <t>1. Understanding the species and numbers of species present or potentially present</t>
  </si>
  <si>
    <r>
      <t>The “</t>
    </r>
    <r>
      <rPr>
        <b/>
        <sz val="11"/>
        <color theme="1"/>
        <rFont val="Calibri"/>
        <family val="2"/>
        <scheme val="minor"/>
      </rPr>
      <t>N</t>
    </r>
    <r>
      <rPr>
        <sz val="11"/>
        <color theme="1"/>
        <rFont val="Calibri"/>
        <family val="2"/>
        <scheme val="minor"/>
      </rPr>
      <t>” variable counts the rows in the table, listing species within the area of interest, and includes (1) all native species currently occuring according to FIA, (2) non-native invasive species (NNIS) occuring according to FIA, (3) species not identified via FIA plots but modeled to occur, and (4) species modeled to provide suitable habitat for the area by 2100. As such, extraction and counts of subsets of species within these classes can easily be done via sorting on any particular column of interest. Species can also be presented and sorted by</t>
    </r>
    <r>
      <rPr>
        <b/>
        <sz val="11"/>
        <color theme="1"/>
        <rFont val="Calibri"/>
        <family val="2"/>
        <scheme val="minor"/>
      </rPr>
      <t xml:space="preserve"> common name</t>
    </r>
    <r>
      <rPr>
        <sz val="11"/>
        <color theme="1"/>
        <rFont val="Calibri"/>
        <family val="2"/>
        <scheme val="minor"/>
      </rPr>
      <t xml:space="preserve">, </t>
    </r>
    <r>
      <rPr>
        <b/>
        <sz val="11"/>
        <color theme="1"/>
        <rFont val="Calibri"/>
        <family val="2"/>
        <scheme val="minor"/>
      </rPr>
      <t>scientific name</t>
    </r>
    <r>
      <rPr>
        <sz val="11"/>
        <color theme="1"/>
        <rFont val="Calibri"/>
        <family val="2"/>
        <scheme val="minor"/>
      </rPr>
      <t xml:space="preserve">, or </t>
    </r>
    <r>
      <rPr>
        <b/>
        <sz val="11"/>
        <color theme="1"/>
        <rFont val="Calibri"/>
        <family val="2"/>
        <scheme val="minor"/>
      </rPr>
      <t>FIA code</t>
    </r>
    <r>
      <rPr>
        <sz val="11"/>
        <color theme="1"/>
        <rFont val="Calibri"/>
        <family val="2"/>
        <scheme val="minor"/>
      </rPr>
      <t xml:space="preserve"> (Long table). Those species labeled '</t>
    </r>
    <r>
      <rPr>
        <b/>
        <i/>
        <sz val="11"/>
        <color theme="1"/>
        <rFont val="Calibri"/>
        <family val="2"/>
        <scheme val="minor"/>
      </rPr>
      <t>Likely +</t>
    </r>
    <r>
      <rPr>
        <sz val="11"/>
        <color theme="1"/>
        <rFont val="Calibri"/>
        <family val="2"/>
        <scheme val="minor"/>
      </rPr>
      <t xml:space="preserve"> or</t>
    </r>
    <r>
      <rPr>
        <b/>
        <i/>
        <sz val="11"/>
        <color theme="1"/>
        <rFont val="Calibri"/>
        <family val="2"/>
        <scheme val="minor"/>
      </rPr>
      <t xml:space="preserve"> Likely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are modeled to be likely present in the area of interest, in addition to those recorded by FIA, with</t>
    </r>
    <r>
      <rPr>
        <b/>
        <sz val="11"/>
        <color theme="1"/>
        <rFont val="Calibri"/>
        <family val="2"/>
        <scheme val="minor"/>
      </rPr>
      <t xml:space="preserve"> %Cell</t>
    </r>
    <r>
      <rPr>
        <sz val="11"/>
        <color theme="1"/>
        <rFont val="Calibri"/>
        <family val="2"/>
        <scheme val="minor"/>
      </rPr>
      <t xml:space="preserve"> &gt; 0.</t>
    </r>
  </si>
  <si>
    <t>None</t>
  </si>
  <si>
    <t>2. Identification of ranked order of current species</t>
  </si>
  <si>
    <r>
      <t xml:space="preserve">When the </t>
    </r>
    <r>
      <rPr>
        <b/>
        <sz val="11"/>
        <color theme="1"/>
        <rFont val="Calibri"/>
        <family val="2"/>
        <scheme val="minor"/>
      </rPr>
      <t>FIAsum</t>
    </r>
    <r>
      <rPr>
        <sz val="11"/>
        <color theme="1"/>
        <rFont val="Calibri"/>
        <family val="2"/>
        <scheme val="minor"/>
      </rPr>
      <t xml:space="preserve"> column is sorted largest to smallest, the table lists most dominant to least dominant species, according to the FIA inventory data. It is the sum, within the area of interest, of the importance values (IV) of the species (based equally on number of stems and basal area of those stems and standardized to 0-100) for each cell multiplied by the area of each cell occupied by that species. This number has also been calibrated to a standardized 10,000 km</t>
    </r>
    <r>
      <rPr>
        <vertAlign val="superscript"/>
        <sz val="11"/>
        <color theme="1"/>
        <rFont val="Calibri"/>
        <family val="2"/>
        <scheme val="minor"/>
      </rPr>
      <t>2</t>
    </r>
    <r>
      <rPr>
        <sz val="11"/>
        <color theme="1"/>
        <rFont val="Calibri"/>
        <family val="2"/>
        <scheme val="minor"/>
      </rPr>
      <t xml:space="preserve"> (2.47 million acres) area, the approximate area of a 1</t>
    </r>
    <r>
      <rPr>
        <sz val="11"/>
        <color theme="1"/>
        <rFont val="Calibri"/>
        <family val="2"/>
      </rPr>
      <t>×</t>
    </r>
    <r>
      <rPr>
        <sz val="11"/>
        <color theme="1"/>
        <rFont val="Calibri"/>
        <family val="2"/>
        <scheme val="minor"/>
      </rPr>
      <t xml:space="preserve">1 degree cell at 35 degrees latitude, so that </t>
    </r>
    <r>
      <rPr>
        <b/>
        <sz val="11"/>
        <color theme="1"/>
        <rFont val="Calibri"/>
        <family val="2"/>
        <scheme val="minor"/>
      </rPr>
      <t>FIAsum</t>
    </r>
    <r>
      <rPr>
        <sz val="11"/>
        <color theme="1"/>
        <rFont val="Calibri"/>
        <family val="2"/>
        <scheme val="minor"/>
      </rPr>
      <t xml:space="preserve"> values can be compared across areas even though those areas are unequal in area. This gives a current snapshot of the status of most of the species. However, with only 1 FIA plot per ~5000 acres, there will be occassional species missed by the plots; of course these are usually rare species. The </t>
    </r>
    <r>
      <rPr>
        <b/>
        <sz val="11"/>
        <color theme="1"/>
        <rFont val="Calibri"/>
        <family val="2"/>
        <scheme val="minor"/>
      </rPr>
      <t>FIAsum</t>
    </r>
    <r>
      <rPr>
        <sz val="11"/>
        <color theme="1"/>
        <rFont val="Calibri"/>
        <family val="2"/>
        <scheme val="minor"/>
      </rPr>
      <t xml:space="preserve"> variable is also used to class the Abundance (</t>
    </r>
    <r>
      <rPr>
        <b/>
        <sz val="11"/>
        <color theme="1"/>
        <rFont val="Calibri"/>
        <family val="2"/>
        <scheme val="minor"/>
      </rPr>
      <t>Abund</t>
    </r>
    <r>
      <rPr>
        <sz val="11"/>
        <color theme="1"/>
        <rFont val="Calibri"/>
        <family val="2"/>
        <scheme val="minor"/>
      </rPr>
      <t>) into Abundant, Common, Rare, or Absent according to the cutoffs listed in the variable definition files. There will also be occasions of high FIAsum due to very few 'hot' 10×10 or 20×20 cells that magnify the final FIAsum score. To account for those cases, if the %Cell is &lt;5% for any species, it is recorded as Abund = Rare regardless of the FIAsum.</t>
    </r>
  </si>
  <si>
    <t>3. Identification of species’ importance where present</t>
  </si>
  <si>
    <r>
      <rPr>
        <b/>
        <sz val="11"/>
        <color theme="1"/>
        <rFont val="Calibri"/>
        <family val="2"/>
        <scheme val="minor"/>
      </rPr>
      <t xml:space="preserve">FIAiv </t>
    </r>
    <r>
      <rPr>
        <sz val="11"/>
        <color theme="1"/>
        <rFont val="Calibri"/>
        <family val="2"/>
        <scheme val="minor"/>
      </rPr>
      <t>provides an indication of the average importance value (IV) of a species, on a 0-100 scale, for the cells that have the species. Therefore, certain species that may be uncommon across an area but abundant in certain locations may obtain higher scores than generally common species.</t>
    </r>
  </si>
  <si>
    <t>Peters et al. 2019</t>
  </si>
  <si>
    <t>4. Identification of species’ adaptabilty to cope with conditions likely under a changing climate</t>
  </si>
  <si>
    <r>
      <t xml:space="preserve">The </t>
    </r>
    <r>
      <rPr>
        <b/>
        <sz val="11"/>
        <color theme="1"/>
        <rFont val="Calibri"/>
        <family val="2"/>
        <scheme val="minor"/>
      </rPr>
      <t>Adapt</t>
    </r>
    <r>
      <rPr>
        <sz val="11"/>
        <color theme="1"/>
        <rFont val="Calibri"/>
        <family val="2"/>
        <scheme val="minor"/>
      </rPr>
      <t xml:space="preserve"> variable provides a classification (High, Medium, Low, or NA-not available) based on scores ranging from 8.5 for red maple, the most adaptable species to 1.7 for black ash, the least adaptable species according to 21 modification factors. These scores were obtained via several literature sources, and are described in Matthews et al. 2011. It should be noted, however, that these scores were achieved via reviewing literature across the range for each species; there may be cases were these scores should be changed based on local knowledge. Numeric scores were converted to High, Medium, Low classes with the breakpoints 3.4 and 5.2.</t>
    </r>
  </si>
  <si>
    <t>Matthews et al. 2011</t>
  </si>
  <si>
    <t>5. Idenfication of changes in suitable habitat according the the models</t>
  </si>
  <si>
    <r>
      <t xml:space="preserve">The </t>
    </r>
    <r>
      <rPr>
        <b/>
        <sz val="11"/>
        <color theme="1"/>
        <rFont val="Calibri"/>
        <family val="2"/>
        <scheme val="minor"/>
      </rPr>
      <t>ChngCl45</t>
    </r>
    <r>
      <rPr>
        <sz val="11"/>
        <color theme="1"/>
        <rFont val="Calibri"/>
        <family val="2"/>
        <scheme val="minor"/>
      </rPr>
      <t xml:space="preserve"> and </t>
    </r>
    <r>
      <rPr>
        <b/>
        <sz val="11"/>
        <color theme="1"/>
        <rFont val="Calibri"/>
        <family val="2"/>
        <scheme val="minor"/>
      </rPr>
      <t>ChngCl85</t>
    </r>
    <r>
      <rPr>
        <sz val="11"/>
        <color theme="1"/>
        <rFont val="Calibri"/>
        <family val="2"/>
        <scheme val="minor"/>
      </rPr>
      <t xml:space="preserve"> variables provide, for RCP4.5 and RCP8.5 respectively, the potential change in suitable habitat for the species by year 2100. It is important to note that a change in suitable habitat does not mean the species importance will actually change in that area by 2100, only that the habitat is expected to increase, decrease, or not in suitability for that species over time.</t>
    </r>
  </si>
  <si>
    <t>Iverson et al. 2019a</t>
  </si>
  <si>
    <t>6. Identification of the capability of species with cope with the changing climate</t>
  </si>
  <si>
    <r>
      <t xml:space="preserve">With the variables </t>
    </r>
    <r>
      <rPr>
        <b/>
        <sz val="11"/>
        <color theme="1"/>
        <rFont val="Calibri"/>
        <family val="2"/>
        <scheme val="minor"/>
      </rPr>
      <t>Capabil45</t>
    </r>
    <r>
      <rPr>
        <sz val="11"/>
        <color theme="1"/>
        <rFont val="Calibri"/>
        <family val="2"/>
        <scheme val="minor"/>
      </rPr>
      <t xml:space="preserve"> (RCP4.5) and </t>
    </r>
    <r>
      <rPr>
        <b/>
        <sz val="11"/>
        <color theme="1"/>
        <rFont val="Calibri"/>
        <family val="2"/>
        <scheme val="minor"/>
      </rPr>
      <t>Capabil85</t>
    </r>
    <r>
      <rPr>
        <sz val="11"/>
        <color theme="1"/>
        <rFont val="Calibri"/>
        <family val="2"/>
        <scheme val="minor"/>
      </rPr>
      <t xml:space="preserve"> (RCP8.5), we combine the influence of changes in suitability, adaptability, and abundance of the species within the area of interest. As such, this is our best estimate of the species’ ability to withstand the extremes and prolonged issues from climate change, within the area of interest.  If the species is abundant in the area of interest, it is assumed to have more resources to withstand disturbances and find refuge somewhere within the region. In contrast, rarer species may have a higer probability to be pinched out under particular extreme events. Within </t>
    </r>
    <r>
      <rPr>
        <b/>
        <sz val="11"/>
        <color theme="1"/>
        <rFont val="Calibri"/>
        <family val="2"/>
        <scheme val="minor"/>
      </rPr>
      <t>Capabil45 or Capabil85,</t>
    </r>
    <r>
      <rPr>
        <sz val="11"/>
        <color theme="1"/>
        <rFont val="Calibri"/>
        <family val="2"/>
        <scheme val="minor"/>
      </rPr>
      <t xml:space="preserve"> species are ranked from Very Good to Lost. Other classes on the table are species listed as ‘New Habitat’, ‘FIA only’, or ‘NNIS’, representing, respectively, those species that have New Habitat projected for the area of interest, those species that have statistically unacceptible models so we only report their current inventory information, and those species that are non-native invasive species (NNIS). Note: we also report, on the long form, an initial rating of capability that does not include the last factor of abundance in the area at present. If the species is being considered for planting , it doesn’t really matter how abundant the species is presently.</t>
    </r>
  </si>
  <si>
    <t>Iverson et al 2019b</t>
  </si>
  <si>
    <t>7. Identification of species with New Habitat but also some probability of natural colonization within 100 years, but also prime candidates for planting</t>
  </si>
  <si>
    <r>
      <t>Look for the species coded "</t>
    </r>
    <r>
      <rPr>
        <b/>
        <i/>
        <sz val="11"/>
        <color theme="1"/>
        <rFont val="Calibri"/>
        <family val="2"/>
        <scheme val="minor"/>
      </rPr>
      <t>Migrate +</t>
    </r>
    <r>
      <rPr>
        <sz val="11"/>
        <color theme="1"/>
        <rFont val="Calibri"/>
        <family val="2"/>
        <scheme val="minor"/>
      </rPr>
      <t xml:space="preserve"> or</t>
    </r>
    <r>
      <rPr>
        <b/>
        <sz val="11"/>
        <color theme="1"/>
        <rFont val="Calibri"/>
        <family val="2"/>
        <scheme val="minor"/>
      </rPr>
      <t xml:space="preserve"> </t>
    </r>
    <r>
      <rPr>
        <b/>
        <i/>
        <sz val="11"/>
        <color theme="1"/>
        <rFont val="Calibri"/>
        <family val="2"/>
        <scheme val="minor"/>
      </rPr>
      <t>Migrate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With </t>
    </r>
    <r>
      <rPr>
        <b/>
        <sz val="11"/>
        <color theme="1"/>
        <rFont val="Calibri"/>
        <family val="2"/>
        <scheme val="minor"/>
      </rPr>
      <t>Capabil45/Capabil85</t>
    </r>
    <r>
      <rPr>
        <sz val="11"/>
        <color theme="1"/>
        <rFont val="Calibri"/>
        <family val="2"/>
        <scheme val="minor"/>
      </rPr>
      <t xml:space="preserve"> or </t>
    </r>
    <r>
      <rPr>
        <b/>
        <sz val="11"/>
        <color theme="1"/>
        <rFont val="Calibri"/>
        <family val="2"/>
        <scheme val="minor"/>
      </rPr>
      <t>ChngCl45/ChngCl85</t>
    </r>
    <r>
      <rPr>
        <sz val="11"/>
        <color theme="1"/>
        <rFont val="Calibri"/>
        <family val="2"/>
        <scheme val="minor"/>
      </rPr>
      <t>, we provide those species identified as New Habitat. With the SHIFT analysis, we provide the percent of the area with any chance of getting colonized within 100 years (</t>
    </r>
    <r>
      <rPr>
        <b/>
        <sz val="11"/>
        <color theme="1"/>
        <rFont val="Calibri"/>
        <family val="2"/>
        <scheme val="minor"/>
      </rPr>
      <t>%AnyCol</t>
    </r>
    <r>
      <rPr>
        <sz val="11"/>
        <color theme="1"/>
        <rFont val="Calibri"/>
        <family val="2"/>
        <scheme val="minor"/>
      </rPr>
      <t xml:space="preserve">, long file), so, generously, we can say that the species has at least a small chance to naturally migrate to the New Habitat within 100 yrs. If these criteria are met, we suggest that the species has a relatively greater potential to succeed, as compared to those with 0 in </t>
    </r>
    <r>
      <rPr>
        <b/>
        <sz val="11"/>
        <color theme="1"/>
        <rFont val="Calibri"/>
        <family val="2"/>
        <scheme val="minor"/>
      </rPr>
      <t>%AnyCol</t>
    </r>
    <r>
      <rPr>
        <sz val="11"/>
        <color theme="1"/>
        <rFont val="Calibri"/>
        <family val="2"/>
        <scheme val="minor"/>
      </rPr>
      <t xml:space="preserve">, if the species were planted within the area of interest. Higher values of </t>
    </r>
    <r>
      <rPr>
        <b/>
        <sz val="11"/>
        <color theme="1"/>
        <rFont val="Calibri"/>
        <family val="2"/>
        <scheme val="minor"/>
      </rPr>
      <t>%AnyCol</t>
    </r>
    <r>
      <rPr>
        <sz val="11"/>
        <color theme="1"/>
        <rFont val="Calibri"/>
        <family val="2"/>
        <scheme val="minor"/>
      </rPr>
      <t xml:space="preserve"> would also indicate a relatively higher chance to succeed. To subset these further, we suggest you especially consider those species with at least a 5% of the area with at least 2% probability of colonization (</t>
    </r>
    <r>
      <rPr>
        <b/>
        <sz val="11"/>
        <color theme="1"/>
        <rFont val="Calibri"/>
        <family val="2"/>
        <scheme val="minor"/>
      </rPr>
      <t>%2Col</t>
    </r>
    <r>
      <rPr>
        <sz val="11"/>
        <color theme="1"/>
        <rFont val="Calibri"/>
        <family val="2"/>
        <scheme val="minor"/>
      </rPr>
      <t xml:space="preserve"> &gt;5). If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are &gt;0 of those species, there is even greater support for planting those species (these last 4 variables are on the long form only).</t>
    </r>
  </si>
  <si>
    <t>8. Identification of species currently present but rare, and potentially suitable for expansion, including planting, based on SHIFT model</t>
  </si>
  <si>
    <r>
      <t xml:space="preserve">Look for the species coded </t>
    </r>
    <r>
      <rPr>
        <b/>
        <sz val="11"/>
        <color theme="1"/>
        <rFont val="Calibri"/>
        <family val="2"/>
        <scheme val="minor"/>
      </rPr>
      <t>"</t>
    </r>
    <r>
      <rPr>
        <b/>
        <i/>
        <sz val="11"/>
        <color theme="1"/>
        <rFont val="Calibri"/>
        <family val="2"/>
        <scheme val="minor"/>
      </rPr>
      <t>Infill +</t>
    </r>
    <r>
      <rPr>
        <sz val="11"/>
        <color theme="1"/>
        <rFont val="Calibri"/>
        <family val="2"/>
        <scheme val="minor"/>
      </rPr>
      <t xml:space="preserve"> or</t>
    </r>
    <r>
      <rPr>
        <i/>
        <sz val="11"/>
        <color theme="1"/>
        <rFont val="Calibri"/>
        <family val="2"/>
        <scheme val="minor"/>
      </rPr>
      <t xml:space="preserve">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t>
    </r>
    <r>
      <rPr>
        <sz val="11"/>
        <color theme="1"/>
        <rFont val="Calibri"/>
        <family val="2"/>
        <scheme val="minor"/>
      </rPr>
      <t xml:space="preserve"> or </t>
    </r>
    <r>
      <rPr>
        <b/>
        <sz val="11"/>
        <color theme="1"/>
        <rFont val="Calibri"/>
        <family val="2"/>
        <scheme val="minor"/>
      </rPr>
      <t>SHIFT85</t>
    </r>
    <r>
      <rPr>
        <sz val="11"/>
        <color theme="1"/>
        <rFont val="Calibri"/>
        <family val="2"/>
        <scheme val="minor"/>
      </rPr>
      <t xml:space="preserve">. Some species are present but with a low percentage of occupany now or in the future across the area of interest. Given that most land managers have a preference for planting species in, or at least near, their natural range, these are species that may be candidates for planting to expand their position. We select those species with a </t>
    </r>
    <r>
      <rPr>
        <b/>
        <sz val="11"/>
        <color theme="1"/>
        <rFont val="Calibri"/>
        <family val="2"/>
        <scheme val="minor"/>
      </rPr>
      <t>%OccCol</t>
    </r>
    <r>
      <rPr>
        <sz val="11"/>
        <color theme="1"/>
        <rFont val="Calibri"/>
        <family val="2"/>
        <scheme val="minor"/>
      </rPr>
      <t xml:space="preserve"> of less than 25% of the area. </t>
    </r>
    <r>
      <rPr>
        <b/>
        <sz val="11"/>
        <color theme="1"/>
        <rFont val="Calibri"/>
        <family val="2"/>
        <scheme val="minor"/>
      </rPr>
      <t>%OccCol</t>
    </r>
    <r>
      <rPr>
        <sz val="11"/>
        <color theme="1"/>
        <rFont val="Calibri"/>
        <family val="2"/>
        <scheme val="minor"/>
      </rPr>
      <t xml:space="preserve"> is the sum of areas currently occupied (</t>
    </r>
    <r>
      <rPr>
        <b/>
        <sz val="11"/>
        <color theme="1"/>
        <rFont val="Calibri"/>
        <family val="2"/>
        <scheme val="minor"/>
      </rPr>
      <t>PerOcc</t>
    </r>
    <r>
      <rPr>
        <sz val="11"/>
        <color theme="1"/>
        <rFont val="Calibri"/>
        <family val="2"/>
        <scheme val="minor"/>
      </rPr>
      <t>) and those areas projected to get occupied at &gt;50% probability within 100 years (</t>
    </r>
    <r>
      <rPr>
        <b/>
        <sz val="11"/>
        <color theme="1"/>
        <rFont val="Calibri"/>
        <family val="2"/>
        <scheme val="minor"/>
      </rPr>
      <t>Per50Col</t>
    </r>
    <r>
      <rPr>
        <sz val="11"/>
        <color theme="1"/>
        <rFont val="Calibri"/>
        <family val="2"/>
        <scheme val="minor"/>
      </rPr>
      <t>).  We then can use the variables that combine habitat quality and colonization likelihood (</t>
    </r>
    <r>
      <rPr>
        <b/>
        <sz val="11"/>
        <color theme="1"/>
        <rFont val="Calibri"/>
        <family val="2"/>
        <scheme val="minor"/>
      </rPr>
      <t>HQCL45</t>
    </r>
    <r>
      <rPr>
        <sz val="11"/>
        <color theme="1"/>
        <rFont val="Calibri"/>
        <family val="2"/>
        <scheme val="minor"/>
      </rPr>
      <t xml:space="preserve"> and </t>
    </r>
    <r>
      <rPr>
        <b/>
        <sz val="11"/>
        <color theme="1"/>
        <rFont val="Calibri"/>
        <family val="2"/>
        <scheme val="minor"/>
      </rPr>
      <t>HQCL85</t>
    </r>
    <r>
      <rPr>
        <sz val="11"/>
        <color theme="1"/>
        <rFont val="Calibri"/>
        <family val="2"/>
        <scheme val="minor"/>
      </rPr>
      <t xml:space="preserve">) to assist in selecting potential species for planting. Sorting on </t>
    </r>
    <r>
      <rPr>
        <b/>
        <sz val="11"/>
        <color theme="1"/>
        <rFont val="Calibri"/>
        <family val="2"/>
        <scheme val="minor"/>
      </rPr>
      <t>%OccCol</t>
    </r>
    <r>
      <rPr>
        <sz val="11"/>
        <color theme="1"/>
        <rFont val="Calibri"/>
        <family val="2"/>
        <scheme val="minor"/>
      </rPr>
      <t xml:space="preserve"> provides the list from &gt;0.01 to 25.0; then those species with </t>
    </r>
    <r>
      <rPr>
        <b/>
        <sz val="11"/>
        <color theme="1"/>
        <rFont val="Calibri"/>
        <family val="2"/>
        <scheme val="minor"/>
      </rPr>
      <t>HQCL45</t>
    </r>
    <r>
      <rPr>
        <sz val="11"/>
        <color theme="1"/>
        <rFont val="Calibri"/>
        <family val="2"/>
        <scheme val="minor"/>
      </rPr>
      <t xml:space="preserve"> or </t>
    </r>
    <r>
      <rPr>
        <b/>
        <sz val="11"/>
        <color theme="1"/>
        <rFont val="Calibri"/>
        <family val="2"/>
        <scheme val="minor"/>
      </rPr>
      <t>HQCL85</t>
    </r>
    <r>
      <rPr>
        <sz val="11"/>
        <color theme="1"/>
        <rFont val="Calibri"/>
        <family val="2"/>
        <scheme val="minor"/>
      </rPr>
      <t xml:space="preserve"> showing values 1 or greater will have both suitable habitat and some likelihood of colonization, with higher values represented higher potentials for those species. </t>
    </r>
  </si>
  <si>
    <t>Possible method to assist in selecting candidate species to plant (these are coded on ‘SSO’ column 0-3 as follows.</t>
  </si>
  <si>
    <t>We emphasize that the following is one approach, among others, that decision makers could use to narrow the potential list of species to plant. We assume the manager would prefer to select species that are fairly well adapted to predicted future climatological conditions and that are already within, or at least close, to the range of the species. Our species models and information concerning adaptability were based on the species’ natural distributions across their entire range within the United States. Of course managers, especially those planting in parks or urban areas, will have additional criteria for selection based on factors such as form and safety.</t>
  </si>
  <si>
    <t>Species Selection Options (SSO)</t>
  </si>
  <si>
    <t>Value</t>
  </si>
  <si>
    <t>Description</t>
  </si>
  <si>
    <r>
      <t xml:space="preserve">Select species present currently (often common or abundant) that are likely to cope with the changing climate: </t>
    </r>
    <r>
      <rPr>
        <sz val="11"/>
        <color theme="1"/>
        <rFont val="Calibri"/>
        <family val="2"/>
        <scheme val="minor"/>
      </rPr>
      <t>for these species, we simply select among those with a Fair, Good, or Very Good capability to cope under low (</t>
    </r>
    <r>
      <rPr>
        <b/>
        <sz val="11"/>
        <color theme="1"/>
        <rFont val="Calibri"/>
        <family val="2"/>
        <scheme val="minor"/>
      </rPr>
      <t>Capabil45</t>
    </r>
    <r>
      <rPr>
        <sz val="11"/>
        <color theme="1"/>
        <rFont val="Calibri"/>
        <family val="2"/>
        <scheme val="minor"/>
      </rPr>
      <t>) or high (</t>
    </r>
    <r>
      <rPr>
        <b/>
        <sz val="11"/>
        <color theme="1"/>
        <rFont val="Calibri"/>
        <family val="2"/>
        <scheme val="minor"/>
      </rPr>
      <t>Capabil85</t>
    </r>
    <r>
      <rPr>
        <sz val="11"/>
        <color theme="1"/>
        <rFont val="Calibri"/>
        <family val="2"/>
        <scheme val="minor"/>
      </rPr>
      <t>) emissions. In this case, we use the initial Capability Class (see long definitions), prior to modification by the abundance in the area of interest. We assume that the current abundance of the species should not factor greatly into the decision to plant. Coded ‘</t>
    </r>
    <r>
      <rPr>
        <b/>
        <i/>
        <sz val="11"/>
        <color theme="1"/>
        <rFont val="Calibri"/>
        <family val="2"/>
        <scheme val="minor"/>
      </rPr>
      <t>1</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</si>
  <si>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Select species present currently, but less common (often rare and often with poor capability classes), yet are potentially in a position to expand over time:</t>
    </r>
    <r>
      <rPr>
        <sz val="11"/>
        <color theme="1"/>
        <rFont val="Calibri"/>
        <family val="2"/>
        <scheme val="minor"/>
      </rPr>
      <t xml:space="preserve"> for these species, we select those with an occupancy currently or with at least a 50% likelihood of colonization within 100 years (%OccCol, see long definitions) of less than 25%, and then evaluate the combined habitat quality/colonization likelihood weighted score (either HQCL45 or HQCL85, see long definitions) for values &gt;0. The higher the HQCL score, the higher chance the species is appropriate for planting. Keep also in mind the capability, adaptabiliy, change classes, and model reliability of these species as you narrow your search, as some may just have too many negative factors to consider planting. Most often coded "</t>
    </r>
    <r>
      <rPr>
        <b/>
        <i/>
        <sz val="11"/>
        <color theme="1"/>
        <rFont val="Calibri"/>
        <family val="2"/>
        <scheme val="minor"/>
      </rPr>
      <t>Infill +</t>
    </r>
    <r>
      <rPr>
        <sz val="11"/>
        <color theme="1"/>
        <rFont val="Calibri"/>
        <family val="2"/>
        <scheme val="minor"/>
      </rPr>
      <t xml:space="preserve"> or </t>
    </r>
    <r>
      <rPr>
        <b/>
        <i/>
        <sz val="11"/>
        <color theme="1"/>
        <rFont val="Calibri"/>
        <family val="2"/>
        <scheme val="minor"/>
      </rPr>
      <t>Infill ++</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2</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</si>
  <si>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species not recorded (via FIA) currently, but with potential to migrate into the area of interest within 100 years: </t>
    </r>
    <r>
      <rPr>
        <sz val="11"/>
        <color theme="1"/>
        <rFont val="Calibri"/>
        <family val="2"/>
        <scheme val="minor"/>
      </rPr>
      <t xml:space="preserve">these species are labeled New Habitat under </t>
    </r>
    <r>
      <rPr>
        <b/>
        <sz val="11"/>
        <color theme="1"/>
        <rFont val="Calibri"/>
        <family val="2"/>
        <scheme val="minor"/>
      </rPr>
      <t>Capabil45</t>
    </r>
    <r>
      <rPr>
        <sz val="11"/>
        <color theme="1"/>
        <rFont val="Calibri"/>
        <family val="2"/>
        <scheme val="minor"/>
      </rPr>
      <t xml:space="preserve"> or </t>
    </r>
    <r>
      <rPr>
        <b/>
        <sz val="11"/>
        <color theme="1"/>
        <rFont val="Calibri"/>
        <family val="2"/>
        <scheme val="minor"/>
      </rPr>
      <t>Capabil85,</t>
    </r>
    <r>
      <rPr>
        <sz val="11"/>
        <color theme="1"/>
        <rFont val="Calibri"/>
        <family val="2"/>
        <scheme val="minor"/>
      </rPr>
      <t xml:space="preserve"> and also show some chance (%AnyCol,</t>
    </r>
    <r>
      <rPr>
        <b/>
        <sz val="11"/>
        <color theme="1"/>
        <rFont val="Calibri"/>
        <family val="2"/>
        <scheme val="minor"/>
      </rPr>
      <t xml:space="preserve"> </t>
    </r>
    <r>
      <rPr>
        <sz val="11"/>
        <color theme="1"/>
        <rFont val="Calibri"/>
        <family val="2"/>
        <scheme val="minor"/>
      </rPr>
      <t>see long definitions) of colonization within 100 years. This is an optimistic view because SHIFT is using an relatively high rate of migration of 50 km/century and a high long-distance potential of 500 km. To subset these further, we suggest you especially consider those species with at least a 5% of the area with at least 2% probability of colonization (%2Col &gt;5, see long definitions). Often coded "</t>
    </r>
    <r>
      <rPr>
        <b/>
        <i/>
        <sz val="11"/>
        <color theme="1"/>
        <rFont val="Calibri"/>
        <family val="2"/>
        <scheme val="minor"/>
      </rPr>
      <t>Migrate +</t>
    </r>
    <r>
      <rPr>
        <sz val="11"/>
        <color theme="1"/>
        <rFont val="Calibri"/>
        <family val="2"/>
        <scheme val="minor"/>
      </rPr>
      <t xml:space="preserve"> or </t>
    </r>
    <r>
      <rPr>
        <b/>
        <i/>
        <sz val="11"/>
        <color theme="1"/>
        <rFont val="Calibri"/>
        <family val="2"/>
        <scheme val="minor"/>
      </rPr>
      <t>Migrate ++</t>
    </r>
    <r>
      <rPr>
        <i/>
        <sz val="11"/>
        <color theme="1"/>
        <rFont val="Calibri"/>
        <family val="2"/>
        <scheme val="minor"/>
      </rPr>
      <t>"</t>
    </r>
    <r>
      <rPr>
        <sz val="11"/>
        <color theme="1"/>
        <rFont val="Calibri"/>
        <family val="2"/>
        <scheme val="minor"/>
      </rPr>
      <t xml:space="preserve"> under </t>
    </r>
    <r>
      <rPr>
        <b/>
        <sz val="11"/>
        <color theme="1"/>
        <rFont val="Calibri"/>
        <family val="2"/>
        <scheme val="minor"/>
      </rPr>
      <t>SHIFT45/SHIFT85</t>
    </r>
    <r>
      <rPr>
        <sz val="11"/>
        <color theme="1"/>
        <rFont val="Calibri"/>
        <family val="2"/>
        <scheme val="minor"/>
      </rPr>
      <t>, and coded ‘</t>
    </r>
    <r>
      <rPr>
        <b/>
        <i/>
        <sz val="11"/>
        <color theme="1"/>
        <rFont val="Calibri"/>
        <family val="2"/>
        <scheme val="minor"/>
      </rPr>
      <t>3</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</si>
  <si>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r>
      <rPr>
        <b/>
        <sz val="11"/>
        <color theme="1"/>
        <rFont val="Calibri"/>
        <family val="2"/>
        <scheme val="minor"/>
      </rPr>
      <t xml:space="preserve">Select other species: </t>
    </r>
    <r>
      <rPr>
        <sz val="11"/>
        <color theme="1"/>
        <rFont val="Calibri"/>
        <family val="2"/>
        <scheme val="minor"/>
      </rPr>
      <t>we emphasize that these analyses are only to be used as general guidelines for species selection. The models are built from FIA data across the eastern US, and for certain species, local influences (e.g., lake effects) will override the general tendencies across the entire eastern US. The models also necessarily are built from coarse-level data and are unable to zero in on special or rare habitats and may have low model reliability (</t>
    </r>
    <r>
      <rPr>
        <b/>
        <sz val="11"/>
        <color theme="1"/>
        <rFont val="Calibri"/>
        <family val="2"/>
        <scheme val="minor"/>
      </rPr>
      <t>MR</t>
    </r>
    <r>
      <rPr>
        <sz val="11"/>
        <color theme="1"/>
        <rFont val="Calibri"/>
        <family val="2"/>
        <scheme val="minor"/>
      </rPr>
      <t>).  Therefore, please do not discard species from consideration if they do not show up of the three lists mentioned above, but use your local knowledge to select species that may be suited for particular niches in your project area. Coded ‘</t>
    </r>
    <r>
      <rPr>
        <b/>
        <i/>
        <sz val="11"/>
        <color theme="1"/>
        <rFont val="Calibri"/>
        <family val="2"/>
        <scheme val="minor"/>
      </rPr>
      <t>0</t>
    </r>
    <r>
      <rPr>
        <sz val="11"/>
        <color theme="1"/>
        <rFont val="Calibri"/>
        <family val="2"/>
        <scheme val="minor"/>
      </rPr>
      <t xml:space="preserve">’ under </t>
    </r>
    <r>
      <rPr>
        <b/>
        <sz val="11"/>
        <color theme="1"/>
        <rFont val="Calibri"/>
        <family val="2"/>
        <scheme val="minor"/>
      </rPr>
      <t>SSO</t>
    </r>
    <r>
      <rPr>
        <sz val="11"/>
        <color theme="1"/>
        <rFont val="Calibri"/>
        <family val="2"/>
        <scheme val="minor"/>
      </rPr>
      <t>.</t>
    </r>
  </si>
  <si>
    <t>URL</t>
  </si>
  <si>
    <t>Iverson et al. 2008</t>
  </si>
  <si>
    <t>Iverson, L. R., A. M. Prasad, S. N. Matthews and M. Peters (2008). Estimating potential habitat for 134 eastern US tree species under six climate scenarios. Forest Ecology and Management 254(3): 390-406. DOI: 10.1016/j.foreco.2007.07.023</t>
  </si>
  <si>
    <t>Iverson et al. 2011</t>
  </si>
  <si>
    <t>Iverson, L. R., A. M. Prasad, S. N. Matthews and M. P. Peters (2011). Lessons learned while integrating habitat, dispersal, disturbance, and life-history traits into species habitat models under climate change. Ecosystems 14(6): 1005-1020. DOI: 10.1007/s10021-011-9456-4</t>
  </si>
  <si>
    <t>Iverson et al. 2012</t>
  </si>
  <si>
    <t>Iverson, L. R., S. N. Matthews, A. M. Prasad, M. P. Peters, et al. (2012). Development of risk matrices for evaluating climatic change responses of forested habitats. Climatic Change 114(2): 231-243. DOI: 10.1007/s10584-012-0412-x</t>
  </si>
  <si>
    <t>Iverson et al. 2017</t>
  </si>
  <si>
    <t>Iverson, L. R., F. R. Thompson, S. Matthews, M. Peters, et al. (2017). Multi-model comparison on the effects of climate change on tree species in the Eastern U.S.: results from an enhanced niche model and process-based ecosystem and landscape models. Landscape Ecology 32(7): 1327-1346. DOI: 10.1007/s10980-016-0404-8</t>
  </si>
  <si>
    <t>Iverson, L. R., M. P. Peters, A. M. Prasad and S. N. Matthews (2019). Analysis of Climate Change Impacts on Tree Species of the Eastern US: Results of DISTRIB-II Modeling. Forests 10(4): 302. DOI: 10.3390/f10040302</t>
  </si>
  <si>
    <t xml:space="preserve">Iverson, L. R., A. M. Prasad, M. P. Peters and S. N. Matthews (2019). Facilitating Adaptive Forest Management under Climate Change: A Spatially Specific Synthesis of 125 Species for Habitat Changes and Assisted Migration over the Eastern United States. Forests 10(11): 989 DOI: 10.3390/f10110989 </t>
  </si>
  <si>
    <t>Matthews, S. N., L. R. Iverson, A. M. Prasad, M. P. Peters, et al. (2011). Modifying climate change habitat models using tree species-specific assessments of model uncertainty and life history-factors. Forest Ecology and Management 262(8): 1460-1472. DOI: 10.1016/j.foreco.2011.06.047</t>
  </si>
  <si>
    <t>Peters et al. 2015</t>
  </si>
  <si>
    <t>Peters, M. P., L. R. Iverson and S. N. Matthews (2015). Long-term droughtiness and drought tolerance of eastern US forests over five decades. Forest Ecology and Management 345: 56-64. DOI: 10.1016/j.foreco.2015.02.022</t>
  </si>
  <si>
    <t>Peters, M. P., L. R. Iverson, A. M. Prasad and S. N. Matthews (2019). Utilizing the density of inventory samples to define a hybrid lattice for species distribution models: DISTRIB-II for 135 eastern United States trees. Ecology and Evolution. DOI: 10.1002/ece3.5445</t>
  </si>
  <si>
    <t>Peters et al. 2022</t>
  </si>
  <si>
    <t>Peters, Matthew P.; Matthews, Steve N.; Prasad, Anantha M.; Iverson, Louis R. 2022. Defining landscape-level forest types: application of latent Dirichlet allocation to species distribution models. Landscape Ecology. 37(7): 1819-1837. DOI: 10.1007/s10980-022-01436-6.</t>
  </si>
  <si>
    <t>Prasad et al. 2013</t>
  </si>
  <si>
    <t>Prasad, A. M., J. D. Gardiner, L. R. Iverson, S. N. Matthews, et al. (2013). Exploring tree species colonization potentials using a spatially explicit simulation model: implications for four oaks under climate change. Global Change Biology 19(7): 2196-2208. DOI: 10.1111/gcb.12204</t>
  </si>
  <si>
    <t>Prasad et al. 2016</t>
  </si>
  <si>
    <t>Prasad, A. M., L. R. Iverson, S. N. Matthews and M. P. Peters (2016). A multistage decision support framework to guide tree species management under climate change via habitat suitability and colonization models, and a knowledge-based scoring system. Landscape Ecology 31(9): 2187-2204. DOI: 10.1007/s10980-016-0369-7</t>
  </si>
  <si>
    <t>Variable Descriptions</t>
  </si>
  <si>
    <r>
      <t xml:space="preserve">The following is a brief summary of each column on the species list pages. Each column on the Excel spreadsheet can be sorted or filtered (click on header arrow) to gain maximum information extraction. General information regarding our modeling schemes can be found in Iverson et al. 2008, 2011, 2017, 2019a, 2019b; Matthews et al. 2011; Peters et al. 2015, 2019; and Prasad et al. 2016. In the listing of column headers below, the </t>
    </r>
    <r>
      <rPr>
        <b/>
        <sz val="11"/>
        <color theme="1"/>
        <rFont val="Calibri"/>
        <family val="2"/>
        <scheme val="minor"/>
      </rPr>
      <t>bolded</t>
    </r>
    <r>
      <rPr>
        <sz val="11"/>
        <color theme="1"/>
        <rFont val="Calibri"/>
        <family val="2"/>
        <scheme val="minor"/>
      </rPr>
      <t xml:space="preserve"> variables are visible on the short table spreadsheet, while both bolded and non-bolded variables are included on the long table spreadsheet. The "Questions of tables" and "Interpretations" tabs associated with this file provides a comprehensive explanation.</t>
    </r>
  </si>
  <si>
    <t>DISTRIB-II output variables</t>
  </si>
  <si>
    <t>References</t>
  </si>
  <si>
    <t>A numeric code assigned according to USDA Forest Service Forest Inventory and Analysis (FIA) units for recording tree species. Species included the the Regional Summary Table indicate the species is reported by FIA or is projected to have suitable habitat under some climate change scenario by 2100, within at least 1 modeling cell within in the region.</t>
  </si>
  <si>
    <t>Species common name used by FIA.</t>
  </si>
  <si>
    <t>act_ncell (hidden)</t>
  </si>
  <si>
    <r>
      <t>Number of modeling cells occupied according to FIA data. Because FIA doesn’t sample everywhere (1 plot per ~5000 acres), this number is usually less than the modeled current value (</t>
    </r>
    <r>
      <rPr>
        <b/>
        <sz val="11"/>
        <color theme="1"/>
        <rFont val="Calibri"/>
        <family val="2"/>
        <scheme val="minor"/>
      </rPr>
      <t>mod_ncell</t>
    </r>
    <r>
      <rPr>
        <sz val="11"/>
        <color theme="1"/>
        <rFont val="Calibri"/>
        <family val="2"/>
        <scheme val="minor"/>
      </rPr>
      <t>).</t>
    </r>
  </si>
  <si>
    <t>mod_ncell (hidden)</t>
  </si>
  <si>
    <t>Number of cells predicted currently according to modeled output.</t>
  </si>
  <si>
    <t>ccsm45_ncell (hidden)</t>
  </si>
  <si>
    <t>Number of cells predicted by 2100 according to modeled output using CCSM4 model and RCP 4.5 climate projections.</t>
  </si>
  <si>
    <t>had85_ncell (hidden)</t>
  </si>
  <si>
    <t>Number of cells predicted by 2100 according to modeled output using HadGEM2-ES model and RC P8.5 climate projections.</t>
  </si>
  <si>
    <t>gcm45_ncell (hidden)</t>
  </si>
  <si>
    <t>Number of cells predicted by 2100 according to modeled output using average of CCSM4, HadGEM2-ES, and GFDL CM3 models and RCP 4.5 climate projections.</t>
  </si>
  <si>
    <t>gcm85_ncell (hidden)</t>
  </si>
  <si>
    <t>Number of cells predicted by 2100 according to modeled output using average of CCSM4, HadGEM2-ES, and GFDL CM3 models and RCP 8.5 climate projections.</t>
  </si>
  <si>
    <t>act_sumIV (hidden)</t>
  </si>
  <si>
    <r>
      <t xml:space="preserve">The area-weighted sum of importance values (IV) per 100 sq km according to FIA records for the species within modeling cells within the region. These values are not standardized to 10,000 sq km of area, as </t>
    </r>
    <r>
      <rPr>
        <b/>
        <sz val="11"/>
        <color theme="1"/>
        <rFont val="Calibri"/>
        <family val="2"/>
        <scheme val="minor"/>
      </rPr>
      <t>FIAsum</t>
    </r>
    <r>
      <rPr>
        <sz val="11"/>
        <color theme="1"/>
        <rFont val="Calibri"/>
        <family val="2"/>
        <scheme val="minor"/>
      </rPr>
      <t xml:space="preserve"> is. Therefore, partial or smaller (or larger) regions will have scores vary according to their area.</t>
    </r>
  </si>
  <si>
    <t>MODi (hidden)</t>
  </si>
  <si>
    <t>The area-weighted sum of importance values (IV) per 100 sq km according to a Random Forest model for the species within modeling cells. The 0-100 score is based on number of stems and basal area of tree species recorded during the most recent FIA inventory cycle. Includes cells that have modeled suitable habitat for the species, so that FIA plots need not be present for the model to predict species presence.</t>
  </si>
  <si>
    <t>G45i or G85i (hidden)</t>
  </si>
  <si>
    <t>The area-weighted sum of importance values (IV) per 100 sq km according to a Random Forest model for the species within modeling cells, under the Representative Concentration Pathway (RCP) 4.5 (relatively low emission future) or 8.5 (high emission pathway) average of 3 general circulation models (GCMs) by 2100. The 0-100 score indicates potential suitable habitat.</t>
  </si>
  <si>
    <t>G45r or G85r (hidden)</t>
  </si>
  <si>
    <r>
      <t>The ratio of future (2070-2099) suitable habitat (</t>
    </r>
    <r>
      <rPr>
        <b/>
        <sz val="11"/>
        <color theme="1"/>
        <rFont val="Calibri"/>
        <family val="2"/>
        <scheme val="minor"/>
      </rPr>
      <t>G45i</t>
    </r>
    <r>
      <rPr>
        <sz val="11"/>
        <color theme="1"/>
        <rFont val="Calibri"/>
        <family val="2"/>
        <scheme val="minor"/>
      </rPr>
      <t xml:space="preserve"> or </t>
    </r>
    <r>
      <rPr>
        <b/>
        <sz val="11"/>
        <color theme="1"/>
        <rFont val="Calibri"/>
        <family val="2"/>
        <scheme val="minor"/>
      </rPr>
      <t>G85i</t>
    </r>
    <r>
      <rPr>
        <sz val="11"/>
        <color theme="1"/>
        <rFont val="Calibri"/>
        <family val="2"/>
        <scheme val="minor"/>
      </rPr>
      <t>) to actual (2001-2016) habitat (</t>
    </r>
    <r>
      <rPr>
        <b/>
        <sz val="11"/>
        <color theme="1"/>
        <rFont val="Calibri"/>
        <family val="2"/>
        <scheme val="minor"/>
      </rPr>
      <t>act_sumIV</t>
    </r>
    <r>
      <rPr>
        <sz val="11"/>
        <color theme="1"/>
        <rFont val="Calibri"/>
        <family val="2"/>
        <scheme val="minor"/>
      </rPr>
      <t>), so that a ratio of 1 indicates no change in suitable habitat, &lt;0.8 indicates a potential loss in habitat suitability , and &gt;1.2 indicates a potential gain in habitat suitability by 2100 according to the lower (or higher) emissions scenario, average of 3 GCMs. See next variable for a description of changes.</t>
    </r>
  </si>
  <si>
    <t>Matthews et al. 2011; Iverson et al. 2012</t>
  </si>
  <si>
    <t>PosTraits or NegTraits (hidden)</t>
  </si>
  <si>
    <r>
      <t>Based on a literature review of 9 biological and 12 disturbance characteristics for a species, the traits that were determined to positively (or negatively) influence the species adaptability score (</t>
    </r>
    <r>
      <rPr>
        <b/>
        <sz val="11"/>
        <color theme="1"/>
        <rFont val="Calibri"/>
        <family val="2"/>
        <scheme val="minor"/>
      </rPr>
      <t>Adap</t>
    </r>
    <r>
      <rPr>
        <sz val="11"/>
        <color theme="1"/>
        <rFont val="Calibri"/>
        <family val="2"/>
        <scheme val="minor"/>
      </rPr>
      <t>). Traits and abbreviations include: Browse (BRO), CO2/productivity (CPR), CO2/water use efficiency (CWU), Competition-light (COL), Disease (DISE), Dispersal (DISP), Drought (DRO), Edaphic specificity (ESP), Environment habitat specificity (EHS), Fire regeneration (FRG), Fire topkill (FTK), Flood (FLO), Harvest (HAR), Ice (ICE), Insect pests (INS), Invasive plants (INP), Pollution (POL), Seedling establishment (SES), Temperature gradient (TGR), Vegetative reproduction (VRE), and Wind (WIN) (Matthews et al. 2011)</t>
    </r>
  </si>
  <si>
    <t>Capability45 or Capability85 (hidden)</t>
  </si>
  <si>
    <r>
      <t>The initial capability rating before accounting for regional abundance (</t>
    </r>
    <r>
      <rPr>
        <b/>
        <sz val="11"/>
        <color theme="1"/>
        <rFont val="Calibri"/>
        <family val="2"/>
        <scheme val="minor"/>
      </rPr>
      <t>Abund</t>
    </r>
    <r>
      <rPr>
        <sz val="11"/>
        <color theme="1"/>
        <rFont val="Calibri"/>
        <family val="2"/>
        <scheme val="minor"/>
      </rPr>
      <t>). See next variable for explanation. Used for coding as a potential planting (Species Selection Candidate) species, if the classes are coded as Very Good, Good, or Fair.</t>
    </r>
  </si>
  <si>
    <t>Iverson et al. 2019b</t>
  </si>
  <si>
    <t>SHIFT output variables</t>
  </si>
  <si>
    <t>Tot%PotCol (hidden)</t>
  </si>
  <si>
    <r>
      <t>Percent of total region that is potentially colonizable (i.e., the percent of the area that is not water or is not currently occupied, nor will it have any chance of colonization in next 100 years (</t>
    </r>
    <r>
      <rPr>
        <b/>
        <sz val="11"/>
        <color theme="1"/>
        <rFont val="Calibri"/>
        <family val="2"/>
        <scheme val="minor"/>
      </rPr>
      <t>%Never</t>
    </r>
    <r>
      <rPr>
        <sz val="11"/>
        <color theme="1"/>
        <rFont val="Calibri"/>
        <family val="2"/>
        <scheme val="minor"/>
      </rPr>
      <t>), plus the percentage that has at least some (&gt;0%) chance of getting colonized (</t>
    </r>
    <r>
      <rPr>
        <b/>
        <sz val="11"/>
        <color theme="1"/>
        <rFont val="Calibri"/>
        <family val="2"/>
        <scheme val="minor"/>
      </rPr>
      <t>%0Col</t>
    </r>
    <r>
      <rPr>
        <sz val="11"/>
        <color theme="1"/>
        <rFont val="Calibri"/>
        <family val="2"/>
        <scheme val="minor"/>
      </rPr>
      <t>)).</t>
    </r>
  </si>
  <si>
    <t>%Never (hidden)</t>
  </si>
  <si>
    <t>Percent of region that is not currently occupied, nor will it have any chance of colonization in next 100 years.</t>
  </si>
  <si>
    <t>%OcCol (hidden)</t>
  </si>
  <si>
    <t>Percent of region that is occupied added to areas that have &gt;50% chance of getting colonized in next 100 years.</t>
  </si>
  <si>
    <t>%Occ (hidden)</t>
  </si>
  <si>
    <t>Percent of region that is currently occupied according to FIA data.</t>
  </si>
  <si>
    <t>%50Col (hidden)</t>
  </si>
  <si>
    <t>Percent of region, not now currently occupied, that has at least 50% chance of getting colonized within 100 years.</t>
  </si>
  <si>
    <t>%2Col (hidden)</t>
  </si>
  <si>
    <t>Percent of region, not now currently occupied,  that has at least 2% chance of getting colonized within 100 years.</t>
  </si>
  <si>
    <t>%0Col (hidden)</t>
  </si>
  <si>
    <t>Percent of region, not now currently occupied, that has more than 0% chance of getting colonized within 100 years.</t>
  </si>
  <si>
    <t>SumHQCL45 or SumHQCL85 (hidden)</t>
  </si>
  <si>
    <r>
      <t>The count of 1</t>
    </r>
    <r>
      <rPr>
        <sz val="11"/>
        <color theme="1"/>
        <rFont val="Calibri"/>
        <family val="2"/>
      </rPr>
      <t>×</t>
    </r>
    <r>
      <rPr>
        <sz val="11"/>
        <color theme="1"/>
        <rFont val="Calibri"/>
        <family val="2"/>
        <scheme val="minor"/>
      </rPr>
      <t xml:space="preserve">1 km modeling cells (from SHIFT) that have at least some chance of colonization within 100 years. These cell counts are used to create the </t>
    </r>
    <r>
      <rPr>
        <b/>
        <sz val="11"/>
        <color theme="1"/>
        <rFont val="Calibri"/>
        <family val="2"/>
        <scheme val="minor"/>
      </rPr>
      <t>HQCL45</t>
    </r>
    <r>
      <rPr>
        <sz val="11"/>
        <color theme="1"/>
        <rFont val="Calibri"/>
        <family val="2"/>
        <scheme val="minor"/>
      </rPr>
      <t xml:space="preserve"> (or 85) score by dividing the sum of </t>
    </r>
    <r>
      <rPr>
        <b/>
        <sz val="11"/>
        <color theme="1"/>
        <rFont val="Calibri"/>
        <family val="2"/>
        <scheme val="minor"/>
      </rPr>
      <t>HQCL45_11</t>
    </r>
    <r>
      <rPr>
        <sz val="11"/>
        <color theme="1"/>
        <rFont val="Calibri"/>
        <family val="2"/>
        <scheme val="minor"/>
      </rPr>
      <t xml:space="preserve">, </t>
    </r>
    <r>
      <rPr>
        <b/>
        <sz val="11"/>
        <color theme="1"/>
        <rFont val="Calibri"/>
        <family val="2"/>
        <scheme val="minor"/>
      </rPr>
      <t>HQCL45_12</t>
    </r>
    <r>
      <rPr>
        <sz val="11"/>
        <color theme="1"/>
        <rFont val="Calibri"/>
        <family val="2"/>
        <scheme val="minor"/>
      </rPr>
      <t xml:space="preserve">, </t>
    </r>
    <r>
      <rPr>
        <b/>
        <sz val="11"/>
        <color theme="1"/>
        <rFont val="Calibri"/>
        <family val="2"/>
        <scheme val="minor"/>
      </rPr>
      <t>HQCL45_21</t>
    </r>
    <r>
      <rPr>
        <sz val="11"/>
        <color theme="1"/>
        <rFont val="Calibri"/>
        <family val="2"/>
        <scheme val="minor"/>
      </rPr>
      <t xml:space="preserve">, </t>
    </r>
    <r>
      <rPr>
        <b/>
        <sz val="11"/>
        <color theme="1"/>
        <rFont val="Calibri"/>
        <family val="2"/>
        <scheme val="minor"/>
      </rPr>
      <t>HQCL45_22</t>
    </r>
    <r>
      <rPr>
        <sz val="11"/>
        <color theme="1"/>
        <rFont val="Calibri"/>
        <family val="2"/>
        <scheme val="minor"/>
      </rPr>
      <t xml:space="preserve">, and </t>
    </r>
    <r>
      <rPr>
        <b/>
        <sz val="11"/>
        <color theme="1"/>
        <rFont val="Calibri"/>
        <family val="2"/>
        <scheme val="minor"/>
      </rPr>
      <t>HQCL45_33</t>
    </r>
    <r>
      <rPr>
        <sz val="11"/>
        <color theme="1"/>
        <rFont val="Calibri"/>
        <family val="2"/>
        <scheme val="minor"/>
      </rPr>
      <t xml:space="preserve"> (or 85) by this cell count number (</t>
    </r>
    <r>
      <rPr>
        <b/>
        <sz val="11"/>
        <color theme="1"/>
        <rFont val="Calibri"/>
        <family val="2"/>
        <scheme val="minor"/>
      </rPr>
      <t>SumHQCL45</t>
    </r>
    <r>
      <rPr>
        <sz val="11"/>
        <color theme="1"/>
        <rFont val="Calibri"/>
        <family val="2"/>
        <scheme val="minor"/>
      </rPr>
      <t xml:space="preserve"> or </t>
    </r>
    <r>
      <rPr>
        <b/>
        <sz val="11"/>
        <color theme="1"/>
        <rFont val="Calibri"/>
        <family val="2"/>
        <scheme val="minor"/>
      </rPr>
      <t>SumHQCL85</t>
    </r>
    <r>
      <rPr>
        <sz val="11"/>
        <color theme="1"/>
        <rFont val="Calibri"/>
        <family val="2"/>
        <scheme val="minor"/>
      </rPr>
      <t>).</t>
    </r>
  </si>
  <si>
    <t>HQCL45 or HQCL85 (hidden)</t>
  </si>
  <si>
    <t>Habitat quality and colonization likelihood weighted score. This index is derived by combining the outputs of DISTRIB-II and SHIFT to get at desirable combinations of both habitat quality and colonization likelihood. The score is based on a cells’ habitat quality class of low (IV=1-5), medium (IV=6-15), high (16-100) as well as colonization likelihood probability of low (1-10%), medium (11-50%), and high (51-100%). The weighted score provides more value to locations with both higher levels of suitable habitat and higher levels of colonization likelihood according to the following scheme, noted in the pattern sequence of HQ level-CL level (Multiplier for Weighting): Low-Low (2); Low-Medium (3); Low-High (4); Medium-Low (5); High-Low (6); Medium-Medium (7); Medium-High (8); High-Medium (9); High-High (10).</t>
  </si>
  <si>
    <t>HQCL45_11 or HQCL85_11 (hidden)</t>
  </si>
  <si>
    <r>
      <t xml:space="preserve">Cell counts summed from the following combination:  (HQ of ‘low’ and CL of ‘low’), reclassified as described under </t>
    </r>
    <r>
      <rPr>
        <b/>
        <sz val="11"/>
        <color theme="1"/>
        <rFont val="Calibri"/>
        <family val="2"/>
        <scheme val="minor"/>
      </rPr>
      <t>HQCL45</t>
    </r>
    <r>
      <rPr>
        <sz val="11"/>
        <color theme="1"/>
        <rFont val="Calibri"/>
        <family val="2"/>
        <scheme val="minor"/>
      </rPr>
      <t>. This score, and the four additional variables included next provide information if one wants to probe further into the contributions of HQ and CL in the HQCL45 or HQCL85 scores.</t>
    </r>
  </si>
  <si>
    <t>HQCL45_12 or HQCL85_12 (hidden)</t>
  </si>
  <si>
    <r>
      <t xml:space="preserve">Cell counts summed from the following combination:  (HQ of ‘low’ and CL of ‘medium’) plus (HQ of ‘low’ and CL of ‘high’), and reclassified as described under </t>
    </r>
    <r>
      <rPr>
        <b/>
        <sz val="11"/>
        <color theme="1"/>
        <rFont val="Calibri"/>
        <family val="2"/>
        <scheme val="minor"/>
      </rPr>
      <t>HQCL45</t>
    </r>
    <r>
      <rPr>
        <sz val="11"/>
        <color theme="1"/>
        <rFont val="Calibri"/>
        <family val="2"/>
        <scheme val="minor"/>
      </rPr>
      <t>.</t>
    </r>
  </si>
  <si>
    <t>HQCL45_21 or HQCL85_21 (hidden)</t>
  </si>
  <si>
    <r>
      <t xml:space="preserve">Cell counts summed from the following combination:  (HQ of ‘medium’ and CL of ‘low’) plus (HQ of ‘high and CL of ‘low’), and reclassified as described under </t>
    </r>
    <r>
      <rPr>
        <b/>
        <sz val="11"/>
        <color theme="1"/>
        <rFont val="Calibri"/>
        <family val="2"/>
        <scheme val="minor"/>
      </rPr>
      <t>HQCL45</t>
    </r>
    <r>
      <rPr>
        <sz val="11"/>
        <color theme="1"/>
        <rFont val="Calibri"/>
        <family val="2"/>
        <scheme val="minor"/>
      </rPr>
      <t>.</t>
    </r>
  </si>
  <si>
    <t>HQCL45_22 or HQCL85_22 (hidden)</t>
  </si>
  <si>
    <r>
      <t xml:space="preserve">Cell counts summed from the following combination:  (HQ of ‘medium’ and CL of ‘medium’) plus (HQ of ‘medium’ and CL of ‘high’), and reclassified as described under </t>
    </r>
    <r>
      <rPr>
        <b/>
        <sz val="11"/>
        <color theme="1"/>
        <rFont val="Calibri"/>
        <family val="2"/>
        <scheme val="minor"/>
      </rPr>
      <t>HQCL45</t>
    </r>
    <r>
      <rPr>
        <sz val="11"/>
        <color theme="1"/>
        <rFont val="Calibri"/>
        <family val="2"/>
        <scheme val="minor"/>
      </rPr>
      <t>.</t>
    </r>
  </si>
  <si>
    <t>HQCL45_33 or HQCL85_33 (hidden)</t>
  </si>
  <si>
    <r>
      <t xml:space="preserve">Cell counts summed from the following combination:  (HQ of ‘high’ and CL of ‘medium’) plus (HQ of ‘high’ and CL of ‘high’), and reclassified as described under </t>
    </r>
    <r>
      <rPr>
        <b/>
        <sz val="11"/>
        <color theme="1"/>
        <rFont val="Calibri"/>
        <family val="2"/>
        <scheme val="minor"/>
      </rPr>
      <t>HQCL45</t>
    </r>
    <r>
      <rPr>
        <sz val="11"/>
        <color theme="1"/>
        <rFont val="Calibri"/>
        <family val="2"/>
        <scheme val="minor"/>
      </rPr>
      <t>.</t>
    </r>
  </si>
  <si>
    <t>MODi</t>
  </si>
  <si>
    <t>CCSM45i</t>
  </si>
  <si>
    <t>HAD85i</t>
  </si>
  <si>
    <t>G45i</t>
  </si>
  <si>
    <t>G85i</t>
  </si>
  <si>
    <t>CCSM45r</t>
  </si>
  <si>
    <t>HAD85r</t>
  </si>
  <si>
    <t>G45r</t>
  </si>
  <si>
    <t>G85r</t>
  </si>
  <si>
    <t>ChngCl45</t>
  </si>
  <si>
    <t>ChngCl85</t>
  </si>
  <si>
    <t>Capabil45</t>
  </si>
  <si>
    <t>Capabil85</t>
  </si>
  <si>
    <t>Tot%PotCol</t>
  </si>
  <si>
    <t>%Never</t>
  </si>
  <si>
    <t>%OcCol</t>
  </si>
  <si>
    <t>%Occ</t>
  </si>
  <si>
    <t>%50Col</t>
  </si>
  <si>
    <t>%2Col</t>
  </si>
  <si>
    <t>%0Col</t>
  </si>
  <si>
    <t>sq. km</t>
  </si>
  <si>
    <t>sq. mi</t>
  </si>
  <si>
    <t>FIA Plots</t>
  </si>
  <si>
    <t>Area of Region</t>
  </si>
  <si>
    <t>Species Information</t>
  </si>
  <si>
    <t>Genus</t>
  </si>
  <si>
    <t>Species</t>
  </si>
  <si>
    <t>Potential Change in Habitat Suitability</t>
  </si>
  <si>
    <t>Capability to Cope or Persist</t>
  </si>
  <si>
    <t>Migration Potential</t>
  </si>
  <si>
    <t>Ash</t>
  </si>
  <si>
    <t>Model Reliability</t>
  </si>
  <si>
    <t>Scenario RCP45</t>
  </si>
  <si>
    <t>Scenario RCP85</t>
  </si>
  <si>
    <t>SHIFT RCP45</t>
  </si>
  <si>
    <t>SHIFT RCP85</t>
  </si>
  <si>
    <t>Hickory</t>
  </si>
  <si>
    <t>Adaptability</t>
  </si>
  <si>
    <t>Maple</t>
  </si>
  <si>
    <t>Increase</t>
  </si>
  <si>
    <t>Likely</t>
  </si>
  <si>
    <t>Oak</t>
  </si>
  <si>
    <t>No Change</t>
  </si>
  <si>
    <t>Infill</t>
  </si>
  <si>
    <t>Pine</t>
  </si>
  <si>
    <t>Decrease</t>
  </si>
  <si>
    <t>Migrate</t>
  </si>
  <si>
    <t>Other</t>
  </si>
  <si>
    <t>New</t>
  </si>
  <si>
    <t>Potential Changes in Climate Variables</t>
  </si>
  <si>
    <t>Temperature (°F)</t>
  </si>
  <si>
    <t>Precipitation (in)</t>
  </si>
  <si>
    <t>Scenario</t>
  </si>
  <si>
    <t>Annual Average</t>
  </si>
  <si>
    <t>CCSM45</t>
  </si>
  <si>
    <t>Annual Total</t>
  </si>
  <si>
    <t>CCSM85</t>
  </si>
  <si>
    <t>GFDL45</t>
  </si>
  <si>
    <t>GFDL85</t>
  </si>
  <si>
    <t>HAD45</t>
  </si>
  <si>
    <t>HAD85</t>
  </si>
  <si>
    <t>Growing Season May—Sep</t>
  </si>
  <si>
    <t>Coldest Month Average</t>
  </si>
  <si>
    <t>Warmest Month Average</t>
  </si>
  <si>
    <t>The columns below provide breif summaries of the species associated with the region and described in the table on the next pages. Definitions are provided in the Excel file for this region.</t>
  </si>
  <si>
    <r>
      <t>NOTE:</t>
    </r>
    <r>
      <rPr>
        <sz val="11"/>
        <color theme="1"/>
        <rFont val="Calibri"/>
        <family val="2"/>
        <scheme val="minor"/>
      </rPr>
      <t xml:space="preserve"> For the six climate variables, four 30-year periods are used to indicate six potential future trajectories. The period ending in 2009 is based on modeled observations from the PRISM Climate Group and the three future periods were obtained from the NASA NEX-DCP30 dataset. Future climate projections from three models under two emission scenarios show estimates of each climate variable within the region. The three models are CCSM4, GFDL CM3, and HadGEM2-ES and the emission scenarios are the 4.5 and 8.5 RCP. The average value for the region is reported, even though locations within the region may vary substantially based on latitude, elevation, land-use, or other factors._x000D_
_x000D_
</t>
    </r>
    <r>
      <rPr>
        <b/>
        <sz val="11"/>
        <color theme="1"/>
        <rFont val="Calibri"/>
        <family val="2"/>
        <scheme val="minor"/>
      </rPr>
      <t>Cite as:</t>
    </r>
    <r>
      <rPr>
        <sz val="11"/>
        <color theme="1"/>
        <rFont val="Calibri"/>
        <family val="2"/>
        <scheme val="minor"/>
      </rPr>
      <t xml:space="preserve"> Iverson, L.R.; Prasad, A.M.; Peters, M.P.; Matthews, S.N. 2019. Facilitating  Adaptive Forest Management under Climate Change: A Spatially Specific Synthesis of 125 Species for Habitat Changes and Assisted Migration over the Eastern United States. Forests. 10(11): 989. https://doi.org/10.3390/f10110989.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</si>
</sst>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5" formatCode="#,###"/>
    <numFmt numFmtId="166" formatCode="#,###.0"/>
  </numFmts>
  <fonts count="2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4"/>
      <color theme="1"/>
      <name val="Calibri"/>
      <family val="2"/>
      <scheme val="minor"/>
    </font>
    <font>
      <sz val="11"/>
      <color theme="1"/>
      <name val="Calibri"/>
      <family val="2"/>
    </font>
    <font>
      <b/>
      <i/>
      <sz val="11"/>
      <color theme="1"/>
      <name val="Calibri"/>
      <family val="2"/>
      <scheme val="minor"/>
    </font>
    <font>
      <i/>
      <sz val="11"/>
      <color theme="1"/>
      <name val="Calibri"/>
      <family val="2"/>
      <scheme val="minor"/>
    </font>
    <font>
      <i/>
      <sz val="7"/>
      <color theme="1"/>
      <name val="Times New Roman"/>
      <family val="1"/>
    </font>
    <font>
      <u/>
      <sz val="11"/>
      <color theme="10"/>
      <name val="Calibri"/>
      <family val="2"/>
      <scheme val="minor"/>
    </font>
    <font>
      <vertAlign val="superscript"/>
      <sz val="11"/>
      <color theme="1"/>
      <name val="Calibri"/>
      <family val="2"/>
      <scheme val="minor"/>
    </font>
    <font>
      <sz val="12"/>
      <color theme="1"/>
      <name val="Calibri"/>
      <family val="2"/>
      <scheme val="minor"/>
    </font>
    <font>
      <b/>
      <sz val="12"/>
      <color rgb="FFFF0000"/>
      <name val="Calibri"/>
      <family val="2"/>
      <scheme val="minor"/>
    </font>
    <font>
      <b/>
      <sz val="12"/>
      <color theme="1"/>
      <name val="Calibri"/>
      <family val="2"/>
      <scheme val="minor"/>
    </font>
    <font>
      <b/>
      <sz val="15"/>
      <color theme="1"/>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n">
        <color indexed="64"/>
      </bottom>
      <diagonal/>
    </border>
    <border>
      <left/>
      <right/>
      <top style="thin">
        <color indexed="64"/>
      </top>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34">
    <xf numFmtId="0" fontId="0" fillId="0" borderId="0" xfId="0"/>
    <xf numFmtId="0" fontId="18" fillId="0" borderId="0" xfId="0" applyFont="1"/>
    <xf numFmtId="0" fontId="18" fillId="0" borderId="0" xfId="0" applyFont="1" applyAlignment="1">
      <alignment wrapText="1"/>
    </xf>
    <xf numFmtId="0" fontId="16" fillId="0" borderId="0" xfId="0" applyFont="1"/>
    <xf numFmtId="0" fontId="16" fillId="0" borderId="0" xfId="0" applyFont="1" applyAlignment="1">
      <alignment vertical="center"/>
    </xf>
    <xf numFmtId="0" fontId="0" fillId="0" borderId="0" xfId="0" applyAlignment="1">
      <alignment horizontal="left" vertical="center" wrapText="1"/>
    </xf>
    <xf numFmtId="0" fontId="0" fillId="0" borderId="0" xfId="0" applyAlignment="1">
      <alignment horizontal="left" wrapText="1"/>
    </xf>
    <xf numFmtId="0" fontId="16" fillId="0" borderId="0" xfId="0" applyFont="1" applyAlignment="1">
      <alignment vertical="center" wrapText="1"/>
    </xf>
    <xf numFmtId="0" fontId="0" fillId="0" borderId="0" xfId="0" applyAlignment="1">
      <alignment wrapText="1"/>
    </xf>
    <xf numFmtId="0" fontId="16" fillId="0" borderId="10" xfId="0" applyFont="1" applyBorder="1" applyAlignment="1">
      <alignment wrapText="1"/>
    </xf>
    <xf numFmtId="0" fontId="21" fillId="0" borderId="0" xfId="0" applyFont="1" applyAlignment="1">
      <alignment horizontal="left" vertical="center" wrapText="1"/>
    </xf>
    <xf numFmtId="0" fontId="0" fillId="0" borderId="0" xfId="0" applyAlignment="1">
      <alignment vertical="center" wrapText="1"/>
    </xf>
    <xf numFmtId="0" fontId="21" fillId="0" borderId="0" xfId="0" applyFont="1" applyAlignment="1">
      <alignment horizontal="left" wrapText="1"/>
    </xf>
    <xf numFmtId="0" fontId="21" fillId="0" borderId="0" xfId="0" applyFont="1" applyAlignment="1">
      <alignment vertical="center" wrapText="1"/>
    </xf>
    <xf numFmtId="0" fontId="18" fillId="0" borderId="0" xfId="0" applyFont="1" applyAlignment="1">
      <alignment vertical="center"/>
    </xf>
    <xf numFmtId="0" fontId="16" fillId="0" borderId="10" xfId="0" applyFont="1" applyBorder="1"/>
    <xf numFmtId="0" fontId="0" fillId="0" borderId="0" xfId="0" applyAlignment="1">
      <alignment vertical="center"/>
    </xf>
    <xf numFmtId="0" fontId="23" fillId="0" borderId="0" xfId="42" applyAlignment="1">
      <alignment vertical="center"/>
    </xf>
    <xf numFmtId="0" fontId="25" fillId="0" borderId="0" xfId="0" applyFont="1" applyAlignment="1">
      <alignment horizontal="left" vertical="center" wrapText="1"/>
    </xf>
    <xf numFmtId="0" fontId="0" fillId="0" borderId="0" xfId="0" applyAlignment="1">
      <alignment horizontal="center"/>
    </xf>
    <xf numFmtId="0" fontId="16" fillId="0" borderId="0" xfId="0" applyFont="1" applyAlignment="1">
      <alignment horizontal="center" vertical="center"/>
    </xf>
    <xf numFmtId="0" fontId="26" fillId="0" borderId="10" xfId="0" applyFont="1" applyBorder="1"/>
    <xf numFmtId="0" fontId="27" fillId="0" borderId="10" xfId="0" applyFont="1" applyBorder="1" applyAlignment="1">
      <alignment wrapText="1"/>
    </xf>
    <xf numFmtId="0" fontId="0" fillId="0" borderId="0" xfId="0" applyAlignment="1">
      <alignment horizontal="left" vertical="center"/>
    </xf>
    <xf numFmtId="0" fontId="0" fillId="0" borderId="0" xfId="0" applyAlignment="1">
      <alignment horizontal="left"/>
    </xf>
    <xf numFmtId="0" fontId="0" fillId="0" borderId="0" xfId="0" applyAlignment="1">
      <alignment horizontal="right"/>
    </xf>
    <xf numFmtId="166" fontId="0" fillId="0" borderId="0" xfId="0" applyNumberFormat="1"/>
    <xf numFmtId="165" fontId="0" fillId="0" borderId="0" xfId="0" applyNumberFormat="1"/>
    <xf numFmtId="0" fontId="16" fillId="0" borderId="11" xfId="0" applyFont="1" applyBorder="1" applyAlignment="1">
      <alignment horizontal="center"/>
    </xf>
    <xf numFmtId="0" fontId="0" fillId="0" borderId="0" xfId="0" applyAlignment="1">
      <alignment horizontal="left" wrapText="1"/>
    </xf>
    <xf numFmtId="0" fontId="0" fillId="0" borderId="0" xfId="0" applyAlignment="1">
      <alignment horizontal="center" wrapText="1"/>
    </xf>
    <xf numFmtId="0" fontId="28" fillId="0" borderId="0" xfId="0" applyFont="1" applyAlignment="1">
      <alignment horizontal="left"/>
    </xf>
    <xf numFmtId="0" fontId="16" fillId="0" borderId="0" xfId="0" applyFont="1" applyAlignment="1">
      <alignment horizontal="left" vertical="top" wrapText="1"/>
    </xf>
    <xf numFmtId="0" fontId="0" fillId="0" borderId="0" xfId="0" applyAlignment="1">
      <alignment horizontal="left" vertical="top"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04">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theme="7" tint="0.79995117038483843"/>
        </patternFill>
      </fill>
    </dxf>
    <dxf>
      <fill>
        <patternFill>
          <fgColor indexed="64"/>
          <bgColor theme="9" tint="0.79995117038483843"/>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numFmt numFmtId="164" formatCode="#0.0"/>
      <fill>
        <patternFill>
          <fgColor indexed="64"/>
          <bgColor theme="9" tint="0.59996337778862885"/>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rgb="FFFFCCFF"/>
        </patternFill>
      </fill>
    </dxf>
    <dxf>
      <numFmt numFmtId="164" formatCode="#0.0"/>
      <fill>
        <patternFill>
          <fgColor indexed="64"/>
          <bgColor theme="7" tint="0.79995117038483843"/>
        </patternFill>
      </fill>
    </dxf>
    <dxf>
      <numFmt numFmtId="164" formatCode="#0.0"/>
      <fill>
        <patternFill>
          <fgColor indexed="64"/>
          <bgColor theme="9" tint="0.79995117038483843"/>
        </patternFill>
      </fill>
    </dxf>
    <dxf>
      <numFmt numFmtId="164" formatCode="#0.0"/>
      <fill>
        <patternFill>
          <fgColor indexed="64"/>
          <bgColor theme="9" tint="0.59996337778862885"/>
        </patternFill>
      </fill>
    </dxf>
    <dxf>
      <fill>
        <patternFill>
          <fgColor indexed="64"/>
          <bgColor rgb="FFFF99FF"/>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59996337778862885"/>
        </patternFill>
      </fill>
    </dxf>
    <dxf>
      <fill>
        <patternFill>
          <fgColor indexed="64"/>
          <bgColor rgb="FFFFCCFF"/>
        </patternFill>
      </fill>
    </dxf>
    <dxf>
      <fill>
        <patternFill>
          <fgColor indexed="64"/>
          <bgColor theme="7" tint="0.79995117038483843"/>
        </patternFill>
      </fill>
    </dxf>
    <dxf>
      <fill>
        <patternFill>
          <fgColor indexed="64"/>
          <bgColor theme="9" tint="0.79995117038483843"/>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FF"/>
        </patternFill>
      </fill>
    </dxf>
    <dxf>
      <fill>
        <patternFill>
          <fgColor indexed="64"/>
          <bgColor theme="8" tint="0.79995117038483843"/>
        </patternFill>
      </fill>
    </dxf>
    <dxf>
      <fill>
        <patternFill>
          <fgColor indexed="64"/>
          <bgColor theme="0" tint="-0.14993743705557422"/>
        </patternFill>
      </fill>
    </dxf>
    <dxf>
      <fill>
        <patternFill>
          <fgColor indexed="64"/>
          <bgColor theme="9" tint="0.79995117038483843"/>
        </patternFill>
      </fill>
    </dxf>
    <dxf>
      <fill>
        <patternFill>
          <fgColor indexed="64"/>
          <bgColor theme="7" tint="0.79995117038483843"/>
        </patternFill>
      </fill>
    </dxf>
    <dxf>
      <fill>
        <patternFill>
          <fgColor indexed="64"/>
          <bgColor rgb="FFFFCCFF"/>
        </patternFill>
      </fill>
    </dxf>
    <dxf>
      <fill>
        <patternFill>
          <fgColor indexed="64"/>
          <bgColor theme="0" tint="-4.9989318521683403E-2"/>
        </patternFill>
      </fill>
    </dxf>
    <dxf>
      <fill>
        <patternFill>
          <fgColor indexed="64"/>
          <bgColor theme="0" tint="-0.14993743705557422"/>
        </patternFill>
      </fill>
    </dxf>
    <dxf>
      <fill>
        <patternFill>
          <fgColor indexed="64"/>
          <bgColor theme="9" tint="0.59996337778862885"/>
        </patternFill>
      </fill>
    </dxf>
    <dxf>
      <fill>
        <patternFill>
          <fgColor indexed="64"/>
          <bgColor theme="9" tint="0.79995117038483843"/>
        </patternFill>
      </fill>
    </dxf>
    <dxf>
      <fill>
        <patternFill>
          <fgColor indexed="64"/>
          <bgColor rgb="FFFFFFCC"/>
        </patternFill>
      </fill>
    </dxf>
    <dxf>
      <fill>
        <patternFill>
          <fgColor indexed="64"/>
          <bgColor rgb="FFFFCCFF"/>
        </patternFill>
      </fill>
    </dxf>
    <dxf>
      <fill>
        <patternFill>
          <fgColor indexed="64"/>
          <bgColor rgb="FFFF99CC"/>
        </patternFill>
      </fill>
    </dxf>
    <dxf>
      <fill>
        <patternFill>
          <fgColor indexed="64"/>
          <bgColor rgb="FFF78C81"/>
        </patternFill>
      </fill>
    </dxf>
    <dxf>
      <fill>
        <patternFill>
          <fgColor indexed="64"/>
          <bgColor theme="0" tint="-0.14993743705557422"/>
        </patternFill>
      </fill>
    </dxf>
    <dxf>
      <fill>
        <patternFill>
          <fgColor indexed="64"/>
          <bgColor theme="8" tint="0.79995117038483843"/>
        </patternFill>
      </fill>
    </dxf>
    <dxf>
      <numFmt numFmtId="166" formatCode="#,###.0"/>
    </dxf>
    <dxf>
      <numFmt numFmtId="165" formatCode="#,###"/>
    </dxf>
    <dxf>
      <alignment horizontal="left" vertical="bottom" textRotation="0" wrapText="0" indent="0" justifyLastLine="0" shrinkToFit="0" readingOrder="0"/>
    </dxf>
    <dxf>
      <alignment horizontal="left" vertical="bottom" textRotation="0" wrapText="0" indent="0" justifyLastLine="0" shrinkToFit="0" readingOrder="0"/>
    </dxf>
    <dxf>
      <alignment horizontal="left" vertical="bottom" textRotation="0" wrapText="0" indent="0" justifyLastLine="0" shrinkToFit="0" readingOrder="0"/>
    </dxf>
    <dxf>
      <fill>
        <patternFill patternType="solid">
          <fgColor theme="0" tint="-0.14999847407452621"/>
          <bgColor theme="0" tint="-0.14999847407452621"/>
        </patternFill>
      </fill>
      <border>
        <left/>
        <right/>
        <top/>
        <bottom/>
      </border>
    </dxf>
    <dxf>
      <fill>
        <patternFill patternType="solid">
          <fgColor theme="0" tint="-0.14999847407452621"/>
          <bgColor theme="0" tint="-0.14999847407452621"/>
        </patternFill>
      </fill>
      <border>
        <left/>
        <right/>
        <top/>
        <bottom/>
      </border>
    </dxf>
    <dxf>
      <font>
        <b/>
        <color theme="1"/>
      </font>
      <border>
        <left/>
        <right/>
        <top/>
        <bottom/>
      </border>
    </dxf>
    <dxf>
      <font>
        <b/>
        <color theme="1"/>
      </font>
      <border>
        <left/>
        <right/>
        <top/>
        <bottom/>
      </border>
    </dxf>
    <dxf>
      <font>
        <b/>
        <color theme="1"/>
      </font>
      <border>
        <left/>
        <right/>
        <top/>
        <bottom style="medium">
          <color rgb="FF000000"/>
        </bottom>
      </border>
    </dxf>
    <dxf>
      <font>
        <color theme="1"/>
      </font>
      <border>
        <left/>
        <right/>
        <top/>
        <bottom/>
      </border>
    </dxf>
  </dxfs>
  <tableStyles count="1" defaultTableStyle="TableStyleMedium2" defaultPivotStyle="PivotStyleLight16">
    <tableStyle name="Regional_Habitat" pivot="0" count="6">
      <tableStyleElement type="wholeTable" dxfId="103"/>
      <tableStyleElement type="headerRow" dxfId="102"/>
      <tableStyleElement type="firstColumn" dxfId="101"/>
      <tableStyleElement type="lastColumn" dxfId="100"/>
      <tableStyleElement type="firstRowStripe" dxfId="99"/>
      <tableStyleElement type="firstColumnStripe" dxfId="98"/>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ables/table1.xml><?xml version="1.0" encoding="utf-8"?>
<table xmlns="http://schemas.openxmlformats.org/spreadsheetml/2006/main" id="2" name="Table13" displayName="Table13" ref="A1:Q94" totalsRowShown="0" headerRowDxfId="97">
  <autoFilter ref="A1:Q94"/>
  <tableColumns count="17">
    <tableColumn id="2" name="Common Name" dataDxfId="96"/>
    <tableColumn id="3" name="Scientific Name" dataDxfId="95"/>
    <tableColumn id="4" name="Range"/>
    <tableColumn id="5" name="MR"/>
    <tableColumn id="6" name="%Cell"/>
    <tableColumn id="14" name="FIAsum"/>
    <tableColumn id="15" name="FIAiv"/>
    <tableColumn id="25" name="ChngCl45"/>
    <tableColumn id="26" name="ChngCl85"/>
    <tableColumn id="27" name="Adap"/>
    <tableColumn id="30" name="Abund"/>
    <tableColumn id="32" name="Capabil45"/>
    <tableColumn id="34" name="Capabil85"/>
    <tableColumn id="35" name="SHIFT45"/>
    <tableColumn id="36" name="SHIFT85"/>
    <tableColumn id="58" name="SSO"/>
    <tableColumn id="59" name="N">
      <calculatedColumnFormula>ROW()-1</calculatedColumnFormula>
    </tableColumn>
  </tableColumns>
  <tableStyleInfo name="Regional_Habitat" showFirstColumn="0" showLastColumn="0" showRowStripes="1" showColumnStripes="0"/>
</table>
</file>

<file path=xl/tables/table2.xml><?xml version="1.0" encoding="utf-8"?>
<table xmlns="http://schemas.openxmlformats.org/spreadsheetml/2006/main" id="1" name="Table1" displayName="Table1" ref="A1:BG94" totalsRowShown="0">
  <autoFilter ref="A1:BG94"/>
  <tableColumns count="59">
    <tableColumn id="1" name="FIA"/>
    <tableColumn id="2" name="Common Name"/>
    <tableColumn id="3" name="Scientific Name"/>
    <tableColumn id="4" name="Range"/>
    <tableColumn id="5" name="MR"/>
    <tableColumn id="6" name="%Cell"/>
    <tableColumn id="7" name="act_ncell"/>
    <tableColumn id="8" name="mod_ncell"/>
    <tableColumn id="9" name="ccsm45_ncell"/>
    <tableColumn id="10" name="had85_ncell"/>
    <tableColumn id="11" name="gcm45_ncell"/>
    <tableColumn id="12" name="gcm85_ncell"/>
    <tableColumn id="13" name="act_sumiv"/>
    <tableColumn id="14" name="FIAsum"/>
    <tableColumn id="15" name="FIAiv"/>
    <tableColumn id="16" name="MODi"/>
    <tableColumn id="17" name="CCSM45i"/>
    <tableColumn id="18" name="HAD85i"/>
    <tableColumn id="19" name="G45i"/>
    <tableColumn id="20" name="G85i"/>
    <tableColumn id="21" name="CCSM45r"/>
    <tableColumn id="22" name="HAD85r"/>
    <tableColumn id="23" name="G45r"/>
    <tableColumn id="24" name="G85r"/>
    <tableColumn id="25" name="ChngCl45"/>
    <tableColumn id="26" name="ChngCl85"/>
    <tableColumn id="27" name="Adap"/>
    <tableColumn id="28" name="PosTraits"/>
    <tableColumn id="29" name="NegTraits"/>
    <tableColumn id="30" name="Abund"/>
    <tableColumn id="31" name="Capability45"/>
    <tableColumn id="32" name="Capabil45"/>
    <tableColumn id="33" name="Capability85"/>
    <tableColumn id="34" name="Capabil85"/>
    <tableColumn id="35" name="SHIFT45"/>
    <tableColumn id="36" name="SHIFT85"/>
    <tableColumn id="37" name="Tot%PotCol"/>
    <tableColumn id="38" name="%Never"/>
    <tableColumn id="39" name="%OcCol"/>
    <tableColumn id="40" name="%Occ"/>
    <tableColumn id="41" name="%50Col"/>
    <tableColumn id="42" name="%2Col"/>
    <tableColumn id="43" name="%0Col"/>
    <tableColumn id="44" name="SumHQCL45"/>
    <tableColumn id="45" name="SumHQCL85"/>
    <tableColumn id="46" name="HQCL_wgt45"/>
    <tableColumn id="47" name="HQCL_wgt85"/>
    <tableColumn id="48" name="HQCL45_11"/>
    <tableColumn id="49" name="HQCL45_12"/>
    <tableColumn id="50" name="HQCL45_21"/>
    <tableColumn id="51" name="HQCL45_22"/>
    <tableColumn id="52" name="HQCL45_33"/>
    <tableColumn id="53" name="HQCL85_11"/>
    <tableColumn id="54" name="HQCL85_12"/>
    <tableColumn id="55" name="HQCL85_21"/>
    <tableColumn id="56" name="HQCL85_22"/>
    <tableColumn id="57" name="HQCL85_33"/>
    <tableColumn id="58" name="SSO"/>
    <tableColumn id="59" name="N">
      <calculatedColumnFormula>ROW()-1</calculatedColumnFormula>
    </tableColumn>
  </tableColumns>
  <tableStyleInfo name="Regional_Habita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hyperlink" Target="https://www.fs.usda.gov/treesearch/pubs/59105" TargetMode="External"/><Relationship Id="rId7" Type="http://schemas.openxmlformats.org/officeDocument/2006/relationships/printerSettings" Target="../printerSettings/printerSettings4.bin"/><Relationship Id="rId2" Type="http://schemas.openxmlformats.org/officeDocument/2006/relationships/hyperlink" Target="https://www.fs.usda.gov/treesearch/pubs/57857" TargetMode="External"/><Relationship Id="rId1" Type="http://schemas.openxmlformats.org/officeDocument/2006/relationships/hyperlink" Target="https://www.fs.usda.gov/treesearch/pubs/58353" TargetMode="External"/><Relationship Id="rId6" Type="http://schemas.openxmlformats.org/officeDocument/2006/relationships/hyperlink" Target="https://www.fs.usda.gov/treesearch/pubs/38643" TargetMode="External"/><Relationship Id="rId5" Type="http://schemas.openxmlformats.org/officeDocument/2006/relationships/hyperlink" Target="https://www.fs.usda.gov/treesearch/pubs/59105" TargetMode="External"/><Relationship Id="rId4" Type="http://schemas.openxmlformats.org/officeDocument/2006/relationships/hyperlink" Target="https://www.fs.usda.gov/treesearch/pubs/59105"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8" Type="http://schemas.openxmlformats.org/officeDocument/2006/relationships/hyperlink" Target="https://www.fs.usda.gov/treesearch/pubs/58353" TargetMode="External"/><Relationship Id="rId13" Type="http://schemas.openxmlformats.org/officeDocument/2006/relationships/printerSettings" Target="../printerSettings/printerSettings6.bin"/><Relationship Id="rId3" Type="http://schemas.openxmlformats.org/officeDocument/2006/relationships/hyperlink" Target="https://www.fs.usda.gov/treesearch/pubs/47839" TargetMode="External"/><Relationship Id="rId7" Type="http://schemas.openxmlformats.org/officeDocument/2006/relationships/hyperlink" Target="https://www.fs.usda.gov/treesearch/pubs/43705" TargetMode="External"/><Relationship Id="rId12" Type="http://schemas.openxmlformats.org/officeDocument/2006/relationships/hyperlink" Target="https://www.fs.usda.gov/treesearch/pubs/64162" TargetMode="External"/><Relationship Id="rId2" Type="http://schemas.openxmlformats.org/officeDocument/2006/relationships/hyperlink" Target="https://www.fs.usda.gov/treesearch/pubs/38757" TargetMode="External"/><Relationship Id="rId1" Type="http://schemas.openxmlformats.org/officeDocument/2006/relationships/hyperlink" Target="https://www.fs.usda.gov/treesearch/pubs/38643" TargetMode="External"/><Relationship Id="rId6" Type="http://schemas.openxmlformats.org/officeDocument/2006/relationships/hyperlink" Target="https://www.fs.usda.gov/treesearch/pubs/57857" TargetMode="External"/><Relationship Id="rId11" Type="http://schemas.openxmlformats.org/officeDocument/2006/relationships/hyperlink" Target="https://www.fs.usda.gov/treesearch/pubs/59105" TargetMode="External"/><Relationship Id="rId5" Type="http://schemas.openxmlformats.org/officeDocument/2006/relationships/hyperlink" Target="https://www.fs.usda.gov/treesearch/pubs/50748" TargetMode="External"/><Relationship Id="rId10" Type="http://schemas.openxmlformats.org/officeDocument/2006/relationships/hyperlink" Target="https://www.fs.usda.gov/treesearch/pubs/41221" TargetMode="External"/><Relationship Id="rId4" Type="http://schemas.openxmlformats.org/officeDocument/2006/relationships/hyperlink" Target="https://www.fs.usda.gov/treesearch/pubs/13412" TargetMode="External"/><Relationship Id="rId9" Type="http://schemas.openxmlformats.org/officeDocument/2006/relationships/hyperlink" Target="https://www.fs.usda.gov/treesearch/pubs/52135" TargetMode="External"/></Relationships>
</file>

<file path=xl/worksheets/_rels/sheet8.xml.rels><?xml version="1.0" encoding="UTF-8" standalone="yes"?>
<Relationships xmlns="http://schemas.openxmlformats.org/package/2006/relationships"><Relationship Id="rId1" Type="http://schemas.openxmlformats.org/officeDocument/2006/relationships/table" Target="../tables/table2.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V46"/>
  <sheetViews>
    <sheetView tabSelected="1" workbookViewId="0"/>
  </sheetViews>
  <sheetFormatPr defaultRowHeight="14.4" x14ac:dyDescent="0.3"/>
  <cols>
    <col min="1" max="1" width="9.21875" customWidth="1"/>
    <col min="2" max="2" width="8.33203125" customWidth="1"/>
    <col min="5" max="6" width="7.33203125" customWidth="1"/>
    <col min="8" max="8" width="9.5546875" customWidth="1"/>
    <col min="10" max="10" width="8.33203125" customWidth="1"/>
    <col min="11" max="11" width="6.109375" customWidth="1"/>
    <col min="12" max="13" width="8.33203125" customWidth="1"/>
    <col min="14" max="14" width="6.109375" customWidth="1"/>
    <col min="16" max="18" width="8.33203125" customWidth="1"/>
    <col min="19" max="19" width="3.33203125" customWidth="1"/>
    <col min="20" max="20" width="7.21875" customWidth="1"/>
    <col min="21" max="22" width="6.44140625" customWidth="1"/>
  </cols>
  <sheetData>
    <row r="1" spans="1:22" x14ac:dyDescent="0.3">
      <c r="C1" s="19" t="s">
        <v>516</v>
      </c>
      <c r="D1" s="19" t="s">
        <v>517</v>
      </c>
      <c r="F1" s="25" t="s">
        <v>518</v>
      </c>
    </row>
    <row r="2" spans="1:22" x14ac:dyDescent="0.3">
      <c r="B2" s="25" t="s">
        <v>519</v>
      </c>
      <c r="C2">
        <v>8200</v>
      </c>
      <c r="D2">
        <v>3166.0364</v>
      </c>
      <c r="F2" s="27">
        <v>306</v>
      </c>
    </row>
    <row r="3" spans="1:22" x14ac:dyDescent="0.3">
      <c r="A3" s="31" t="s">
        <v>520</v>
      </c>
      <c r="B3" s="31"/>
      <c r="C3" s="31"/>
    </row>
    <row r="4" spans="1:22" x14ac:dyDescent="0.3">
      <c r="A4" s="31"/>
      <c r="B4" s="31"/>
      <c r="C4" s="31"/>
    </row>
    <row r="5" spans="1:22" x14ac:dyDescent="0.3">
      <c r="B5" t="s">
        <v>560</v>
      </c>
    </row>
    <row r="7" spans="1:22" x14ac:dyDescent="0.3">
      <c r="A7" s="19" t="s">
        <v>521</v>
      </c>
      <c r="B7" s="19" t="s">
        <v>522</v>
      </c>
      <c r="K7" t="s">
        <v>523</v>
      </c>
      <c r="P7" t="s">
        <v>524</v>
      </c>
      <c r="T7" t="s">
        <v>525</v>
      </c>
    </row>
    <row r="8" spans="1:22" x14ac:dyDescent="0.3">
      <c r="A8" s="25" t="s">
        <v>526</v>
      </c>
      <c r="B8" s="19">
        <f>COUNTIFS('Sumter-short'!F:F, "&gt;0", 'Sumter-short'!B:B, "Fraxinus *")</f>
        <v>2</v>
      </c>
      <c r="H8" s="29" t="s">
        <v>527</v>
      </c>
      <c r="L8" s="30" t="s">
        <v>528</v>
      </c>
      <c r="M8" s="30" t="s">
        <v>529</v>
      </c>
      <c r="Q8" s="30" t="s">
        <v>528</v>
      </c>
      <c r="R8" s="30" t="s">
        <v>529</v>
      </c>
      <c r="U8" s="30" t="s">
        <v>530</v>
      </c>
      <c r="V8" s="30" t="s">
        <v>531</v>
      </c>
    </row>
    <row r="9" spans="1:22" x14ac:dyDescent="0.3">
      <c r="A9" s="25" t="s">
        <v>532</v>
      </c>
      <c r="B9" s="19">
        <f>COUNTIFS('Sumter-short'!F:F, "&gt;0", 'Sumter-short'!B:B, "Carya *")</f>
        <v>6</v>
      </c>
      <c r="E9" s="25" t="s">
        <v>12</v>
      </c>
      <c r="H9" s="29"/>
      <c r="I9" t="s">
        <v>533</v>
      </c>
      <c r="L9" s="30"/>
      <c r="M9" s="30"/>
      <c r="Q9" s="30"/>
      <c r="R9" s="30"/>
      <c r="U9" s="30"/>
      <c r="V9" s="30"/>
    </row>
    <row r="10" spans="1:22" x14ac:dyDescent="0.3">
      <c r="A10" s="25" t="s">
        <v>534</v>
      </c>
      <c r="B10" s="19">
        <f>COUNTIFS('Sumter-short'!F:F, "&gt;0", 'Sumter-short'!B:B, "Acer *")</f>
        <v>3</v>
      </c>
      <c r="D10" s="25" t="s">
        <v>84</v>
      </c>
      <c r="E10" s="19">
        <f>COUNTIF('Sumter-short'!K:K, "Abundant")</f>
        <v>2</v>
      </c>
      <c r="G10" s="25" t="s">
        <v>35</v>
      </c>
      <c r="H10" s="19">
        <f>COUNTIF('Sumter-short'!D:D, "High")</f>
        <v>22</v>
      </c>
      <c r="I10" s="19">
        <f>COUNTIF('Sumter-short'!J:J, "High")</f>
        <v>23</v>
      </c>
      <c r="K10" s="25" t="s">
        <v>535</v>
      </c>
      <c r="L10" s="19">
        <f>SUM(COUNTIF('Sumter-short'!H:H, "Lg. inc."), COUNTIF('Sumter-short'!H:H, "Sm. inc."))</f>
        <v>31</v>
      </c>
      <c r="M10" s="19">
        <f>SUM(COUNTIF('Sumter-short'!I:I, "Lg. inc."), COUNTIF('Sumter-short'!I:I, "Sm. inc."))</f>
        <v>34</v>
      </c>
      <c r="P10" s="25" t="s">
        <v>48</v>
      </c>
      <c r="Q10" s="19">
        <f>COUNTIF('Sumter-short'!L:L, "Very Good")</f>
        <v>10</v>
      </c>
      <c r="R10" s="19">
        <f>COUNTIF('Sumter-short'!M:M, "Very Good")</f>
        <v>11</v>
      </c>
      <c r="T10" s="25" t="s">
        <v>536</v>
      </c>
      <c r="U10" s="19">
        <f>SUM(COUNTIF('Sumter-short'!N:N, "Likely +"), COUNTIF('Sumter-short'!N:N, "Likely ++"))</f>
        <v>4</v>
      </c>
      <c r="V10" s="19">
        <f>SUM(COUNTIF('Sumter-short'!O:O, "Likely +"), COUNTIF('Sumter-short'!O:O, "Likely ++"))</f>
        <v>5</v>
      </c>
    </row>
    <row r="11" spans="1:22" x14ac:dyDescent="0.3">
      <c r="A11" s="25" t="s">
        <v>537</v>
      </c>
      <c r="B11" s="19">
        <f>COUNTIFS('Sumter-short'!F:F, "&gt;0", 'Sumter-short'!B:B, "Quercus *")</f>
        <v>15</v>
      </c>
      <c r="D11" s="25" t="s">
        <v>47</v>
      </c>
      <c r="E11" s="19">
        <f>COUNTIF('Sumter-short'!K:K, "Common")</f>
        <v>25</v>
      </c>
      <c r="G11" s="25" t="s">
        <v>43</v>
      </c>
      <c r="H11" s="19">
        <f>COUNTIF('Sumter-short'!D:D,"Medium")</f>
        <v>32</v>
      </c>
      <c r="I11" s="19">
        <f>COUNTIF('Sumter-short'!J:J,"Medium")</f>
        <v>54</v>
      </c>
      <c r="K11" s="25" t="s">
        <v>538</v>
      </c>
      <c r="L11" s="19">
        <f>COUNTIF('Sumter-short'!H:H, "No change")</f>
        <v>20</v>
      </c>
      <c r="M11" s="19">
        <f>COUNTIF('Sumter-short'!I:I, "No change")</f>
        <v>18</v>
      </c>
      <c r="P11" s="25" t="s">
        <v>58</v>
      </c>
      <c r="Q11" s="19">
        <f>COUNTIF('Sumter-short'!L:L, "Good")</f>
        <v>21</v>
      </c>
      <c r="R11" s="19">
        <f>COUNTIF('Sumter-short'!M:M, "Good")</f>
        <v>21</v>
      </c>
      <c r="T11" s="25" t="s">
        <v>539</v>
      </c>
      <c r="U11" s="19">
        <f>SUM(COUNTIF('Sumter-short'!N:N, "Infill +"), COUNTIF('Sumter-short'!N:N, "Infill ++"))</f>
        <v>16</v>
      </c>
      <c r="V11" s="19">
        <f>SUM(COUNTIF('Sumter-short'!O:O, "Infill +"), COUNTIF('Sumter-short'!O:O, "Infill ++"))</f>
        <v>20</v>
      </c>
    </row>
    <row r="12" spans="1:22" x14ac:dyDescent="0.3">
      <c r="A12" s="25" t="s">
        <v>540</v>
      </c>
      <c r="B12" s="19">
        <f>COUNTIFS('Sumter-short'!F:F, "&gt;0", 'Sumter-short'!B:B, "Pinus *")</f>
        <v>7</v>
      </c>
      <c r="D12" s="25" t="s">
        <v>57</v>
      </c>
      <c r="E12" s="19">
        <f>COUNTIF('Sumter-short'!K:K, "Rare")</f>
        <v>45</v>
      </c>
      <c r="G12" s="25" t="s">
        <v>63</v>
      </c>
      <c r="H12" s="19">
        <f>COUNTIF('Sumter-short'!D:D,"Low")</f>
        <v>35</v>
      </c>
      <c r="I12" s="19">
        <f>COUNTIF('Sumter-short'!J:J,"Low")</f>
        <v>13</v>
      </c>
      <c r="K12" s="25" t="s">
        <v>541</v>
      </c>
      <c r="L12" s="19">
        <f>SUM(COUNTIF('Sumter-short'!H:H, "Very Lg. dec."), COUNTIF('Sumter-short'!H:H, "Lg. dec."), COUNTIF('Sumter-short'!H:H, "Sm. dec."))</f>
        <v>17</v>
      </c>
      <c r="M12" s="19">
        <f>SUM(COUNTIF('Sumter-short'!I:I, "Very Lg. dec."), COUNTIF('Sumter-short'!I:I, "Lg. dec."), COUNTIF('Sumter-short'!I:I, "Sm. dec."))</f>
        <v>16</v>
      </c>
      <c r="P12" s="25" t="s">
        <v>73</v>
      </c>
      <c r="Q12" s="19">
        <f>COUNTIF('Sumter-short'!L:L, "Fair")</f>
        <v>9</v>
      </c>
      <c r="R12" s="19">
        <f>COUNTIF('Sumter-short'!M:M, "Fair")</f>
        <v>12</v>
      </c>
      <c r="T12" s="25" t="s">
        <v>542</v>
      </c>
      <c r="U12" s="19">
        <f>SUM(COUNTIF('Sumter-short'!N:N, "Migrate +"), COUNTIF('Sumter-short'!N:N, "Migrate ++"))</f>
        <v>2</v>
      </c>
      <c r="V12" s="19">
        <f>SUM(COUNTIF('Sumter-short'!O:O, "Migrate +"), COUNTIF('Sumter-short'!O:O, "Migrate ++"))</f>
        <v>1</v>
      </c>
    </row>
    <row r="13" spans="1:22" x14ac:dyDescent="0.3">
      <c r="A13" s="25" t="s">
        <v>543</v>
      </c>
      <c r="B13" s="19">
        <f>COUNTIF('Sumter-short'!F:F, "&gt;0") - SUM($B$8:$B$12)</f>
        <v>39</v>
      </c>
      <c r="D13" s="25" t="s">
        <v>39</v>
      </c>
      <c r="E13" s="19">
        <f>COUNTIF('Sumter-short'!K:K, "Absent")</f>
        <v>17</v>
      </c>
      <c r="G13" s="25" t="s">
        <v>0</v>
      </c>
      <c r="H13" s="19">
        <f>COUNTIF('Sumter-short'!D:D,"FIA")</f>
        <v>4</v>
      </c>
      <c r="I13" s="19"/>
      <c r="K13" s="25" t="s">
        <v>544</v>
      </c>
      <c r="L13" s="19">
        <f>COUNTIF('Sumter-short'!H:H, "New Habitat")</f>
        <v>11</v>
      </c>
      <c r="M13" s="19">
        <f>COUNTIF('Sumter-short'!I:I, "New Habitat")</f>
        <v>14</v>
      </c>
      <c r="P13" s="25" t="s">
        <v>74</v>
      </c>
      <c r="Q13" s="19">
        <f>COUNTIF('Sumter-short'!L:L, "Poor")</f>
        <v>13</v>
      </c>
      <c r="R13" s="19">
        <f>COUNTIF('Sumter-short'!M:M, "Poor")</f>
        <v>13</v>
      </c>
      <c r="U13" s="28">
        <f>SUM($U$10:$U$12)</f>
        <v>22</v>
      </c>
      <c r="V13" s="28">
        <f>SUM($V$10:$V$12)</f>
        <v>26</v>
      </c>
    </row>
    <row r="14" spans="1:22" x14ac:dyDescent="0.3">
      <c r="B14" s="28">
        <f>SUM($B$8:$B$13)</f>
        <v>72</v>
      </c>
      <c r="E14" s="28">
        <f>SUM($E$10:$E$13)</f>
        <v>89</v>
      </c>
      <c r="H14" s="28">
        <f>SUM($H$10:$H$13)</f>
        <v>93</v>
      </c>
      <c r="I14" s="28">
        <f>SUM($I$10:$I$12)</f>
        <v>90</v>
      </c>
      <c r="K14" s="25" t="s">
        <v>106</v>
      </c>
      <c r="L14" s="19">
        <f>COUNTIF('Sumter-short'!H:H, "Unknown")</f>
        <v>14</v>
      </c>
      <c r="M14" s="19">
        <f>COUNTIF('Sumter-short'!I:I, "Unknown")</f>
        <v>11</v>
      </c>
      <c r="P14" s="25" t="s">
        <v>90</v>
      </c>
      <c r="Q14" s="19">
        <f>COUNTIF('Sumter-short'!L:L, "Very Poor")</f>
        <v>15</v>
      </c>
      <c r="R14" s="19">
        <f>COUNTIF('Sumter-short'!M:M, "Very Poor")</f>
        <v>11</v>
      </c>
    </row>
    <row r="15" spans="1:22" x14ac:dyDescent="0.3">
      <c r="L15" s="28">
        <f>SUM($L$10:$L$14)</f>
        <v>93</v>
      </c>
      <c r="M15" s="28">
        <f>SUM($M$10:$M$14)</f>
        <v>93</v>
      </c>
      <c r="P15" s="25" t="s">
        <v>311</v>
      </c>
      <c r="Q15" s="19">
        <f>COUNTIF('Sumter-short'!L:L, "FIA Only")</f>
        <v>2</v>
      </c>
      <c r="R15" s="19">
        <f>COUNTIF('Sumter-short'!M:M, "FIA Only")</f>
        <v>2</v>
      </c>
    </row>
    <row r="16" spans="1:22" x14ac:dyDescent="0.3">
      <c r="A16" s="31" t="s">
        <v>545</v>
      </c>
      <c r="B16" s="31"/>
      <c r="C16" s="31"/>
      <c r="D16" s="31"/>
      <c r="E16" s="31"/>
      <c r="F16" s="31"/>
      <c r="P16" s="25" t="s">
        <v>106</v>
      </c>
      <c r="Q16" s="19">
        <f>COUNTIF('Sumter-short'!L:L, "Unknown")</f>
        <v>10</v>
      </c>
      <c r="R16" s="19">
        <f>COUNTIF('Sumter-short'!M:M, "Unknown")</f>
        <v>7</v>
      </c>
    </row>
    <row r="17" spans="1:18" x14ac:dyDescent="0.3">
      <c r="A17" s="31"/>
      <c r="B17" s="31"/>
      <c r="C17" s="31"/>
      <c r="D17" s="31"/>
      <c r="E17" s="31"/>
      <c r="F17" s="31"/>
      <c r="Q17" s="28">
        <f>SUM($Q$10:$Q$16)</f>
        <v>80</v>
      </c>
      <c r="R17" s="28">
        <f>SUM($R$10:$R$16)</f>
        <v>77</v>
      </c>
    </row>
    <row r="18" spans="1:18" x14ac:dyDescent="0.3">
      <c r="A18" s="3" t="s">
        <v>546</v>
      </c>
      <c r="I18" s="3" t="s">
        <v>547</v>
      </c>
    </row>
    <row r="19" spans="1:18" x14ac:dyDescent="0.3">
      <c r="B19" t="s">
        <v>548</v>
      </c>
      <c r="C19" s="3">
        <v>2009</v>
      </c>
      <c r="D19" s="3">
        <v>2039</v>
      </c>
      <c r="E19" s="3">
        <v>2069</v>
      </c>
      <c r="F19" s="3">
        <v>2099</v>
      </c>
      <c r="J19" t="s">
        <v>548</v>
      </c>
      <c r="K19" s="3">
        <v>2009</v>
      </c>
      <c r="L19" s="3">
        <v>2039</v>
      </c>
      <c r="M19" s="3">
        <v>2069</v>
      </c>
      <c r="N19" s="3">
        <v>2099</v>
      </c>
    </row>
    <row r="20" spans="1:18" x14ac:dyDescent="0.3">
      <c r="A20" s="30" t="s">
        <v>549</v>
      </c>
      <c r="B20" t="s">
        <v>550</v>
      </c>
      <c r="C20" s="26">
        <v>61.03</v>
      </c>
      <c r="D20" s="26">
        <v>62.8</v>
      </c>
      <c r="E20" s="26">
        <v>64.849999999999994</v>
      </c>
      <c r="F20" s="26">
        <v>64.900000000000006</v>
      </c>
      <c r="I20" s="30" t="s">
        <v>551</v>
      </c>
      <c r="J20" t="s">
        <v>550</v>
      </c>
      <c r="K20" s="26">
        <v>48.13</v>
      </c>
      <c r="L20" s="26">
        <v>51.64</v>
      </c>
      <c r="M20" s="26">
        <v>54.39</v>
      </c>
      <c r="N20" s="26">
        <v>55.67</v>
      </c>
    </row>
    <row r="21" spans="1:18" x14ac:dyDescent="0.3">
      <c r="A21" s="30"/>
      <c r="B21" t="s">
        <v>552</v>
      </c>
      <c r="C21" s="26">
        <v>61.03</v>
      </c>
      <c r="D21" s="26">
        <v>63.16</v>
      </c>
      <c r="E21" s="26">
        <v>65.569999999999993</v>
      </c>
      <c r="F21" s="26">
        <v>68.33</v>
      </c>
      <c r="I21" s="30"/>
      <c r="J21" t="s">
        <v>552</v>
      </c>
      <c r="K21" s="26">
        <v>48.13</v>
      </c>
      <c r="L21" s="26">
        <v>51.91</v>
      </c>
      <c r="M21" s="26">
        <v>55.42</v>
      </c>
      <c r="N21" s="26">
        <v>61.72</v>
      </c>
    </row>
    <row r="22" spans="1:18" x14ac:dyDescent="0.3">
      <c r="B22" t="s">
        <v>553</v>
      </c>
      <c r="C22" s="26">
        <v>61.03</v>
      </c>
      <c r="D22" s="26">
        <v>63.85</v>
      </c>
      <c r="E22" s="26">
        <v>65.88</v>
      </c>
      <c r="F22" s="26">
        <v>66.680000000000007</v>
      </c>
      <c r="J22" t="s">
        <v>553</v>
      </c>
      <c r="K22" s="26">
        <v>48.13</v>
      </c>
      <c r="L22" s="26">
        <v>53.86</v>
      </c>
      <c r="M22" s="26">
        <v>57.76</v>
      </c>
      <c r="N22" s="26">
        <v>60.9</v>
      </c>
    </row>
    <row r="23" spans="1:18" x14ac:dyDescent="0.3">
      <c r="B23" t="s">
        <v>554</v>
      </c>
      <c r="C23" s="26">
        <v>61.03</v>
      </c>
      <c r="D23" s="26">
        <v>63.81</v>
      </c>
      <c r="E23" s="26">
        <v>67.040000000000006</v>
      </c>
      <c r="F23" s="26">
        <v>70.67</v>
      </c>
      <c r="J23" t="s">
        <v>554</v>
      </c>
      <c r="K23" s="26">
        <v>48.13</v>
      </c>
      <c r="L23" s="26">
        <v>53.12</v>
      </c>
      <c r="M23" s="26">
        <v>59.34</v>
      </c>
      <c r="N23" s="26">
        <v>59.28</v>
      </c>
    </row>
    <row r="24" spans="1:18" x14ac:dyDescent="0.3">
      <c r="B24" t="s">
        <v>555</v>
      </c>
      <c r="C24" s="26">
        <v>61.03</v>
      </c>
      <c r="D24" s="26">
        <v>63.3</v>
      </c>
      <c r="E24" s="26">
        <v>66.14</v>
      </c>
      <c r="F24" s="26">
        <v>67.58</v>
      </c>
      <c r="J24" t="s">
        <v>555</v>
      </c>
      <c r="K24" s="26">
        <v>48.13</v>
      </c>
      <c r="L24" s="26">
        <v>48.01</v>
      </c>
      <c r="M24" s="26">
        <v>51.49</v>
      </c>
      <c r="N24" s="26">
        <v>53.02</v>
      </c>
    </row>
    <row r="25" spans="1:18" x14ac:dyDescent="0.3">
      <c r="B25" t="s">
        <v>556</v>
      </c>
      <c r="C25" s="26">
        <v>61.03</v>
      </c>
      <c r="D25" s="26">
        <v>63.55</v>
      </c>
      <c r="E25" s="26">
        <v>67.59</v>
      </c>
      <c r="F25" s="26">
        <v>71.650000000000006</v>
      </c>
      <c r="J25" t="s">
        <v>556</v>
      </c>
      <c r="K25" s="26">
        <v>48.13</v>
      </c>
      <c r="L25" s="26">
        <v>53.49</v>
      </c>
      <c r="M25" s="26">
        <v>48.72</v>
      </c>
      <c r="N25" s="26">
        <v>51.47</v>
      </c>
    </row>
    <row r="27" spans="1:18" x14ac:dyDescent="0.3">
      <c r="A27" s="30" t="s">
        <v>557</v>
      </c>
      <c r="B27" t="s">
        <v>550</v>
      </c>
      <c r="C27" s="26">
        <v>74.81</v>
      </c>
      <c r="D27" s="26">
        <v>76.510000000000005</v>
      </c>
      <c r="E27" s="26">
        <v>78.3</v>
      </c>
      <c r="F27" s="26">
        <v>78.72</v>
      </c>
      <c r="I27" s="30" t="s">
        <v>557</v>
      </c>
      <c r="J27" t="s">
        <v>550</v>
      </c>
      <c r="K27" s="26">
        <v>20.04</v>
      </c>
      <c r="L27" s="26">
        <v>22.63</v>
      </c>
      <c r="M27" s="26">
        <v>24.63</v>
      </c>
      <c r="N27" s="26">
        <v>25.27</v>
      </c>
    </row>
    <row r="28" spans="1:18" x14ac:dyDescent="0.3">
      <c r="A28" s="30"/>
      <c r="B28" t="s">
        <v>552</v>
      </c>
      <c r="C28" s="26">
        <v>74.81</v>
      </c>
      <c r="D28" s="26">
        <v>76.67</v>
      </c>
      <c r="E28" s="26">
        <v>79.239999999999995</v>
      </c>
      <c r="F28" s="26">
        <v>82.77</v>
      </c>
      <c r="I28" s="30"/>
      <c r="J28" t="s">
        <v>552</v>
      </c>
      <c r="K28" s="26">
        <v>20.04</v>
      </c>
      <c r="L28" s="26">
        <v>22.11</v>
      </c>
      <c r="M28" s="26">
        <v>23.62</v>
      </c>
      <c r="N28" s="26">
        <v>26.34</v>
      </c>
    </row>
    <row r="29" spans="1:18" x14ac:dyDescent="0.3">
      <c r="A29" s="30"/>
      <c r="B29" t="s">
        <v>553</v>
      </c>
      <c r="C29" s="26">
        <v>74.81</v>
      </c>
      <c r="D29" s="26">
        <v>77.900000000000006</v>
      </c>
      <c r="E29" s="26">
        <v>79.97</v>
      </c>
      <c r="F29" s="26">
        <v>81.33</v>
      </c>
      <c r="I29" s="30"/>
      <c r="J29" t="s">
        <v>553</v>
      </c>
      <c r="K29" s="26">
        <v>20.04</v>
      </c>
      <c r="L29" s="26">
        <v>24.85</v>
      </c>
      <c r="M29" s="26">
        <v>27.56</v>
      </c>
      <c r="N29" s="26">
        <v>28.31</v>
      </c>
    </row>
    <row r="30" spans="1:18" x14ac:dyDescent="0.3">
      <c r="B30" t="s">
        <v>554</v>
      </c>
      <c r="C30" s="26">
        <v>74.81</v>
      </c>
      <c r="D30" s="26">
        <v>77.98</v>
      </c>
      <c r="E30" s="26">
        <v>81.489999999999995</v>
      </c>
      <c r="F30" s="26">
        <v>85.68</v>
      </c>
      <c r="J30" t="s">
        <v>554</v>
      </c>
      <c r="K30" s="26">
        <v>20.04</v>
      </c>
      <c r="L30" s="26">
        <v>23.79</v>
      </c>
      <c r="M30" s="26">
        <v>28.64</v>
      </c>
      <c r="N30" s="26">
        <v>28.95</v>
      </c>
    </row>
    <row r="31" spans="1:18" x14ac:dyDescent="0.3">
      <c r="B31" t="s">
        <v>555</v>
      </c>
      <c r="C31" s="26">
        <v>74.81</v>
      </c>
      <c r="D31" s="26">
        <v>77.900000000000006</v>
      </c>
      <c r="E31" s="26">
        <v>80.47</v>
      </c>
      <c r="F31" s="26">
        <v>82.17</v>
      </c>
      <c r="J31" t="s">
        <v>555</v>
      </c>
      <c r="K31" s="26">
        <v>20.04</v>
      </c>
      <c r="L31" s="26">
        <v>19.940000000000001</v>
      </c>
      <c r="M31" s="26">
        <v>20.440000000000001</v>
      </c>
      <c r="N31" s="26">
        <v>21.27</v>
      </c>
    </row>
    <row r="32" spans="1:18" x14ac:dyDescent="0.3">
      <c r="B32" t="s">
        <v>556</v>
      </c>
      <c r="C32" s="26">
        <v>74.81</v>
      </c>
      <c r="D32" s="26">
        <v>77.78</v>
      </c>
      <c r="E32" s="26">
        <v>83.46</v>
      </c>
      <c r="F32" s="26">
        <v>87.52</v>
      </c>
      <c r="J32" t="s">
        <v>556</v>
      </c>
      <c r="K32" s="26">
        <v>20.04</v>
      </c>
      <c r="L32" s="26">
        <v>22.94</v>
      </c>
      <c r="M32" s="26">
        <v>18.329999999999998</v>
      </c>
      <c r="N32" s="26">
        <v>18.57</v>
      </c>
    </row>
    <row r="34" spans="1:21" x14ac:dyDescent="0.3">
      <c r="A34" s="30" t="s">
        <v>558</v>
      </c>
      <c r="B34" t="s">
        <v>550</v>
      </c>
      <c r="C34" s="26">
        <v>40.869999999999997</v>
      </c>
      <c r="D34" s="26">
        <v>43.34</v>
      </c>
      <c r="E34" s="26">
        <v>44.12</v>
      </c>
      <c r="F34" s="26">
        <v>44.06</v>
      </c>
    </row>
    <row r="35" spans="1:21" x14ac:dyDescent="0.3">
      <c r="A35" s="30"/>
      <c r="B35" t="s">
        <v>552</v>
      </c>
      <c r="C35" s="26">
        <v>40.869999999999997</v>
      </c>
      <c r="D35" s="26">
        <v>43.35</v>
      </c>
      <c r="E35" s="26">
        <v>44.41</v>
      </c>
      <c r="F35" s="26">
        <v>45.56</v>
      </c>
      <c r="I35" s="32" t="s">
        <v>561</v>
      </c>
      <c r="J35" s="33"/>
      <c r="K35" s="33"/>
      <c r="L35" s="33"/>
      <c r="M35" s="33"/>
      <c r="N35" s="33"/>
      <c r="O35" s="33"/>
      <c r="P35" s="33"/>
      <c r="Q35" s="33"/>
      <c r="R35" s="33"/>
      <c r="S35" s="33"/>
      <c r="T35" s="33"/>
      <c r="U35" s="33"/>
    </row>
    <row r="36" spans="1:21" x14ac:dyDescent="0.3">
      <c r="A36" s="30"/>
      <c r="B36" t="s">
        <v>553</v>
      </c>
      <c r="C36" s="26">
        <v>40.869999999999997</v>
      </c>
      <c r="D36" s="26">
        <v>43.94</v>
      </c>
      <c r="E36" s="26">
        <v>44.18</v>
      </c>
      <c r="F36" s="26">
        <v>44.7</v>
      </c>
      <c r="I36" s="33"/>
      <c r="J36" s="33"/>
      <c r="K36" s="33"/>
      <c r="L36" s="33"/>
      <c r="M36" s="33"/>
      <c r="N36" s="33"/>
      <c r="O36" s="33"/>
      <c r="P36" s="33"/>
      <c r="Q36" s="33"/>
      <c r="R36" s="33"/>
      <c r="S36" s="33"/>
      <c r="T36" s="33"/>
      <c r="U36" s="33"/>
    </row>
    <row r="37" spans="1:21" x14ac:dyDescent="0.3">
      <c r="B37" t="s">
        <v>554</v>
      </c>
      <c r="C37" s="26">
        <v>40.869999999999997</v>
      </c>
      <c r="D37" s="26">
        <v>42.81</v>
      </c>
      <c r="E37" s="26">
        <v>43.82</v>
      </c>
      <c r="F37" s="26">
        <v>44.45</v>
      </c>
      <c r="I37" s="33"/>
      <c r="J37" s="33"/>
      <c r="K37" s="33"/>
      <c r="L37" s="33"/>
      <c r="M37" s="33"/>
      <c r="N37" s="33"/>
      <c r="O37" s="33"/>
      <c r="P37" s="33"/>
      <c r="Q37" s="33"/>
      <c r="R37" s="33"/>
      <c r="S37" s="33"/>
      <c r="T37" s="33"/>
      <c r="U37" s="33"/>
    </row>
    <row r="38" spans="1:21" x14ac:dyDescent="0.3">
      <c r="B38" t="s">
        <v>555</v>
      </c>
      <c r="C38" s="26">
        <v>40.869999999999997</v>
      </c>
      <c r="D38" s="26">
        <v>41.11</v>
      </c>
      <c r="E38" s="26">
        <v>42.88</v>
      </c>
      <c r="F38" s="26">
        <v>43.32</v>
      </c>
      <c r="I38" s="33"/>
      <c r="J38" s="33"/>
      <c r="K38" s="33"/>
      <c r="L38" s="33"/>
      <c r="M38" s="33"/>
      <c r="N38" s="33"/>
      <c r="O38" s="33"/>
      <c r="P38" s="33"/>
      <c r="Q38" s="33"/>
      <c r="R38" s="33"/>
      <c r="S38" s="33"/>
      <c r="T38" s="33"/>
      <c r="U38" s="33"/>
    </row>
    <row r="39" spans="1:21" x14ac:dyDescent="0.3">
      <c r="B39" t="s">
        <v>556</v>
      </c>
      <c r="C39" s="26">
        <v>40.869999999999997</v>
      </c>
      <c r="D39" s="26">
        <v>42.01</v>
      </c>
      <c r="E39" s="26">
        <v>43.06</v>
      </c>
      <c r="F39" s="26">
        <v>44.67</v>
      </c>
      <c r="I39" s="33"/>
      <c r="J39" s="33"/>
      <c r="K39" s="33"/>
      <c r="L39" s="33"/>
      <c r="M39" s="33"/>
      <c r="N39" s="33"/>
      <c r="O39" s="33"/>
      <c r="P39" s="33"/>
      <c r="Q39" s="33"/>
      <c r="R39" s="33"/>
      <c r="S39" s="33"/>
      <c r="T39" s="33"/>
      <c r="U39" s="33"/>
    </row>
    <row r="40" spans="1:21" x14ac:dyDescent="0.3">
      <c r="I40" s="33"/>
      <c r="J40" s="33"/>
      <c r="K40" s="33"/>
      <c r="L40" s="33"/>
      <c r="M40" s="33"/>
      <c r="N40" s="33"/>
      <c r="O40" s="33"/>
      <c r="P40" s="33"/>
      <c r="Q40" s="33"/>
      <c r="R40" s="33"/>
      <c r="S40" s="33"/>
      <c r="T40" s="33"/>
      <c r="U40" s="33"/>
    </row>
    <row r="41" spans="1:21" x14ac:dyDescent="0.3">
      <c r="A41" s="30" t="s">
        <v>559</v>
      </c>
      <c r="B41" t="s">
        <v>550</v>
      </c>
      <c r="C41" s="26">
        <v>79.67</v>
      </c>
      <c r="D41" s="26">
        <v>81.66</v>
      </c>
      <c r="E41" s="26">
        <v>82.59</v>
      </c>
      <c r="F41" s="26">
        <v>82.64</v>
      </c>
      <c r="I41" s="33"/>
      <c r="J41" s="33"/>
      <c r="K41" s="33"/>
      <c r="L41" s="33"/>
      <c r="M41" s="33"/>
      <c r="N41" s="33"/>
      <c r="O41" s="33"/>
      <c r="P41" s="33"/>
      <c r="Q41" s="33"/>
      <c r="R41" s="33"/>
      <c r="S41" s="33"/>
      <c r="T41" s="33"/>
      <c r="U41" s="33"/>
    </row>
    <row r="42" spans="1:21" x14ac:dyDescent="0.3">
      <c r="A42" s="30"/>
      <c r="B42" t="s">
        <v>552</v>
      </c>
      <c r="C42" s="26">
        <v>79.67</v>
      </c>
      <c r="D42" s="26">
        <v>81.87</v>
      </c>
      <c r="E42" s="26">
        <v>83.36</v>
      </c>
      <c r="F42" s="26">
        <v>85.12</v>
      </c>
      <c r="I42" s="33"/>
      <c r="J42" s="33"/>
      <c r="K42" s="33"/>
      <c r="L42" s="33"/>
      <c r="M42" s="33"/>
      <c r="N42" s="33"/>
      <c r="O42" s="33"/>
      <c r="P42" s="33"/>
      <c r="Q42" s="33"/>
      <c r="R42" s="33"/>
      <c r="S42" s="33"/>
      <c r="T42" s="33"/>
      <c r="U42" s="33"/>
    </row>
    <row r="43" spans="1:21" x14ac:dyDescent="0.3">
      <c r="A43" s="30"/>
      <c r="B43" t="s">
        <v>553</v>
      </c>
      <c r="C43" s="26">
        <v>79.67</v>
      </c>
      <c r="D43" s="26">
        <v>82.47</v>
      </c>
      <c r="E43" s="26">
        <v>83.33</v>
      </c>
      <c r="F43" s="26">
        <v>84.32</v>
      </c>
      <c r="I43" s="33"/>
      <c r="J43" s="33"/>
      <c r="K43" s="33"/>
      <c r="L43" s="33"/>
      <c r="M43" s="33"/>
      <c r="N43" s="33"/>
      <c r="O43" s="33"/>
      <c r="P43" s="33"/>
      <c r="Q43" s="33"/>
      <c r="R43" s="33"/>
      <c r="S43" s="33"/>
      <c r="T43" s="33"/>
      <c r="U43" s="33"/>
    </row>
    <row r="44" spans="1:21" x14ac:dyDescent="0.3">
      <c r="B44" t="s">
        <v>554</v>
      </c>
      <c r="C44" s="26">
        <v>79.67</v>
      </c>
      <c r="D44" s="26">
        <v>82.86</v>
      </c>
      <c r="E44" s="26">
        <v>84.61</v>
      </c>
      <c r="F44" s="26">
        <v>86.92</v>
      </c>
      <c r="I44" s="33"/>
      <c r="J44" s="33"/>
      <c r="K44" s="33"/>
      <c r="L44" s="33"/>
      <c r="M44" s="33"/>
      <c r="N44" s="33"/>
      <c r="O44" s="33"/>
      <c r="P44" s="33"/>
      <c r="Q44" s="33"/>
      <c r="R44" s="33"/>
      <c r="S44" s="33"/>
      <c r="T44" s="33"/>
      <c r="U44" s="33"/>
    </row>
    <row r="45" spans="1:21" x14ac:dyDescent="0.3">
      <c r="B45" t="s">
        <v>555</v>
      </c>
      <c r="C45" s="26">
        <v>79.67</v>
      </c>
      <c r="D45" s="26">
        <v>83.3</v>
      </c>
      <c r="E45" s="26">
        <v>84.97</v>
      </c>
      <c r="F45" s="26">
        <v>85.67</v>
      </c>
    </row>
    <row r="46" spans="1:21" x14ac:dyDescent="0.3">
      <c r="B46" t="s">
        <v>556</v>
      </c>
      <c r="C46" s="26">
        <v>79.67</v>
      </c>
      <c r="D46" s="26">
        <v>83.78</v>
      </c>
      <c r="E46" s="26">
        <v>87.29</v>
      </c>
      <c r="F46" s="26">
        <v>89.47</v>
      </c>
    </row>
  </sheetData>
  <mergeCells count="16">
    <mergeCell ref="A34:A36"/>
    <mergeCell ref="A41:A43"/>
    <mergeCell ref="I35:U44"/>
    <mergeCell ref="V8:V9"/>
    <mergeCell ref="A3:C4"/>
    <mergeCell ref="A16:F17"/>
    <mergeCell ref="A20:A21"/>
    <mergeCell ref="I20:I21"/>
    <mergeCell ref="A27:A29"/>
    <mergeCell ref="I27:I29"/>
    <mergeCell ref="H8:H9"/>
    <mergeCell ref="L8:L9"/>
    <mergeCell ref="M8:M9"/>
    <mergeCell ref="Q8:Q9"/>
    <mergeCell ref="R8:R9"/>
    <mergeCell ref="U8:U9"/>
  </mergeCells>
  <conditionalFormatting sqref="C2:D2">
    <cfRule type="cellIs" dxfId="94" priority="1" stopIfTrue="1" operator="greaterThanOrEqual">
      <formula>10000</formula>
    </cfRule>
    <cfRule type="cellIs" dxfId="93" priority="2" stopIfTrue="1" operator="lessThan">
      <formula>10000</formula>
    </cfRule>
  </conditionalFormatting>
  <pageMargins left="0.5" right="0.3" top="0.8" bottom="0.75" header="0.15" footer="0.3"/>
  <pageSetup scale="70" orientation="landscape" r:id="rId1"/>
  <headerFooter>
    <oddHeader>&amp;L&amp;"-,Bold"&amp;22Sumter&amp;C&amp;"-,Bold"&amp;15National Forests and Grasslands&amp;"-,Regular"
Climate Change Atlas Tree Species
Current and Potential Future Habitat, Capability, and Migration&amp;R&amp;G</oddHeader>
    <oddFooter>&amp;L&amp;G&amp;RSep 2022&amp;C&amp;"-,Bold"&amp;15www.fs.usda.gov/nrs/atlas&amp;"-</oddFooter>
  </headerFooter>
  <legacyDrawingHF r:id="rId2"/>
  <extLst>
    <ext xmlns:x14="http://schemas.microsoft.com/office/spreadsheetml/2009/9/main" uri="{05C60535-1F16-4fd2-B633-F4F36F0B64E0}">
      <x14:sparklineGroups xmlns:xm="http://schemas.microsoft.com/office/excel/2006/main">
        <x14:sparklineGroup manualMax="89.47" manualMin="79.67" lineWeight="2" displayEmptyCellsAs="gap" markers="1" minAxisType="custom" maxAxisType="custom">
          <x14:colorSeries rgb="FFC65911"/>
          <x14:colorNegative rgb="FFD00000"/>
          <x14:colorAxis rgb="FF000000"/>
          <x14:colorMarkers theme="1"/>
          <x14:colorFirst rgb="FFD00000"/>
          <x14:colorLast rgb="FFD00000"/>
          <x14:colorHigh rgb="FFD00000"/>
          <x14:colorLow rgb="FFD00000"/>
          <x14:sparklines>
            <x14:sparkline>
              <xm:f>'Species-Climate'!C41:F41</xm:f>
              <xm:sqref>G41</xm:sqref>
            </x14:sparkline>
            <x14:sparkline>
              <xm:f>'Species-Climate'!C42:F42</xm:f>
              <xm:sqref>G42</xm:sqref>
            </x14:sparkline>
            <x14:sparkline>
              <xm:f>'Species-Climate'!C43:F43</xm:f>
              <xm:sqref>G43</xm:sqref>
            </x14:sparkline>
            <x14:sparkline>
              <xm:f>'Species-Climate'!C44:F44</xm:f>
              <xm:sqref>G44</xm:sqref>
            </x14:sparkline>
            <x14:sparkline>
              <xm:f>'Species-Climate'!C45:F45</xm:f>
              <xm:sqref>G45</xm:sqref>
            </x14:sparkline>
            <x14:sparkline>
              <xm:f>'Species-Climate'!C46:F46</xm:f>
              <xm:sqref>G46</xm:sqref>
            </x14:sparkline>
          </x14:sparklines>
        </x14:sparklineGroup>
        <x14:sparklineGroup manualMax="45.56" manualMin="40.869999999999997" lineWeight="2" displayEmptyCellsAs="gap" markers="1" minAxisType="custom" maxAxisType="custom">
          <x14:colorSeries rgb="FF00B0F0"/>
          <x14:colorNegative rgb="FFD00000"/>
          <x14:colorAxis rgb="FF000000"/>
          <x14:colorMarkers theme="1"/>
          <x14:colorFirst rgb="FFD00000"/>
          <x14:colorLast rgb="FFD00000"/>
          <x14:colorHigh rgb="FFD00000"/>
          <x14:colorLow rgb="FFD00000"/>
          <x14:sparklines>
            <x14:sparkline>
              <xm:f>'Species-Climate'!C34:F34</xm:f>
              <xm:sqref>G34</xm:sqref>
            </x14:sparkline>
            <x14:sparkline>
              <xm:f>'Species-Climate'!C35:F35</xm:f>
              <xm:sqref>G35</xm:sqref>
            </x14:sparkline>
            <x14:sparkline>
              <xm:f>'Species-Climate'!C36:F36</xm:f>
              <xm:sqref>G36</xm:sqref>
            </x14:sparkline>
            <x14:sparkline>
              <xm:f>'Species-Climate'!C37:F37</xm:f>
              <xm:sqref>G37</xm:sqref>
            </x14:sparkline>
            <x14:sparkline>
              <xm:f>'Species-Climate'!C38:F38</xm:f>
              <xm:sqref>G38</xm:sqref>
            </x14:sparkline>
            <x14:sparkline>
              <xm:f>'Species-Climate'!C39:F39</xm:f>
              <xm:sqref>G39</xm:sqref>
            </x14:sparkline>
          </x14:sparklines>
        </x14:sparklineGroup>
        <x14:sparklineGroup manualMax="28.95" manualMin="18.329999999999998" lineWeight="2" displayEmptyCellsAs="gap" markers="1" minAxisType="custom" maxAxisType="custom">
          <x14:colorSeries rgb="FF5B9BD5"/>
          <x14:colorNegative rgb="FFD00000"/>
          <x14:colorAxis rgb="FF000000"/>
          <x14:colorMarkers theme="1"/>
          <x14:colorFirst rgb="FFD00000"/>
          <x14:colorLast rgb="FFD00000"/>
          <x14:colorHigh rgb="FFD00000"/>
          <x14:colorLow rgb="FFD00000"/>
          <x14:sparklines>
            <x14:sparkline>
              <xm:f>'Species-Climate'!K27:N27</xm:f>
              <xm:sqref>O27</xm:sqref>
            </x14:sparkline>
            <x14:sparkline>
              <xm:f>'Species-Climate'!K28:N28</xm:f>
              <xm:sqref>O28</xm:sqref>
            </x14:sparkline>
            <x14:sparkline>
              <xm:f>'Species-Climate'!K29:N29</xm:f>
              <xm:sqref>O29</xm:sqref>
            </x14:sparkline>
            <x14:sparkline>
              <xm:f>'Species-Climate'!K30:N30</xm:f>
              <xm:sqref>O30</xm:sqref>
            </x14:sparkline>
            <x14:sparkline>
              <xm:f>'Species-Climate'!K31:N31</xm:f>
              <xm:sqref>O31</xm:sqref>
            </x14:sparkline>
            <x14:sparkline>
              <xm:f>'Species-Climate'!K32:N32</xm:f>
              <xm:sqref>O32</xm:sqref>
            </x14:sparkline>
          </x14:sparklines>
        </x14:sparklineGroup>
        <x14:sparklineGroup manualMax="87.52" manualMin="74.81" lineWeight="2" displayEmptyCellsAs="gap" markers="1" minAxisType="custom" maxAxisType="custom">
          <x14:colorSeries rgb="FFFF5050"/>
          <x14:colorNegative rgb="FFD00000"/>
          <x14:colorAxis rgb="FF000000"/>
          <x14:colorMarkers theme="1"/>
          <x14:colorFirst rgb="FFD00000"/>
          <x14:colorLast rgb="FFD00000"/>
          <x14:colorHigh rgb="FFD00000"/>
          <x14:colorLow rgb="FFD00000"/>
          <x14:sparklines>
            <x14:sparkline>
              <xm:f>'Species-Climate'!C27:F27</xm:f>
              <xm:sqref>G27</xm:sqref>
            </x14:sparkline>
            <x14:sparkline>
              <xm:f>'Species-Climate'!C28:F28</xm:f>
              <xm:sqref>G28</xm:sqref>
            </x14:sparkline>
            <x14:sparkline>
              <xm:f>'Species-Climate'!C29:F29</xm:f>
              <xm:sqref>G29</xm:sqref>
            </x14:sparkline>
            <x14:sparkline>
              <xm:f>'Species-Climate'!C30:F30</xm:f>
              <xm:sqref>G30</xm:sqref>
            </x14:sparkline>
            <x14:sparkline>
              <xm:f>'Species-Climate'!C31:F31</xm:f>
              <xm:sqref>G31</xm:sqref>
            </x14:sparkline>
            <x14:sparkline>
              <xm:f>'Species-Climate'!C32:F32</xm:f>
              <xm:sqref>G32</xm:sqref>
            </x14:sparkline>
          </x14:sparklines>
        </x14:sparklineGroup>
        <x14:sparklineGroup manualMax="61.72" manualMin="48.01" lineWeight="2" displayEmptyCellsAs="gap" markers="1" minAxisType="custom" maxAxisType="custom">
          <x14:colorSeries rgb="FF376092"/>
          <x14:colorNegative rgb="FFD00000"/>
          <x14:colorAxis rgb="FF000000"/>
          <x14:colorMarkers theme="1"/>
          <x14:colorFirst rgb="FFD00000"/>
          <x14:colorLast rgb="FFD00000"/>
          <x14:colorHigh rgb="FFD00000"/>
          <x14:colorLow rgb="FFD00000"/>
          <x14:sparklines>
            <x14:sparkline>
              <xm:f>'Species-Climate'!K20:N20</xm:f>
              <xm:sqref>O20</xm:sqref>
            </x14:sparkline>
            <x14:sparkline>
              <xm:f>'Species-Climate'!K21:N21</xm:f>
              <xm:sqref>O21</xm:sqref>
            </x14:sparkline>
            <x14:sparkline>
              <xm:f>'Species-Climate'!K22:N22</xm:f>
              <xm:sqref>O22</xm:sqref>
            </x14:sparkline>
            <x14:sparkline>
              <xm:f>'Species-Climate'!K23:N23</xm:f>
              <xm:sqref>O23</xm:sqref>
            </x14:sparkline>
            <x14:sparkline>
              <xm:f>'Species-Climate'!K24:N24</xm:f>
              <xm:sqref>O24</xm:sqref>
            </x14:sparkline>
            <x14:sparkline>
              <xm:f>'Species-Climate'!K25:N25</xm:f>
              <xm:sqref>O25</xm:sqref>
            </x14:sparkline>
          </x14:sparklines>
        </x14:sparklineGroup>
        <x14:sparklineGroup manualMax="71.650000000000006" manualMin="61.03" lineWeight="2" displayEmptyCellsAs="gap" markers="1" minAxisType="custom" maxAxisType="custom">
          <x14:colorSeries rgb="FFA20000"/>
          <x14:colorNegative rgb="FFD00000"/>
          <x14:colorAxis rgb="FF000000"/>
          <x14:colorMarkers theme="1"/>
          <x14:colorFirst rgb="FFD00000"/>
          <x14:colorLast rgb="FFD00000"/>
          <x14:colorHigh rgb="FFD00000"/>
          <x14:colorLow rgb="FFD00000"/>
          <x14:sparklines>
            <x14:sparkline>
              <xm:f>'Species-Climate'!C20:F20</xm:f>
              <xm:sqref>G20</xm:sqref>
            </x14:sparkline>
            <x14:sparkline>
              <xm:f>'Species-Climate'!C21:F21</xm:f>
              <xm:sqref>G21</xm:sqref>
            </x14:sparkline>
            <x14:sparkline>
              <xm:f>'Species-Climate'!C22:F22</xm:f>
              <xm:sqref>G22</xm:sqref>
            </x14:sparkline>
            <x14:sparkline>
              <xm:f>'Species-Climate'!C23:F23</xm:f>
              <xm:sqref>G23</xm:sqref>
            </x14:sparkline>
            <x14:sparkline>
              <xm:f>'Species-Climate'!C24:F24</xm:f>
              <xm:sqref>G24</xm:sqref>
            </x14:sparkline>
            <x14:sparkline>
              <xm:f>'Species-Climate'!C25:F25</xm:f>
              <xm:sqref>G25</xm:sqref>
            </x14:sparkline>
          </x14:sparklines>
        </x14:sparklineGroup>
      </x14:sparklineGroup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T94"/>
  <sheetViews>
    <sheetView zoomScale="80" zoomScaleNormal="80" workbookViewId="0"/>
  </sheetViews>
  <sheetFormatPr defaultRowHeight="14.4" x14ac:dyDescent="0.3"/>
  <cols>
    <col min="1" max="2" width="23.6640625" style="24" customWidth="1"/>
    <col min="6" max="6" width="9.109375" customWidth="1"/>
    <col min="7" max="7" width="7.88671875" customWidth="1"/>
    <col min="8" max="9" width="10.77734375" customWidth="1"/>
    <col min="10" max="10" width="8.33203125" customWidth="1"/>
    <col min="11" max="11" width="10.77734375" customWidth="1"/>
    <col min="12" max="13" width="13.44140625" customWidth="1"/>
    <col min="14" max="15" width="11.77734375" customWidth="1"/>
    <col min="16" max="16" width="7.33203125" customWidth="1"/>
    <col min="17" max="17" width="5.6640625" customWidth="1"/>
  </cols>
  <sheetData>
    <row r="1" spans="1:20" x14ac:dyDescent="0.3">
      <c r="A1" s="24" t="s">
        <v>319</v>
      </c>
      <c r="B1" s="24" t="s">
        <v>321</v>
      </c>
      <c r="C1" s="24" t="s">
        <v>1</v>
      </c>
      <c r="D1" s="24" t="s">
        <v>2</v>
      </c>
      <c r="E1" s="24" t="s">
        <v>325</v>
      </c>
      <c r="F1" s="24" t="s">
        <v>327</v>
      </c>
      <c r="G1" s="24" t="s">
        <v>329</v>
      </c>
      <c r="H1" s="24" t="s">
        <v>505</v>
      </c>
      <c r="I1" s="24" t="s">
        <v>506</v>
      </c>
      <c r="J1" s="24" t="s">
        <v>333</v>
      </c>
      <c r="K1" s="24" t="s">
        <v>335</v>
      </c>
      <c r="L1" s="24" t="s">
        <v>507</v>
      </c>
      <c r="M1" s="24" t="s">
        <v>508</v>
      </c>
      <c r="N1" s="24" t="s">
        <v>15</v>
      </c>
      <c r="O1" s="24" t="s">
        <v>16</v>
      </c>
      <c r="P1" s="24" t="s">
        <v>31</v>
      </c>
      <c r="Q1" s="24" t="s">
        <v>342</v>
      </c>
      <c r="R1" s="24"/>
      <c r="S1" s="24"/>
      <c r="T1" s="24"/>
    </row>
    <row r="2" spans="1:20" x14ac:dyDescent="0.3">
      <c r="A2" s="24" t="s">
        <v>81</v>
      </c>
      <c r="B2" s="24" t="s">
        <v>82</v>
      </c>
      <c r="C2" t="s">
        <v>42</v>
      </c>
      <c r="D2" t="s">
        <v>35</v>
      </c>
      <c r="E2">
        <v>91.5</v>
      </c>
      <c r="F2">
        <v>3999.11</v>
      </c>
      <c r="G2">
        <v>45.97</v>
      </c>
      <c r="H2" t="s">
        <v>72</v>
      </c>
      <c r="I2" t="s">
        <v>78</v>
      </c>
      <c r="J2" t="s">
        <v>43</v>
      </c>
      <c r="K2" t="s">
        <v>84</v>
      </c>
      <c r="L2" t="s">
        <v>58</v>
      </c>
      <c r="M2" t="s">
        <v>73</v>
      </c>
      <c r="P2">
        <v>1</v>
      </c>
      <c r="Q2">
        <f>ROW()-1</f>
        <v>1</v>
      </c>
    </row>
    <row r="3" spans="1:20" x14ac:dyDescent="0.3">
      <c r="A3" s="24" t="s">
        <v>191</v>
      </c>
      <c r="B3" s="24" t="s">
        <v>192</v>
      </c>
      <c r="C3" t="s">
        <v>42</v>
      </c>
      <c r="D3" t="s">
        <v>35</v>
      </c>
      <c r="E3">
        <v>85.4</v>
      </c>
      <c r="F3">
        <v>746.27</v>
      </c>
      <c r="G3">
        <v>9.17</v>
      </c>
      <c r="H3" t="s">
        <v>99</v>
      </c>
      <c r="I3" t="s">
        <v>99</v>
      </c>
      <c r="J3" t="s">
        <v>43</v>
      </c>
      <c r="K3" t="s">
        <v>84</v>
      </c>
      <c r="L3" t="s">
        <v>48</v>
      </c>
      <c r="M3" t="s">
        <v>48</v>
      </c>
      <c r="P3">
        <v>1</v>
      </c>
      <c r="Q3">
        <f t="shared" ref="Q3:Q66" si="0">ROW()-1</f>
        <v>2</v>
      </c>
    </row>
    <row r="4" spans="1:20" x14ac:dyDescent="0.3">
      <c r="A4" s="24" t="s">
        <v>111</v>
      </c>
      <c r="B4" s="24" t="s">
        <v>112</v>
      </c>
      <c r="C4" t="s">
        <v>42</v>
      </c>
      <c r="D4" t="s">
        <v>35</v>
      </c>
      <c r="E4">
        <v>82.9</v>
      </c>
      <c r="F4">
        <v>438.57</v>
      </c>
      <c r="G4">
        <v>5.29</v>
      </c>
      <c r="H4" t="s">
        <v>72</v>
      </c>
      <c r="I4" t="s">
        <v>72</v>
      </c>
      <c r="J4" t="s">
        <v>35</v>
      </c>
      <c r="K4" t="s">
        <v>47</v>
      </c>
      <c r="L4" t="s">
        <v>58</v>
      </c>
      <c r="M4" t="s">
        <v>58</v>
      </c>
      <c r="P4">
        <v>1</v>
      </c>
      <c r="Q4">
        <f t="shared" si="0"/>
        <v>3</v>
      </c>
    </row>
    <row r="5" spans="1:20" x14ac:dyDescent="0.3">
      <c r="A5" s="24" t="s">
        <v>233</v>
      </c>
      <c r="B5" s="24" t="s">
        <v>234</v>
      </c>
      <c r="C5" t="s">
        <v>42</v>
      </c>
      <c r="D5" t="s">
        <v>43</v>
      </c>
      <c r="E5">
        <v>79.3</v>
      </c>
      <c r="F5">
        <v>370.16</v>
      </c>
      <c r="G5">
        <v>4.67</v>
      </c>
      <c r="H5" t="s">
        <v>72</v>
      </c>
      <c r="I5" t="s">
        <v>72</v>
      </c>
      <c r="J5" t="s">
        <v>35</v>
      </c>
      <c r="K5" t="s">
        <v>47</v>
      </c>
      <c r="L5" t="s">
        <v>58</v>
      </c>
      <c r="M5" t="s">
        <v>58</v>
      </c>
      <c r="P5">
        <v>1</v>
      </c>
      <c r="Q5">
        <f t="shared" si="0"/>
        <v>4</v>
      </c>
    </row>
    <row r="6" spans="1:20" x14ac:dyDescent="0.3">
      <c r="A6" s="24" t="s">
        <v>294</v>
      </c>
      <c r="B6" s="24" t="s">
        <v>295</v>
      </c>
      <c r="C6" t="s">
        <v>146</v>
      </c>
      <c r="D6" t="s">
        <v>43</v>
      </c>
      <c r="E6">
        <v>78</v>
      </c>
      <c r="F6">
        <v>299.35000000000002</v>
      </c>
      <c r="G6">
        <v>4.12</v>
      </c>
      <c r="H6" t="s">
        <v>99</v>
      </c>
      <c r="I6" t="s">
        <v>99</v>
      </c>
      <c r="J6" t="s">
        <v>43</v>
      </c>
      <c r="K6" t="s">
        <v>47</v>
      </c>
      <c r="L6" t="s">
        <v>58</v>
      </c>
      <c r="M6" t="s">
        <v>58</v>
      </c>
      <c r="P6">
        <v>1</v>
      </c>
      <c r="Q6">
        <f t="shared" si="0"/>
        <v>5</v>
      </c>
    </row>
    <row r="7" spans="1:20" x14ac:dyDescent="0.3">
      <c r="A7" s="24" t="s">
        <v>262</v>
      </c>
      <c r="B7" s="24" t="s">
        <v>263</v>
      </c>
      <c r="C7" t="s">
        <v>42</v>
      </c>
      <c r="D7" t="s">
        <v>35</v>
      </c>
      <c r="E7">
        <v>63.4</v>
      </c>
      <c r="F7">
        <v>292.01</v>
      </c>
      <c r="G7">
        <v>5.0199999999999996</v>
      </c>
      <c r="H7" t="s">
        <v>44</v>
      </c>
      <c r="I7" t="s">
        <v>44</v>
      </c>
      <c r="J7" t="s">
        <v>43</v>
      </c>
      <c r="K7" t="s">
        <v>47</v>
      </c>
      <c r="L7" t="s">
        <v>48</v>
      </c>
      <c r="M7" t="s">
        <v>48</v>
      </c>
      <c r="P7">
        <v>1</v>
      </c>
      <c r="Q7">
        <f t="shared" si="0"/>
        <v>6</v>
      </c>
    </row>
    <row r="8" spans="1:20" x14ac:dyDescent="0.3">
      <c r="A8" s="24" t="s">
        <v>49</v>
      </c>
      <c r="B8" s="24" t="s">
        <v>50</v>
      </c>
      <c r="C8" t="s">
        <v>42</v>
      </c>
      <c r="D8" t="s">
        <v>35</v>
      </c>
      <c r="E8">
        <v>64.599999999999994</v>
      </c>
      <c r="F8">
        <v>280.39</v>
      </c>
      <c r="G8">
        <v>4.6100000000000003</v>
      </c>
      <c r="H8" t="s">
        <v>44</v>
      </c>
      <c r="I8" t="s">
        <v>44</v>
      </c>
      <c r="J8" t="s">
        <v>43</v>
      </c>
      <c r="K8" t="s">
        <v>47</v>
      </c>
      <c r="L8" t="s">
        <v>48</v>
      </c>
      <c r="M8" t="s">
        <v>48</v>
      </c>
      <c r="P8">
        <v>1</v>
      </c>
      <c r="Q8">
        <f t="shared" si="0"/>
        <v>7</v>
      </c>
    </row>
    <row r="9" spans="1:20" x14ac:dyDescent="0.3">
      <c r="A9" s="24" t="s">
        <v>194</v>
      </c>
      <c r="B9" s="24" t="s">
        <v>195</v>
      </c>
      <c r="C9" t="s">
        <v>42</v>
      </c>
      <c r="D9" t="s">
        <v>35</v>
      </c>
      <c r="E9">
        <v>62.2</v>
      </c>
      <c r="F9">
        <v>242.94</v>
      </c>
      <c r="G9">
        <v>3.91</v>
      </c>
      <c r="H9" t="s">
        <v>78</v>
      </c>
      <c r="I9" t="s">
        <v>119</v>
      </c>
      <c r="J9" t="s">
        <v>35</v>
      </c>
      <c r="K9" t="s">
        <v>47</v>
      </c>
      <c r="L9" t="s">
        <v>73</v>
      </c>
      <c r="M9" t="s">
        <v>73</v>
      </c>
      <c r="P9">
        <v>1</v>
      </c>
      <c r="Q9">
        <f t="shared" si="0"/>
        <v>8</v>
      </c>
    </row>
    <row r="10" spans="1:20" x14ac:dyDescent="0.3">
      <c r="A10" s="24" t="s">
        <v>40</v>
      </c>
      <c r="B10" s="24" t="s">
        <v>41</v>
      </c>
      <c r="C10" t="s">
        <v>42</v>
      </c>
      <c r="D10" t="s">
        <v>43</v>
      </c>
      <c r="E10">
        <v>63.4</v>
      </c>
      <c r="F10">
        <v>203.88</v>
      </c>
      <c r="G10">
        <v>3.21</v>
      </c>
      <c r="H10" t="s">
        <v>44</v>
      </c>
      <c r="I10" t="s">
        <v>44</v>
      </c>
      <c r="J10" t="s">
        <v>43</v>
      </c>
      <c r="K10" t="s">
        <v>47</v>
      </c>
      <c r="L10" t="s">
        <v>48</v>
      </c>
      <c r="M10" t="s">
        <v>48</v>
      </c>
      <c r="P10">
        <v>1</v>
      </c>
      <c r="Q10">
        <f t="shared" si="0"/>
        <v>9</v>
      </c>
    </row>
    <row r="11" spans="1:20" x14ac:dyDescent="0.3">
      <c r="A11" s="24" t="s">
        <v>224</v>
      </c>
      <c r="B11" s="24" t="s">
        <v>225</v>
      </c>
      <c r="C11" t="s">
        <v>127</v>
      </c>
      <c r="D11" t="s">
        <v>35</v>
      </c>
      <c r="E11">
        <v>39</v>
      </c>
      <c r="F11">
        <v>198.55</v>
      </c>
      <c r="G11">
        <v>5.09</v>
      </c>
      <c r="H11" t="s">
        <v>78</v>
      </c>
      <c r="I11" t="s">
        <v>119</v>
      </c>
      <c r="J11" t="s">
        <v>35</v>
      </c>
      <c r="K11" t="s">
        <v>47</v>
      </c>
      <c r="L11" t="s">
        <v>73</v>
      </c>
      <c r="M11" t="s">
        <v>73</v>
      </c>
      <c r="P11">
        <v>1</v>
      </c>
      <c r="Q11">
        <f t="shared" si="0"/>
        <v>10</v>
      </c>
    </row>
    <row r="12" spans="1:20" x14ac:dyDescent="0.3">
      <c r="A12" s="24" t="s">
        <v>76</v>
      </c>
      <c r="B12" s="24" t="s">
        <v>77</v>
      </c>
      <c r="C12" t="s">
        <v>42</v>
      </c>
      <c r="D12" t="s">
        <v>35</v>
      </c>
      <c r="E12">
        <v>17.100000000000001</v>
      </c>
      <c r="F12">
        <v>198.49</v>
      </c>
      <c r="G12">
        <v>11.63</v>
      </c>
      <c r="H12" t="s">
        <v>78</v>
      </c>
      <c r="I12" t="s">
        <v>78</v>
      </c>
      <c r="J12" t="s">
        <v>63</v>
      </c>
      <c r="K12" t="s">
        <v>47</v>
      </c>
      <c r="L12" t="s">
        <v>74</v>
      </c>
      <c r="M12" t="s">
        <v>74</v>
      </c>
      <c r="P12">
        <v>0</v>
      </c>
      <c r="Q12">
        <f t="shared" si="0"/>
        <v>11</v>
      </c>
    </row>
    <row r="13" spans="1:20" x14ac:dyDescent="0.3">
      <c r="A13" s="24" t="s">
        <v>241</v>
      </c>
      <c r="B13" s="24" t="s">
        <v>242</v>
      </c>
      <c r="C13" t="s">
        <v>146</v>
      </c>
      <c r="D13" t="s">
        <v>43</v>
      </c>
      <c r="E13">
        <v>64.599999999999994</v>
      </c>
      <c r="F13">
        <v>191.39</v>
      </c>
      <c r="G13">
        <v>2.96</v>
      </c>
      <c r="H13" t="s">
        <v>44</v>
      </c>
      <c r="I13" t="s">
        <v>44</v>
      </c>
      <c r="J13" t="s">
        <v>35</v>
      </c>
      <c r="K13" t="s">
        <v>47</v>
      </c>
      <c r="L13" t="s">
        <v>48</v>
      </c>
      <c r="M13" t="s">
        <v>48</v>
      </c>
      <c r="P13">
        <v>1</v>
      </c>
      <c r="Q13">
        <f t="shared" si="0"/>
        <v>12</v>
      </c>
    </row>
    <row r="14" spans="1:20" x14ac:dyDescent="0.3">
      <c r="A14" s="24" t="s">
        <v>237</v>
      </c>
      <c r="B14" s="24" t="s">
        <v>238</v>
      </c>
      <c r="C14" t="s">
        <v>146</v>
      </c>
      <c r="D14" t="s">
        <v>43</v>
      </c>
      <c r="E14">
        <v>34.1</v>
      </c>
      <c r="F14">
        <v>143.94999999999999</v>
      </c>
      <c r="G14">
        <v>4.22</v>
      </c>
      <c r="H14" t="s">
        <v>78</v>
      </c>
      <c r="I14" t="s">
        <v>78</v>
      </c>
      <c r="J14" t="s">
        <v>43</v>
      </c>
      <c r="K14" t="s">
        <v>47</v>
      </c>
      <c r="L14" t="s">
        <v>74</v>
      </c>
      <c r="M14" t="s">
        <v>74</v>
      </c>
      <c r="P14">
        <v>0</v>
      </c>
      <c r="Q14">
        <f t="shared" si="0"/>
        <v>13</v>
      </c>
    </row>
    <row r="15" spans="1:20" x14ac:dyDescent="0.3">
      <c r="A15" s="24" t="s">
        <v>215</v>
      </c>
      <c r="B15" s="24" t="s">
        <v>216</v>
      </c>
      <c r="C15" t="s">
        <v>146</v>
      </c>
      <c r="D15" t="s">
        <v>43</v>
      </c>
      <c r="E15">
        <v>62.2</v>
      </c>
      <c r="F15">
        <v>141.09</v>
      </c>
      <c r="G15">
        <v>2.27</v>
      </c>
      <c r="H15" t="s">
        <v>99</v>
      </c>
      <c r="I15" t="s">
        <v>44</v>
      </c>
      <c r="J15" t="s">
        <v>35</v>
      </c>
      <c r="K15" t="s">
        <v>47</v>
      </c>
      <c r="L15" t="s">
        <v>48</v>
      </c>
      <c r="M15" t="s">
        <v>48</v>
      </c>
      <c r="P15">
        <v>1</v>
      </c>
      <c r="Q15">
        <f t="shared" si="0"/>
        <v>14</v>
      </c>
    </row>
    <row r="16" spans="1:20" x14ac:dyDescent="0.3">
      <c r="A16" s="24" t="s">
        <v>267</v>
      </c>
      <c r="B16" s="24" t="s">
        <v>268</v>
      </c>
      <c r="C16" t="s">
        <v>34</v>
      </c>
      <c r="D16" t="s">
        <v>35</v>
      </c>
      <c r="E16">
        <v>18.3</v>
      </c>
      <c r="F16">
        <v>113.3</v>
      </c>
      <c r="G16">
        <v>6.19</v>
      </c>
      <c r="H16" t="s">
        <v>99</v>
      </c>
      <c r="I16" t="s">
        <v>72</v>
      </c>
      <c r="J16" t="s">
        <v>35</v>
      </c>
      <c r="K16" t="s">
        <v>47</v>
      </c>
      <c r="L16" t="s">
        <v>48</v>
      </c>
      <c r="M16" t="s">
        <v>58</v>
      </c>
      <c r="N16" t="s">
        <v>59</v>
      </c>
      <c r="O16" t="s">
        <v>59</v>
      </c>
      <c r="P16">
        <v>2</v>
      </c>
      <c r="Q16">
        <f t="shared" si="0"/>
        <v>15</v>
      </c>
    </row>
    <row r="17" spans="1:17" x14ac:dyDescent="0.3">
      <c r="A17" s="24" t="s">
        <v>167</v>
      </c>
      <c r="B17" s="24" t="s">
        <v>168</v>
      </c>
      <c r="C17" t="s">
        <v>146</v>
      </c>
      <c r="D17" t="s">
        <v>43</v>
      </c>
      <c r="E17">
        <v>69.5</v>
      </c>
      <c r="F17">
        <v>107.79</v>
      </c>
      <c r="G17">
        <v>1.64</v>
      </c>
      <c r="H17" t="s">
        <v>72</v>
      </c>
      <c r="I17" t="s">
        <v>72</v>
      </c>
      <c r="J17" t="s">
        <v>43</v>
      </c>
      <c r="K17" t="s">
        <v>47</v>
      </c>
      <c r="L17" t="s">
        <v>73</v>
      </c>
      <c r="M17" t="s">
        <v>73</v>
      </c>
      <c r="P17">
        <v>1</v>
      </c>
      <c r="Q17">
        <f t="shared" si="0"/>
        <v>16</v>
      </c>
    </row>
    <row r="18" spans="1:17" x14ac:dyDescent="0.3">
      <c r="A18" s="24" t="s">
        <v>85</v>
      </c>
      <c r="B18" s="24" t="s">
        <v>86</v>
      </c>
      <c r="C18" t="s">
        <v>34</v>
      </c>
      <c r="D18" t="s">
        <v>35</v>
      </c>
      <c r="E18">
        <v>23.2</v>
      </c>
      <c r="F18">
        <v>97.33</v>
      </c>
      <c r="G18">
        <v>4.2</v>
      </c>
      <c r="H18" t="s">
        <v>72</v>
      </c>
      <c r="I18" t="s">
        <v>72</v>
      </c>
      <c r="J18" t="s">
        <v>43</v>
      </c>
      <c r="K18" t="s">
        <v>47</v>
      </c>
      <c r="L18" t="s">
        <v>73</v>
      </c>
      <c r="M18" t="s">
        <v>73</v>
      </c>
      <c r="P18">
        <v>1</v>
      </c>
      <c r="Q18">
        <f t="shared" si="0"/>
        <v>17</v>
      </c>
    </row>
    <row r="19" spans="1:17" x14ac:dyDescent="0.3">
      <c r="A19" s="24" t="s">
        <v>274</v>
      </c>
      <c r="B19" s="24" t="s">
        <v>275</v>
      </c>
      <c r="C19" t="s">
        <v>42</v>
      </c>
      <c r="D19" t="s">
        <v>35</v>
      </c>
      <c r="E19">
        <v>51.2</v>
      </c>
      <c r="F19">
        <v>90.45</v>
      </c>
      <c r="G19">
        <v>1.77</v>
      </c>
      <c r="H19" t="s">
        <v>44</v>
      </c>
      <c r="I19" t="s">
        <v>44</v>
      </c>
      <c r="J19" t="s">
        <v>35</v>
      </c>
      <c r="K19" t="s">
        <v>47</v>
      </c>
      <c r="L19" t="s">
        <v>48</v>
      </c>
      <c r="M19" t="s">
        <v>48</v>
      </c>
      <c r="P19">
        <v>1</v>
      </c>
      <c r="Q19">
        <f t="shared" si="0"/>
        <v>18</v>
      </c>
    </row>
    <row r="20" spans="1:17" x14ac:dyDescent="0.3">
      <c r="A20" s="24" t="s">
        <v>144</v>
      </c>
      <c r="B20" s="24" t="s">
        <v>145</v>
      </c>
      <c r="C20" t="s">
        <v>146</v>
      </c>
      <c r="D20" t="s">
        <v>43</v>
      </c>
      <c r="E20">
        <v>48.8</v>
      </c>
      <c r="F20">
        <v>87.16</v>
      </c>
      <c r="G20">
        <v>1.79</v>
      </c>
      <c r="H20" t="s">
        <v>99</v>
      </c>
      <c r="I20" t="s">
        <v>72</v>
      </c>
      <c r="J20" t="s">
        <v>43</v>
      </c>
      <c r="K20" t="s">
        <v>47</v>
      </c>
      <c r="L20" t="s">
        <v>58</v>
      </c>
      <c r="M20" t="s">
        <v>73</v>
      </c>
      <c r="P20">
        <v>1</v>
      </c>
      <c r="Q20">
        <f t="shared" si="0"/>
        <v>19</v>
      </c>
    </row>
    <row r="21" spans="1:17" x14ac:dyDescent="0.3">
      <c r="A21" s="24" t="s">
        <v>169</v>
      </c>
      <c r="B21" s="24" t="s">
        <v>170</v>
      </c>
      <c r="C21" t="s">
        <v>62</v>
      </c>
      <c r="D21" t="s">
        <v>63</v>
      </c>
      <c r="E21">
        <v>37.799999999999997</v>
      </c>
      <c r="F21">
        <v>84.35</v>
      </c>
      <c r="G21">
        <v>2.23</v>
      </c>
      <c r="H21" t="s">
        <v>119</v>
      </c>
      <c r="I21" t="s">
        <v>78</v>
      </c>
      <c r="J21" t="s">
        <v>35</v>
      </c>
      <c r="K21" t="s">
        <v>47</v>
      </c>
      <c r="L21" t="s">
        <v>73</v>
      </c>
      <c r="M21" t="s">
        <v>73</v>
      </c>
      <c r="P21">
        <v>1</v>
      </c>
      <c r="Q21">
        <f t="shared" si="0"/>
        <v>20</v>
      </c>
    </row>
    <row r="22" spans="1:17" x14ac:dyDescent="0.3">
      <c r="A22" s="24" t="s">
        <v>179</v>
      </c>
      <c r="B22" s="24" t="s">
        <v>180</v>
      </c>
      <c r="C22" t="s">
        <v>102</v>
      </c>
      <c r="D22" t="s">
        <v>63</v>
      </c>
      <c r="E22">
        <v>31.7</v>
      </c>
      <c r="F22">
        <v>80.209999999999994</v>
      </c>
      <c r="G22">
        <v>2.5299999999999998</v>
      </c>
      <c r="H22" t="s">
        <v>44</v>
      </c>
      <c r="I22" t="s">
        <v>44</v>
      </c>
      <c r="J22" t="s">
        <v>43</v>
      </c>
      <c r="K22" t="s">
        <v>47</v>
      </c>
      <c r="L22" t="s">
        <v>48</v>
      </c>
      <c r="M22" t="s">
        <v>48</v>
      </c>
      <c r="P22">
        <v>1</v>
      </c>
      <c r="Q22">
        <f t="shared" si="0"/>
        <v>21</v>
      </c>
    </row>
    <row r="23" spans="1:17" x14ac:dyDescent="0.3">
      <c r="A23" s="24" t="s">
        <v>159</v>
      </c>
      <c r="B23" s="24" t="s">
        <v>160</v>
      </c>
      <c r="C23" t="s">
        <v>146</v>
      </c>
      <c r="D23" t="s">
        <v>43</v>
      </c>
      <c r="E23">
        <v>43.9</v>
      </c>
      <c r="F23">
        <v>71.56</v>
      </c>
      <c r="G23">
        <v>1.63</v>
      </c>
      <c r="H23" t="s">
        <v>44</v>
      </c>
      <c r="I23" t="s">
        <v>44</v>
      </c>
      <c r="J23" t="s">
        <v>35</v>
      </c>
      <c r="K23" t="s">
        <v>47</v>
      </c>
      <c r="L23" t="s">
        <v>48</v>
      </c>
      <c r="M23" t="s">
        <v>48</v>
      </c>
      <c r="P23">
        <v>1</v>
      </c>
      <c r="Q23">
        <f t="shared" si="0"/>
        <v>22</v>
      </c>
    </row>
    <row r="24" spans="1:17" x14ac:dyDescent="0.3">
      <c r="A24" s="24" t="s">
        <v>94</v>
      </c>
      <c r="B24" s="24" t="s">
        <v>95</v>
      </c>
      <c r="C24" t="s">
        <v>68</v>
      </c>
      <c r="D24" t="s">
        <v>35</v>
      </c>
      <c r="E24">
        <v>9.8000000000000007</v>
      </c>
      <c r="F24">
        <v>58.87</v>
      </c>
      <c r="G24">
        <v>6.03</v>
      </c>
      <c r="H24" t="s">
        <v>72</v>
      </c>
      <c r="I24" t="s">
        <v>72</v>
      </c>
      <c r="J24" t="s">
        <v>63</v>
      </c>
      <c r="K24" t="s">
        <v>47</v>
      </c>
      <c r="L24" t="s">
        <v>74</v>
      </c>
      <c r="M24" t="s">
        <v>74</v>
      </c>
      <c r="N24" t="s">
        <v>75</v>
      </c>
      <c r="O24" t="s">
        <v>75</v>
      </c>
      <c r="P24">
        <v>2</v>
      </c>
      <c r="Q24">
        <f t="shared" si="0"/>
        <v>23</v>
      </c>
    </row>
    <row r="25" spans="1:17" x14ac:dyDescent="0.3">
      <c r="A25" s="24" t="s">
        <v>278</v>
      </c>
      <c r="B25" s="24" t="s">
        <v>279</v>
      </c>
      <c r="C25" t="s">
        <v>42</v>
      </c>
      <c r="D25" t="s">
        <v>35</v>
      </c>
      <c r="E25">
        <v>36.6</v>
      </c>
      <c r="F25">
        <v>56.61</v>
      </c>
      <c r="G25">
        <v>1.55</v>
      </c>
      <c r="H25" t="s">
        <v>99</v>
      </c>
      <c r="I25" t="s">
        <v>44</v>
      </c>
      <c r="J25" t="s">
        <v>43</v>
      </c>
      <c r="K25" t="s">
        <v>47</v>
      </c>
      <c r="L25" t="s">
        <v>58</v>
      </c>
      <c r="M25" t="s">
        <v>48</v>
      </c>
      <c r="P25">
        <v>1</v>
      </c>
      <c r="Q25">
        <f t="shared" si="0"/>
        <v>24</v>
      </c>
    </row>
    <row r="26" spans="1:17" x14ac:dyDescent="0.3">
      <c r="A26" s="24" t="s">
        <v>231</v>
      </c>
      <c r="B26" s="24" t="s">
        <v>232</v>
      </c>
      <c r="C26" t="s">
        <v>146</v>
      </c>
      <c r="D26" t="s">
        <v>43</v>
      </c>
      <c r="E26">
        <v>61</v>
      </c>
      <c r="F26">
        <v>55.63</v>
      </c>
      <c r="G26">
        <v>1</v>
      </c>
      <c r="H26" t="s">
        <v>44</v>
      </c>
      <c r="I26" t="s">
        <v>44</v>
      </c>
      <c r="J26" t="s">
        <v>63</v>
      </c>
      <c r="K26" t="s">
        <v>47</v>
      </c>
      <c r="L26" t="s">
        <v>58</v>
      </c>
      <c r="M26" t="s">
        <v>58</v>
      </c>
      <c r="P26">
        <v>1</v>
      </c>
      <c r="Q26">
        <f t="shared" si="0"/>
        <v>25</v>
      </c>
    </row>
    <row r="27" spans="1:17" x14ac:dyDescent="0.3">
      <c r="A27" s="24" t="s">
        <v>171</v>
      </c>
      <c r="B27" s="24" t="s">
        <v>172</v>
      </c>
      <c r="C27" t="s">
        <v>42</v>
      </c>
      <c r="D27" t="s">
        <v>35</v>
      </c>
      <c r="E27">
        <v>24.4</v>
      </c>
      <c r="F27">
        <v>54.66</v>
      </c>
      <c r="G27">
        <v>2.2400000000000002</v>
      </c>
      <c r="H27" t="s">
        <v>99</v>
      </c>
      <c r="I27" t="s">
        <v>44</v>
      </c>
      <c r="J27" t="s">
        <v>43</v>
      </c>
      <c r="K27" t="s">
        <v>47</v>
      </c>
      <c r="L27" t="s">
        <v>58</v>
      </c>
      <c r="M27" t="s">
        <v>48</v>
      </c>
      <c r="N27" t="s">
        <v>59</v>
      </c>
      <c r="O27" t="s">
        <v>59</v>
      </c>
      <c r="P27">
        <v>1</v>
      </c>
      <c r="Q27">
        <f t="shared" si="0"/>
        <v>26</v>
      </c>
    </row>
    <row r="28" spans="1:17" x14ac:dyDescent="0.3">
      <c r="A28" s="24" t="s">
        <v>153</v>
      </c>
      <c r="B28" s="24" t="s">
        <v>154</v>
      </c>
      <c r="C28" t="s">
        <v>141</v>
      </c>
      <c r="D28" t="s">
        <v>43</v>
      </c>
      <c r="E28">
        <v>23.2</v>
      </c>
      <c r="F28">
        <v>52.1</v>
      </c>
      <c r="G28">
        <v>2.25</v>
      </c>
      <c r="H28" t="s">
        <v>119</v>
      </c>
      <c r="I28" t="s">
        <v>119</v>
      </c>
      <c r="J28" t="s">
        <v>43</v>
      </c>
      <c r="K28" t="s">
        <v>47</v>
      </c>
      <c r="L28" t="s">
        <v>74</v>
      </c>
      <c r="M28" t="s">
        <v>74</v>
      </c>
      <c r="P28">
        <v>0</v>
      </c>
      <c r="Q28">
        <f t="shared" si="0"/>
        <v>27</v>
      </c>
    </row>
    <row r="29" spans="1:17" x14ac:dyDescent="0.3">
      <c r="A29" s="24" t="s">
        <v>270</v>
      </c>
      <c r="B29" s="24" t="s">
        <v>271</v>
      </c>
      <c r="C29" t="s">
        <v>42</v>
      </c>
      <c r="D29" t="s">
        <v>43</v>
      </c>
      <c r="E29">
        <v>31.7</v>
      </c>
      <c r="F29">
        <v>49.45</v>
      </c>
      <c r="G29">
        <v>1.56</v>
      </c>
      <c r="H29" t="s">
        <v>99</v>
      </c>
      <c r="I29" t="s">
        <v>99</v>
      </c>
      <c r="J29" t="s">
        <v>35</v>
      </c>
      <c r="K29" t="s">
        <v>57</v>
      </c>
      <c r="L29" t="s">
        <v>58</v>
      </c>
      <c r="M29" t="s">
        <v>58</v>
      </c>
      <c r="P29">
        <v>1</v>
      </c>
      <c r="Q29">
        <f t="shared" si="0"/>
        <v>28</v>
      </c>
    </row>
    <row r="30" spans="1:17" x14ac:dyDescent="0.3">
      <c r="A30" s="24" t="s">
        <v>173</v>
      </c>
      <c r="B30" s="24" t="s">
        <v>174</v>
      </c>
      <c r="C30" t="s">
        <v>146</v>
      </c>
      <c r="D30" t="s">
        <v>43</v>
      </c>
      <c r="E30">
        <v>24.4</v>
      </c>
      <c r="F30">
        <v>48.26</v>
      </c>
      <c r="G30">
        <v>1.98</v>
      </c>
      <c r="H30" t="s">
        <v>99</v>
      </c>
      <c r="I30" t="s">
        <v>44</v>
      </c>
      <c r="J30" t="s">
        <v>63</v>
      </c>
      <c r="K30" t="s">
        <v>57</v>
      </c>
      <c r="L30" t="s">
        <v>74</v>
      </c>
      <c r="M30" t="s">
        <v>73</v>
      </c>
      <c r="P30">
        <v>1</v>
      </c>
      <c r="Q30">
        <f t="shared" si="0"/>
        <v>29</v>
      </c>
    </row>
    <row r="31" spans="1:17" x14ac:dyDescent="0.3">
      <c r="A31" s="24" t="s">
        <v>264</v>
      </c>
      <c r="B31" s="24" t="s">
        <v>265</v>
      </c>
      <c r="C31" t="s">
        <v>62</v>
      </c>
      <c r="D31" t="s">
        <v>63</v>
      </c>
      <c r="E31">
        <v>20.7</v>
      </c>
      <c r="F31">
        <v>43.24</v>
      </c>
      <c r="G31">
        <v>2.09</v>
      </c>
      <c r="H31" t="s">
        <v>44</v>
      </c>
      <c r="I31" t="s">
        <v>44</v>
      </c>
      <c r="J31" t="s">
        <v>43</v>
      </c>
      <c r="K31" t="s">
        <v>57</v>
      </c>
      <c r="L31" t="s">
        <v>58</v>
      </c>
      <c r="M31" t="s">
        <v>58</v>
      </c>
      <c r="P31">
        <v>1</v>
      </c>
      <c r="Q31">
        <f t="shared" si="0"/>
        <v>30</v>
      </c>
    </row>
    <row r="32" spans="1:17" x14ac:dyDescent="0.3">
      <c r="A32" s="24" t="s">
        <v>139</v>
      </c>
      <c r="B32" s="24" t="s">
        <v>140</v>
      </c>
      <c r="C32" t="s">
        <v>141</v>
      </c>
      <c r="D32" t="s">
        <v>63</v>
      </c>
      <c r="E32">
        <v>24.4</v>
      </c>
      <c r="F32">
        <v>40.950000000000003</v>
      </c>
      <c r="G32">
        <v>1.68</v>
      </c>
      <c r="H32" t="s">
        <v>44</v>
      </c>
      <c r="I32" t="s">
        <v>44</v>
      </c>
      <c r="J32" t="s">
        <v>43</v>
      </c>
      <c r="K32" t="s">
        <v>57</v>
      </c>
      <c r="L32" t="s">
        <v>58</v>
      </c>
      <c r="M32" t="s">
        <v>58</v>
      </c>
      <c r="P32">
        <v>1</v>
      </c>
      <c r="Q32">
        <f t="shared" si="0"/>
        <v>31</v>
      </c>
    </row>
    <row r="33" spans="1:17" x14ac:dyDescent="0.3">
      <c r="A33" s="24" t="s">
        <v>226</v>
      </c>
      <c r="B33" s="24" t="s">
        <v>227</v>
      </c>
      <c r="C33" t="s">
        <v>62</v>
      </c>
      <c r="D33" t="s">
        <v>63</v>
      </c>
      <c r="E33">
        <v>12.2</v>
      </c>
      <c r="F33">
        <v>38.22</v>
      </c>
      <c r="G33">
        <v>3.13</v>
      </c>
      <c r="H33" t="s">
        <v>78</v>
      </c>
      <c r="I33" t="s">
        <v>99</v>
      </c>
      <c r="J33" t="s">
        <v>43</v>
      </c>
      <c r="K33" t="s">
        <v>57</v>
      </c>
      <c r="L33" t="s">
        <v>90</v>
      </c>
      <c r="M33" t="s">
        <v>73</v>
      </c>
      <c r="O33" t="s">
        <v>75</v>
      </c>
      <c r="P33">
        <v>1</v>
      </c>
      <c r="Q33">
        <f t="shared" si="0"/>
        <v>32</v>
      </c>
    </row>
    <row r="34" spans="1:17" x14ac:dyDescent="0.3">
      <c r="A34" s="24" t="s">
        <v>97</v>
      </c>
      <c r="B34" s="24" t="s">
        <v>98</v>
      </c>
      <c r="C34" t="s">
        <v>62</v>
      </c>
      <c r="D34" t="s">
        <v>63</v>
      </c>
      <c r="E34">
        <v>28</v>
      </c>
      <c r="F34">
        <v>37.159999999999997</v>
      </c>
      <c r="G34">
        <v>1.32</v>
      </c>
      <c r="H34" t="s">
        <v>72</v>
      </c>
      <c r="I34" t="s">
        <v>99</v>
      </c>
      <c r="J34" t="s">
        <v>35</v>
      </c>
      <c r="K34" t="s">
        <v>57</v>
      </c>
      <c r="L34" t="s">
        <v>73</v>
      </c>
      <c r="M34" t="s">
        <v>58</v>
      </c>
      <c r="P34">
        <v>1</v>
      </c>
      <c r="Q34">
        <f t="shared" si="0"/>
        <v>33</v>
      </c>
    </row>
    <row r="35" spans="1:17" x14ac:dyDescent="0.3">
      <c r="A35" s="24" t="s">
        <v>221</v>
      </c>
      <c r="B35" s="24" t="s">
        <v>222</v>
      </c>
      <c r="C35" t="s">
        <v>141</v>
      </c>
      <c r="D35" t="s">
        <v>63</v>
      </c>
      <c r="E35">
        <v>18.3</v>
      </c>
      <c r="F35">
        <v>30.11</v>
      </c>
      <c r="G35">
        <v>1.65</v>
      </c>
      <c r="H35" t="s">
        <v>44</v>
      </c>
      <c r="I35" t="s">
        <v>44</v>
      </c>
      <c r="J35" t="s">
        <v>35</v>
      </c>
      <c r="K35" t="s">
        <v>57</v>
      </c>
      <c r="L35" t="s">
        <v>58</v>
      </c>
      <c r="M35" t="s">
        <v>58</v>
      </c>
      <c r="P35">
        <v>1</v>
      </c>
      <c r="Q35">
        <f t="shared" si="0"/>
        <v>34</v>
      </c>
    </row>
    <row r="36" spans="1:17" x14ac:dyDescent="0.3">
      <c r="A36" s="24" t="s">
        <v>296</v>
      </c>
      <c r="B36" s="24" t="s">
        <v>297</v>
      </c>
      <c r="C36" t="s">
        <v>42</v>
      </c>
      <c r="D36" t="s">
        <v>43</v>
      </c>
      <c r="E36">
        <v>23.2</v>
      </c>
      <c r="F36">
        <v>29.29</v>
      </c>
      <c r="G36">
        <v>1.26</v>
      </c>
      <c r="H36" t="s">
        <v>44</v>
      </c>
      <c r="I36" t="s">
        <v>44</v>
      </c>
      <c r="J36" t="s">
        <v>43</v>
      </c>
      <c r="K36" t="s">
        <v>57</v>
      </c>
      <c r="L36" t="s">
        <v>58</v>
      </c>
      <c r="M36" t="s">
        <v>58</v>
      </c>
      <c r="P36">
        <v>1</v>
      </c>
      <c r="Q36">
        <f t="shared" si="0"/>
        <v>35</v>
      </c>
    </row>
    <row r="37" spans="1:17" x14ac:dyDescent="0.3">
      <c r="A37" s="24" t="s">
        <v>70</v>
      </c>
      <c r="B37" s="24" t="s">
        <v>71</v>
      </c>
      <c r="C37" t="s">
        <v>68</v>
      </c>
      <c r="D37" t="s">
        <v>35</v>
      </c>
      <c r="E37">
        <v>8.5</v>
      </c>
      <c r="F37">
        <v>24.57</v>
      </c>
      <c r="G37">
        <v>2.88</v>
      </c>
      <c r="H37" t="s">
        <v>72</v>
      </c>
      <c r="I37" t="s">
        <v>72</v>
      </c>
      <c r="J37" t="s">
        <v>43</v>
      </c>
      <c r="K37" t="s">
        <v>57</v>
      </c>
      <c r="L37" t="s">
        <v>74</v>
      </c>
      <c r="M37" t="s">
        <v>74</v>
      </c>
      <c r="N37" t="s">
        <v>75</v>
      </c>
      <c r="P37">
        <v>2</v>
      </c>
      <c r="Q37">
        <f t="shared" si="0"/>
        <v>36</v>
      </c>
    </row>
    <row r="38" spans="1:17" x14ac:dyDescent="0.3">
      <c r="A38" s="24" t="s">
        <v>258</v>
      </c>
      <c r="B38" s="24" t="s">
        <v>259</v>
      </c>
      <c r="C38" t="s">
        <v>62</v>
      </c>
      <c r="D38" t="s">
        <v>63</v>
      </c>
      <c r="E38">
        <v>3.7</v>
      </c>
      <c r="F38">
        <v>22.41</v>
      </c>
      <c r="G38">
        <v>6.13</v>
      </c>
      <c r="H38" t="s">
        <v>78</v>
      </c>
      <c r="I38" t="s">
        <v>78</v>
      </c>
      <c r="J38" t="s">
        <v>43</v>
      </c>
      <c r="K38" t="s">
        <v>57</v>
      </c>
      <c r="L38" t="s">
        <v>90</v>
      </c>
      <c r="M38" t="s">
        <v>90</v>
      </c>
      <c r="P38">
        <v>2</v>
      </c>
      <c r="Q38">
        <f t="shared" si="0"/>
        <v>37</v>
      </c>
    </row>
    <row r="39" spans="1:17" x14ac:dyDescent="0.3">
      <c r="A39" s="24" t="s">
        <v>66</v>
      </c>
      <c r="B39" s="24" t="s">
        <v>67</v>
      </c>
      <c r="C39" t="s">
        <v>68</v>
      </c>
      <c r="D39" t="s">
        <v>43</v>
      </c>
      <c r="E39">
        <v>8.5</v>
      </c>
      <c r="F39">
        <v>19.8</v>
      </c>
      <c r="G39">
        <v>6.08</v>
      </c>
      <c r="H39" t="s">
        <v>44</v>
      </c>
      <c r="I39" t="s">
        <v>44</v>
      </c>
      <c r="J39" t="s">
        <v>43</v>
      </c>
      <c r="K39" t="s">
        <v>57</v>
      </c>
      <c r="L39" t="s">
        <v>58</v>
      </c>
      <c r="M39" t="s">
        <v>58</v>
      </c>
      <c r="N39" t="s">
        <v>59</v>
      </c>
      <c r="O39" t="s">
        <v>59</v>
      </c>
      <c r="P39">
        <v>2</v>
      </c>
      <c r="Q39">
        <f t="shared" si="0"/>
        <v>38</v>
      </c>
    </row>
    <row r="40" spans="1:17" x14ac:dyDescent="0.3">
      <c r="A40" s="24" t="s">
        <v>287</v>
      </c>
      <c r="B40" s="24" t="s">
        <v>288</v>
      </c>
      <c r="C40" t="s">
        <v>68</v>
      </c>
      <c r="D40" t="s">
        <v>63</v>
      </c>
      <c r="E40">
        <v>6.1</v>
      </c>
      <c r="F40">
        <v>16.91</v>
      </c>
      <c r="G40">
        <v>2.77</v>
      </c>
      <c r="H40" t="s">
        <v>72</v>
      </c>
      <c r="I40" t="s">
        <v>99</v>
      </c>
      <c r="J40" t="s">
        <v>63</v>
      </c>
      <c r="K40" t="s">
        <v>57</v>
      </c>
      <c r="L40" t="s">
        <v>90</v>
      </c>
      <c r="M40" t="s">
        <v>74</v>
      </c>
      <c r="P40">
        <v>1</v>
      </c>
      <c r="Q40">
        <f t="shared" si="0"/>
        <v>39</v>
      </c>
    </row>
    <row r="41" spans="1:17" x14ac:dyDescent="0.3">
      <c r="A41" s="24" t="s">
        <v>133</v>
      </c>
      <c r="B41" s="24" t="s">
        <v>134</v>
      </c>
      <c r="C41" t="s">
        <v>62</v>
      </c>
      <c r="D41" t="s">
        <v>63</v>
      </c>
      <c r="E41">
        <v>8.5</v>
      </c>
      <c r="F41">
        <v>16.71</v>
      </c>
      <c r="G41">
        <v>1.96</v>
      </c>
      <c r="H41" t="s">
        <v>99</v>
      </c>
      <c r="I41" t="s">
        <v>44</v>
      </c>
      <c r="J41" t="s">
        <v>43</v>
      </c>
      <c r="K41" t="s">
        <v>57</v>
      </c>
      <c r="L41" t="s">
        <v>73</v>
      </c>
      <c r="M41" t="s">
        <v>58</v>
      </c>
      <c r="N41" t="s">
        <v>75</v>
      </c>
      <c r="O41" t="s">
        <v>59</v>
      </c>
      <c r="P41">
        <v>1</v>
      </c>
      <c r="Q41">
        <f t="shared" si="0"/>
        <v>40</v>
      </c>
    </row>
    <row r="42" spans="1:17" x14ac:dyDescent="0.3">
      <c r="A42" s="24" t="s">
        <v>285</v>
      </c>
      <c r="B42" s="24" t="s">
        <v>286</v>
      </c>
      <c r="C42" t="s">
        <v>34</v>
      </c>
      <c r="D42" t="s">
        <v>63</v>
      </c>
      <c r="E42">
        <v>8.5</v>
      </c>
      <c r="F42">
        <v>14.99</v>
      </c>
      <c r="G42">
        <v>1.75</v>
      </c>
      <c r="H42" t="s">
        <v>72</v>
      </c>
      <c r="I42" t="s">
        <v>72</v>
      </c>
      <c r="J42" t="s">
        <v>43</v>
      </c>
      <c r="K42" t="s">
        <v>57</v>
      </c>
      <c r="L42" t="s">
        <v>74</v>
      </c>
      <c r="M42" t="s">
        <v>74</v>
      </c>
      <c r="N42" t="s">
        <v>75</v>
      </c>
      <c r="O42" t="s">
        <v>75</v>
      </c>
      <c r="P42">
        <v>1</v>
      </c>
      <c r="Q42">
        <f t="shared" si="0"/>
        <v>41</v>
      </c>
    </row>
    <row r="43" spans="1:17" x14ac:dyDescent="0.3">
      <c r="A43" s="24" t="s">
        <v>161</v>
      </c>
      <c r="B43" s="24" t="s">
        <v>162</v>
      </c>
      <c r="C43" t="s">
        <v>34</v>
      </c>
      <c r="D43" t="s">
        <v>43</v>
      </c>
      <c r="E43">
        <v>11</v>
      </c>
      <c r="F43">
        <v>14.87</v>
      </c>
      <c r="G43">
        <v>1.35</v>
      </c>
      <c r="H43" t="s">
        <v>44</v>
      </c>
      <c r="I43" t="s">
        <v>44</v>
      </c>
      <c r="J43" t="s">
        <v>43</v>
      </c>
      <c r="K43" t="s">
        <v>57</v>
      </c>
      <c r="L43" t="s">
        <v>58</v>
      </c>
      <c r="M43" t="s">
        <v>58</v>
      </c>
      <c r="N43" t="s">
        <v>59</v>
      </c>
      <c r="O43" t="s">
        <v>59</v>
      </c>
      <c r="P43">
        <v>1</v>
      </c>
      <c r="Q43">
        <f t="shared" si="0"/>
        <v>42</v>
      </c>
    </row>
    <row r="44" spans="1:17" x14ac:dyDescent="0.3">
      <c r="A44" s="24" t="s">
        <v>185</v>
      </c>
      <c r="B44" s="24" t="s">
        <v>186</v>
      </c>
      <c r="C44" t="s">
        <v>62</v>
      </c>
      <c r="D44" t="s">
        <v>43</v>
      </c>
      <c r="E44">
        <v>23.2</v>
      </c>
      <c r="F44">
        <v>14.02</v>
      </c>
      <c r="G44">
        <v>0.74</v>
      </c>
      <c r="H44" t="s">
        <v>44</v>
      </c>
      <c r="I44" t="s">
        <v>44</v>
      </c>
      <c r="J44" t="s">
        <v>43</v>
      </c>
      <c r="K44" t="s">
        <v>57</v>
      </c>
      <c r="L44" t="s">
        <v>58</v>
      </c>
      <c r="M44" t="s">
        <v>58</v>
      </c>
      <c r="P44">
        <v>1</v>
      </c>
      <c r="Q44">
        <f t="shared" si="0"/>
        <v>43</v>
      </c>
    </row>
    <row r="45" spans="1:17" x14ac:dyDescent="0.3">
      <c r="A45" s="24" t="s">
        <v>302</v>
      </c>
      <c r="B45" s="24" t="s">
        <v>303</v>
      </c>
      <c r="C45" t="s">
        <v>141</v>
      </c>
      <c r="D45" t="s">
        <v>63</v>
      </c>
      <c r="E45">
        <v>9.8000000000000007</v>
      </c>
      <c r="F45">
        <v>13.11</v>
      </c>
      <c r="G45">
        <v>1.34</v>
      </c>
      <c r="H45" t="s">
        <v>119</v>
      </c>
      <c r="I45" t="s">
        <v>78</v>
      </c>
      <c r="J45" t="s">
        <v>43</v>
      </c>
      <c r="K45" t="s">
        <v>57</v>
      </c>
      <c r="L45" t="s">
        <v>90</v>
      </c>
      <c r="M45" t="s">
        <v>90</v>
      </c>
      <c r="P45">
        <v>0</v>
      </c>
      <c r="Q45">
        <f t="shared" si="0"/>
        <v>44</v>
      </c>
    </row>
    <row r="46" spans="1:17" x14ac:dyDescent="0.3">
      <c r="A46" s="24" t="s">
        <v>244</v>
      </c>
      <c r="B46" s="24" t="s">
        <v>245</v>
      </c>
      <c r="C46" t="s">
        <v>62</v>
      </c>
      <c r="D46" t="s">
        <v>43</v>
      </c>
      <c r="E46">
        <v>8.5</v>
      </c>
      <c r="F46">
        <v>13.06</v>
      </c>
      <c r="G46">
        <v>1.53</v>
      </c>
      <c r="H46" t="s">
        <v>44</v>
      </c>
      <c r="I46" t="s">
        <v>44</v>
      </c>
      <c r="J46" t="s">
        <v>43</v>
      </c>
      <c r="K46" t="s">
        <v>57</v>
      </c>
      <c r="L46" t="s">
        <v>58</v>
      </c>
      <c r="M46" t="s">
        <v>58</v>
      </c>
      <c r="N46" t="s">
        <v>59</v>
      </c>
      <c r="O46" t="s">
        <v>59</v>
      </c>
      <c r="P46">
        <v>1</v>
      </c>
      <c r="Q46">
        <f t="shared" si="0"/>
        <v>45</v>
      </c>
    </row>
    <row r="47" spans="1:17" x14ac:dyDescent="0.3">
      <c r="A47" s="24" t="s">
        <v>130</v>
      </c>
      <c r="B47" s="24" t="s">
        <v>131</v>
      </c>
      <c r="C47" t="s">
        <v>34</v>
      </c>
      <c r="D47" t="s">
        <v>35</v>
      </c>
      <c r="E47">
        <v>6.1</v>
      </c>
      <c r="F47">
        <v>10.79</v>
      </c>
      <c r="G47">
        <v>1.77</v>
      </c>
      <c r="H47" t="s">
        <v>72</v>
      </c>
      <c r="I47" t="s">
        <v>72</v>
      </c>
      <c r="J47" t="s">
        <v>63</v>
      </c>
      <c r="K47" t="s">
        <v>57</v>
      </c>
      <c r="L47" t="s">
        <v>90</v>
      </c>
      <c r="M47" t="s">
        <v>90</v>
      </c>
      <c r="P47">
        <v>2</v>
      </c>
      <c r="Q47">
        <f t="shared" si="0"/>
        <v>46</v>
      </c>
    </row>
    <row r="48" spans="1:17" x14ac:dyDescent="0.3">
      <c r="A48" s="24" t="s">
        <v>198</v>
      </c>
      <c r="B48" s="24" t="s">
        <v>199</v>
      </c>
      <c r="C48" t="s">
        <v>62</v>
      </c>
      <c r="D48" t="s">
        <v>63</v>
      </c>
      <c r="E48">
        <v>4.9000000000000004</v>
      </c>
      <c r="F48">
        <v>10.59</v>
      </c>
      <c r="G48">
        <v>2.17</v>
      </c>
      <c r="H48" t="s">
        <v>72</v>
      </c>
      <c r="I48" t="s">
        <v>78</v>
      </c>
      <c r="J48" t="s">
        <v>43</v>
      </c>
      <c r="K48" t="s">
        <v>57</v>
      </c>
      <c r="L48" t="s">
        <v>74</v>
      </c>
      <c r="M48" t="s">
        <v>90</v>
      </c>
      <c r="N48" t="s">
        <v>75</v>
      </c>
      <c r="P48">
        <v>2</v>
      </c>
      <c r="Q48">
        <f t="shared" si="0"/>
        <v>47</v>
      </c>
    </row>
    <row r="49" spans="1:17" x14ac:dyDescent="0.3">
      <c r="A49" s="24" t="s">
        <v>53</v>
      </c>
      <c r="B49" s="24" t="s">
        <v>54</v>
      </c>
      <c r="C49" t="s">
        <v>34</v>
      </c>
      <c r="D49" t="s">
        <v>35</v>
      </c>
      <c r="E49">
        <v>1.2</v>
      </c>
      <c r="F49">
        <v>10.51</v>
      </c>
      <c r="G49">
        <v>8.6199999999999992</v>
      </c>
      <c r="H49" t="s">
        <v>44</v>
      </c>
      <c r="I49" t="s">
        <v>44</v>
      </c>
      <c r="J49" t="s">
        <v>43</v>
      </c>
      <c r="K49" t="s">
        <v>57</v>
      </c>
      <c r="L49" t="s">
        <v>58</v>
      </c>
      <c r="M49" t="s">
        <v>58</v>
      </c>
      <c r="N49" t="s">
        <v>59</v>
      </c>
      <c r="O49" t="s">
        <v>59</v>
      </c>
      <c r="P49">
        <v>2</v>
      </c>
      <c r="Q49">
        <f t="shared" si="0"/>
        <v>48</v>
      </c>
    </row>
    <row r="50" spans="1:17" x14ac:dyDescent="0.3">
      <c r="A50" s="24" t="s">
        <v>142</v>
      </c>
      <c r="B50" s="24" t="s">
        <v>143</v>
      </c>
      <c r="C50" t="s">
        <v>141</v>
      </c>
      <c r="D50" t="s">
        <v>63</v>
      </c>
      <c r="E50">
        <v>8.5</v>
      </c>
      <c r="F50">
        <v>10.199999999999999</v>
      </c>
      <c r="G50">
        <v>1.19</v>
      </c>
      <c r="H50" t="s">
        <v>78</v>
      </c>
      <c r="I50" t="s">
        <v>78</v>
      </c>
      <c r="J50" t="s">
        <v>35</v>
      </c>
      <c r="K50" t="s">
        <v>57</v>
      </c>
      <c r="L50" t="s">
        <v>74</v>
      </c>
      <c r="M50" t="s">
        <v>74</v>
      </c>
      <c r="O50" t="s">
        <v>75</v>
      </c>
      <c r="P50">
        <v>1</v>
      </c>
      <c r="Q50">
        <f t="shared" si="0"/>
        <v>49</v>
      </c>
    </row>
    <row r="51" spans="1:17" x14ac:dyDescent="0.3">
      <c r="A51" s="24" t="s">
        <v>187</v>
      </c>
      <c r="B51" s="24" t="s">
        <v>188</v>
      </c>
      <c r="C51" t="s">
        <v>42</v>
      </c>
      <c r="D51" t="s">
        <v>63</v>
      </c>
      <c r="E51">
        <v>7.3</v>
      </c>
      <c r="F51">
        <v>10.1</v>
      </c>
      <c r="G51">
        <v>1.38</v>
      </c>
      <c r="H51" t="s">
        <v>119</v>
      </c>
      <c r="I51" t="s">
        <v>119</v>
      </c>
      <c r="J51" t="s">
        <v>43</v>
      </c>
      <c r="K51" t="s">
        <v>57</v>
      </c>
      <c r="L51" t="s">
        <v>90</v>
      </c>
      <c r="M51" t="s">
        <v>90</v>
      </c>
      <c r="P51">
        <v>0</v>
      </c>
      <c r="Q51">
        <f t="shared" si="0"/>
        <v>50</v>
      </c>
    </row>
    <row r="52" spans="1:17" x14ac:dyDescent="0.3">
      <c r="A52" s="24" t="s">
        <v>100</v>
      </c>
      <c r="B52" s="24" t="s">
        <v>101</v>
      </c>
      <c r="C52" t="s">
        <v>102</v>
      </c>
      <c r="D52" t="s">
        <v>63</v>
      </c>
      <c r="E52">
        <v>6.1</v>
      </c>
      <c r="F52">
        <v>9.8699999999999992</v>
      </c>
      <c r="G52">
        <v>1.62</v>
      </c>
      <c r="H52" t="s">
        <v>78</v>
      </c>
      <c r="I52" t="s">
        <v>72</v>
      </c>
      <c r="J52" t="s">
        <v>35</v>
      </c>
      <c r="K52" t="s">
        <v>57</v>
      </c>
      <c r="L52" t="s">
        <v>74</v>
      </c>
      <c r="M52" t="s">
        <v>73</v>
      </c>
      <c r="O52" t="s">
        <v>75</v>
      </c>
      <c r="P52">
        <v>1</v>
      </c>
      <c r="Q52">
        <f t="shared" si="0"/>
        <v>51</v>
      </c>
    </row>
    <row r="53" spans="1:17" x14ac:dyDescent="0.3">
      <c r="A53" s="24" t="s">
        <v>212</v>
      </c>
      <c r="B53" s="24" t="s">
        <v>213</v>
      </c>
      <c r="C53" t="s">
        <v>62</v>
      </c>
      <c r="D53" t="s">
        <v>63</v>
      </c>
      <c r="E53">
        <v>14.6</v>
      </c>
      <c r="F53">
        <v>7.35</v>
      </c>
      <c r="G53">
        <v>0.5</v>
      </c>
      <c r="H53" t="s">
        <v>99</v>
      </c>
      <c r="I53" t="s">
        <v>44</v>
      </c>
      <c r="J53" t="s">
        <v>43</v>
      </c>
      <c r="K53" t="s">
        <v>57</v>
      </c>
      <c r="L53" t="s">
        <v>73</v>
      </c>
      <c r="M53" t="s">
        <v>58</v>
      </c>
      <c r="P53">
        <v>1</v>
      </c>
      <c r="Q53">
        <f t="shared" si="0"/>
        <v>52</v>
      </c>
    </row>
    <row r="54" spans="1:17" x14ac:dyDescent="0.3">
      <c r="A54" s="24" t="s">
        <v>309</v>
      </c>
      <c r="B54" s="24" t="s">
        <v>310</v>
      </c>
      <c r="C54" t="s">
        <v>62</v>
      </c>
      <c r="D54" t="s">
        <v>0</v>
      </c>
      <c r="E54">
        <v>2.4</v>
      </c>
      <c r="F54">
        <v>6.37</v>
      </c>
      <c r="G54">
        <v>2.61</v>
      </c>
      <c r="H54" t="s">
        <v>106</v>
      </c>
      <c r="I54" t="s">
        <v>106</v>
      </c>
      <c r="J54" t="s">
        <v>36</v>
      </c>
      <c r="K54" t="s">
        <v>57</v>
      </c>
      <c r="L54" t="s">
        <v>311</v>
      </c>
      <c r="M54" t="s">
        <v>311</v>
      </c>
      <c r="P54">
        <v>0</v>
      </c>
      <c r="Q54">
        <f t="shared" si="0"/>
        <v>53</v>
      </c>
    </row>
    <row r="55" spans="1:17" x14ac:dyDescent="0.3">
      <c r="A55" s="24" t="s">
        <v>165</v>
      </c>
      <c r="B55" s="24" t="s">
        <v>166</v>
      </c>
      <c r="C55" t="s">
        <v>62</v>
      </c>
      <c r="D55" t="s">
        <v>63</v>
      </c>
      <c r="E55">
        <v>9.8000000000000007</v>
      </c>
      <c r="F55">
        <v>5.52</v>
      </c>
      <c r="G55">
        <v>0.56999999999999995</v>
      </c>
      <c r="H55" t="s">
        <v>78</v>
      </c>
      <c r="I55" t="s">
        <v>72</v>
      </c>
      <c r="J55" t="s">
        <v>43</v>
      </c>
      <c r="K55" t="s">
        <v>57</v>
      </c>
      <c r="L55" t="s">
        <v>90</v>
      </c>
      <c r="M55" t="s">
        <v>74</v>
      </c>
      <c r="P55">
        <v>1</v>
      </c>
      <c r="Q55">
        <f t="shared" si="0"/>
        <v>54</v>
      </c>
    </row>
    <row r="56" spans="1:17" x14ac:dyDescent="0.3">
      <c r="A56" s="24" t="s">
        <v>255</v>
      </c>
      <c r="B56" s="24" t="s">
        <v>256</v>
      </c>
      <c r="C56" t="s">
        <v>62</v>
      </c>
      <c r="D56" t="s">
        <v>43</v>
      </c>
      <c r="E56">
        <v>6.1</v>
      </c>
      <c r="F56">
        <v>5.18</v>
      </c>
      <c r="G56">
        <v>0.85</v>
      </c>
      <c r="H56" t="s">
        <v>44</v>
      </c>
      <c r="I56" t="s">
        <v>44</v>
      </c>
      <c r="J56" t="s">
        <v>35</v>
      </c>
      <c r="K56" t="s">
        <v>57</v>
      </c>
      <c r="L56" t="s">
        <v>58</v>
      </c>
      <c r="M56" t="s">
        <v>58</v>
      </c>
      <c r="N56" t="s">
        <v>59</v>
      </c>
      <c r="O56" t="s">
        <v>59</v>
      </c>
      <c r="P56">
        <v>2</v>
      </c>
      <c r="Q56">
        <f t="shared" si="0"/>
        <v>55</v>
      </c>
    </row>
    <row r="57" spans="1:17" x14ac:dyDescent="0.3">
      <c r="A57" s="24" t="s">
        <v>218</v>
      </c>
      <c r="B57" s="24" t="s">
        <v>219</v>
      </c>
      <c r="C57" t="s">
        <v>34</v>
      </c>
      <c r="D57" t="s">
        <v>43</v>
      </c>
      <c r="E57">
        <v>4.9000000000000004</v>
      </c>
      <c r="F57">
        <v>4.9800000000000004</v>
      </c>
      <c r="G57">
        <v>16.32</v>
      </c>
      <c r="H57" t="s">
        <v>72</v>
      </c>
      <c r="I57" t="s">
        <v>99</v>
      </c>
      <c r="J57" t="s">
        <v>63</v>
      </c>
      <c r="K57" t="s">
        <v>57</v>
      </c>
      <c r="L57" t="s">
        <v>90</v>
      </c>
      <c r="M57" t="s">
        <v>74</v>
      </c>
      <c r="O57" t="s">
        <v>75</v>
      </c>
      <c r="P57">
        <v>2</v>
      </c>
      <c r="Q57">
        <f t="shared" si="0"/>
        <v>56</v>
      </c>
    </row>
    <row r="58" spans="1:17" x14ac:dyDescent="0.3">
      <c r="A58" s="24" t="s">
        <v>290</v>
      </c>
      <c r="B58" s="24" t="s">
        <v>291</v>
      </c>
      <c r="C58" t="s">
        <v>141</v>
      </c>
      <c r="D58" t="s">
        <v>63</v>
      </c>
      <c r="E58">
        <v>6.1</v>
      </c>
      <c r="F58">
        <v>4.32</v>
      </c>
      <c r="G58">
        <v>0.71</v>
      </c>
      <c r="H58" t="s">
        <v>44</v>
      </c>
      <c r="I58" t="s">
        <v>44</v>
      </c>
      <c r="J58" t="s">
        <v>43</v>
      </c>
      <c r="K58" t="s">
        <v>57</v>
      </c>
      <c r="L58" t="s">
        <v>58</v>
      </c>
      <c r="M58" t="s">
        <v>58</v>
      </c>
      <c r="N58" t="s">
        <v>59</v>
      </c>
      <c r="O58" t="s">
        <v>59</v>
      </c>
      <c r="P58">
        <v>1</v>
      </c>
      <c r="Q58">
        <f t="shared" si="0"/>
        <v>57</v>
      </c>
    </row>
    <row r="59" spans="1:17" x14ac:dyDescent="0.3">
      <c r="A59" s="24" t="s">
        <v>283</v>
      </c>
      <c r="B59" s="24" t="s">
        <v>284</v>
      </c>
      <c r="C59" t="s">
        <v>62</v>
      </c>
      <c r="D59" t="s">
        <v>63</v>
      </c>
      <c r="E59">
        <v>1.2</v>
      </c>
      <c r="F59">
        <v>4.07</v>
      </c>
      <c r="G59">
        <v>3.34</v>
      </c>
      <c r="H59" t="s">
        <v>72</v>
      </c>
      <c r="I59" t="s">
        <v>72</v>
      </c>
      <c r="J59" t="s">
        <v>43</v>
      </c>
      <c r="K59" t="s">
        <v>57</v>
      </c>
      <c r="L59" t="s">
        <v>74</v>
      </c>
      <c r="M59" t="s">
        <v>74</v>
      </c>
      <c r="N59" t="s">
        <v>75</v>
      </c>
      <c r="O59" t="s">
        <v>75</v>
      </c>
      <c r="P59">
        <v>2</v>
      </c>
      <c r="Q59">
        <f t="shared" si="0"/>
        <v>58</v>
      </c>
    </row>
    <row r="60" spans="1:17" x14ac:dyDescent="0.3">
      <c r="A60" s="24" t="s">
        <v>181</v>
      </c>
      <c r="B60" s="24" t="s">
        <v>182</v>
      </c>
      <c r="C60" t="s">
        <v>68</v>
      </c>
      <c r="D60" t="s">
        <v>63</v>
      </c>
      <c r="E60">
        <v>3.7</v>
      </c>
      <c r="F60">
        <v>3.8</v>
      </c>
      <c r="G60">
        <v>1.04</v>
      </c>
      <c r="H60" t="s">
        <v>72</v>
      </c>
      <c r="I60" t="s">
        <v>72</v>
      </c>
      <c r="J60" t="s">
        <v>35</v>
      </c>
      <c r="K60" t="s">
        <v>57</v>
      </c>
      <c r="L60" t="s">
        <v>73</v>
      </c>
      <c r="M60" t="s">
        <v>73</v>
      </c>
      <c r="O60" t="s">
        <v>75</v>
      </c>
      <c r="P60">
        <v>2</v>
      </c>
      <c r="Q60">
        <f t="shared" si="0"/>
        <v>59</v>
      </c>
    </row>
    <row r="61" spans="1:17" x14ac:dyDescent="0.3">
      <c r="A61" s="24" t="s">
        <v>123</v>
      </c>
      <c r="B61" s="24" t="s">
        <v>124</v>
      </c>
      <c r="C61" t="s">
        <v>62</v>
      </c>
      <c r="D61" t="s">
        <v>63</v>
      </c>
      <c r="E61">
        <v>2.4</v>
      </c>
      <c r="F61">
        <v>3.72</v>
      </c>
      <c r="G61">
        <v>1.52</v>
      </c>
      <c r="H61" t="s">
        <v>78</v>
      </c>
      <c r="I61" t="s">
        <v>78</v>
      </c>
      <c r="J61" t="s">
        <v>43</v>
      </c>
      <c r="K61" t="s">
        <v>57</v>
      </c>
      <c r="L61" t="s">
        <v>90</v>
      </c>
      <c r="M61" t="s">
        <v>90</v>
      </c>
      <c r="P61">
        <v>0</v>
      </c>
      <c r="Q61">
        <f t="shared" si="0"/>
        <v>60</v>
      </c>
    </row>
    <row r="62" spans="1:17" x14ac:dyDescent="0.3">
      <c r="A62" s="24" t="s">
        <v>209</v>
      </c>
      <c r="B62" s="24" t="s">
        <v>210</v>
      </c>
      <c r="C62" t="s">
        <v>62</v>
      </c>
      <c r="D62" t="s">
        <v>63</v>
      </c>
      <c r="E62">
        <v>4.9000000000000004</v>
      </c>
      <c r="F62">
        <v>3.48</v>
      </c>
      <c r="G62">
        <v>0.71</v>
      </c>
      <c r="H62" t="s">
        <v>72</v>
      </c>
      <c r="I62" t="s">
        <v>72</v>
      </c>
      <c r="J62" t="s">
        <v>63</v>
      </c>
      <c r="K62" t="s">
        <v>57</v>
      </c>
      <c r="L62" t="s">
        <v>90</v>
      </c>
      <c r="M62" t="s">
        <v>90</v>
      </c>
      <c r="P62">
        <v>0</v>
      </c>
      <c r="Q62">
        <f t="shared" si="0"/>
        <v>61</v>
      </c>
    </row>
    <row r="63" spans="1:17" x14ac:dyDescent="0.3">
      <c r="A63" s="24" t="s">
        <v>147</v>
      </c>
      <c r="B63" s="24" t="s">
        <v>148</v>
      </c>
      <c r="C63" t="s">
        <v>68</v>
      </c>
      <c r="D63" t="s">
        <v>63</v>
      </c>
      <c r="E63">
        <v>1.2</v>
      </c>
      <c r="F63">
        <v>3.35</v>
      </c>
      <c r="G63">
        <v>2.75</v>
      </c>
      <c r="H63" t="s">
        <v>72</v>
      </c>
      <c r="I63" t="s">
        <v>44</v>
      </c>
      <c r="J63" t="s">
        <v>63</v>
      </c>
      <c r="K63" t="s">
        <v>57</v>
      </c>
      <c r="L63" t="s">
        <v>90</v>
      </c>
      <c r="M63" t="s">
        <v>73</v>
      </c>
      <c r="O63" t="s">
        <v>75</v>
      </c>
      <c r="P63">
        <v>2</v>
      </c>
      <c r="Q63">
        <f t="shared" si="0"/>
        <v>62</v>
      </c>
    </row>
    <row r="64" spans="1:17" x14ac:dyDescent="0.3">
      <c r="A64" s="24" t="s">
        <v>252</v>
      </c>
      <c r="B64" s="24" t="s">
        <v>253</v>
      </c>
      <c r="C64" t="s">
        <v>62</v>
      </c>
      <c r="D64" t="s">
        <v>43</v>
      </c>
      <c r="E64">
        <v>1.2</v>
      </c>
      <c r="F64">
        <v>3.29</v>
      </c>
      <c r="G64">
        <v>2.7</v>
      </c>
      <c r="H64" t="s">
        <v>72</v>
      </c>
      <c r="I64" t="s">
        <v>72</v>
      </c>
      <c r="J64" t="s">
        <v>63</v>
      </c>
      <c r="K64" t="s">
        <v>57</v>
      </c>
      <c r="L64" t="s">
        <v>90</v>
      </c>
      <c r="M64" t="s">
        <v>90</v>
      </c>
      <c r="P64">
        <v>2</v>
      </c>
      <c r="Q64">
        <f t="shared" si="0"/>
        <v>63</v>
      </c>
    </row>
    <row r="65" spans="1:17" x14ac:dyDescent="0.3">
      <c r="A65" s="24" t="s">
        <v>88</v>
      </c>
      <c r="B65" s="24" t="s">
        <v>89</v>
      </c>
      <c r="C65" t="s">
        <v>68</v>
      </c>
      <c r="D65" t="s">
        <v>43</v>
      </c>
      <c r="E65">
        <v>4.9000000000000004</v>
      </c>
      <c r="F65">
        <v>2.65</v>
      </c>
      <c r="G65">
        <v>8.68</v>
      </c>
      <c r="H65" t="s">
        <v>78</v>
      </c>
      <c r="I65" t="s">
        <v>78</v>
      </c>
      <c r="J65" t="s">
        <v>43</v>
      </c>
      <c r="K65" t="s">
        <v>57</v>
      </c>
      <c r="L65" t="s">
        <v>90</v>
      </c>
      <c r="M65" t="s">
        <v>90</v>
      </c>
      <c r="P65">
        <v>0</v>
      </c>
      <c r="Q65">
        <f t="shared" si="0"/>
        <v>64</v>
      </c>
    </row>
    <row r="66" spans="1:17" x14ac:dyDescent="0.3">
      <c r="A66" s="24" t="s">
        <v>183</v>
      </c>
      <c r="B66" s="24" t="s">
        <v>184</v>
      </c>
      <c r="C66" t="s">
        <v>62</v>
      </c>
      <c r="D66" t="s">
        <v>63</v>
      </c>
      <c r="E66">
        <v>3.7</v>
      </c>
      <c r="F66">
        <v>1.76</v>
      </c>
      <c r="G66">
        <v>0.48</v>
      </c>
      <c r="H66" t="s">
        <v>72</v>
      </c>
      <c r="I66" t="s">
        <v>72</v>
      </c>
      <c r="J66" t="s">
        <v>43</v>
      </c>
      <c r="K66" t="s">
        <v>57</v>
      </c>
      <c r="L66" t="s">
        <v>74</v>
      </c>
      <c r="M66" t="s">
        <v>74</v>
      </c>
      <c r="P66">
        <v>0</v>
      </c>
      <c r="Q66">
        <f t="shared" si="0"/>
        <v>65</v>
      </c>
    </row>
    <row r="67" spans="1:17" x14ac:dyDescent="0.3">
      <c r="A67" s="24" t="s">
        <v>292</v>
      </c>
      <c r="B67" s="24" t="s">
        <v>293</v>
      </c>
      <c r="C67" t="s">
        <v>141</v>
      </c>
      <c r="D67" t="s">
        <v>43</v>
      </c>
      <c r="E67">
        <v>1.2</v>
      </c>
      <c r="F67">
        <v>1.34</v>
      </c>
      <c r="G67">
        <v>1.1000000000000001</v>
      </c>
      <c r="H67" t="s">
        <v>72</v>
      </c>
      <c r="I67" t="s">
        <v>72</v>
      </c>
      <c r="J67" t="s">
        <v>43</v>
      </c>
      <c r="K67" t="s">
        <v>57</v>
      </c>
      <c r="L67" t="s">
        <v>74</v>
      </c>
      <c r="M67" t="s">
        <v>74</v>
      </c>
      <c r="N67" t="s">
        <v>75</v>
      </c>
      <c r="O67" t="s">
        <v>75</v>
      </c>
      <c r="P67">
        <v>2</v>
      </c>
      <c r="Q67">
        <f t="shared" ref="Q67:Q94" si="1">ROW()-1</f>
        <v>66</v>
      </c>
    </row>
    <row r="68" spans="1:17" x14ac:dyDescent="0.3">
      <c r="A68" s="24" t="s">
        <v>249</v>
      </c>
      <c r="B68" s="24" t="s">
        <v>250</v>
      </c>
      <c r="C68" t="s">
        <v>34</v>
      </c>
      <c r="D68" t="s">
        <v>43</v>
      </c>
      <c r="E68">
        <v>2.4</v>
      </c>
      <c r="F68">
        <v>1.1000000000000001</v>
      </c>
      <c r="G68">
        <v>0.45</v>
      </c>
      <c r="H68" t="s">
        <v>44</v>
      </c>
      <c r="I68" t="s">
        <v>44</v>
      </c>
      <c r="J68" t="s">
        <v>43</v>
      </c>
      <c r="K68" t="s">
        <v>57</v>
      </c>
      <c r="L68" t="s">
        <v>58</v>
      </c>
      <c r="M68" t="s">
        <v>58</v>
      </c>
      <c r="N68" t="s">
        <v>59</v>
      </c>
      <c r="O68" t="s">
        <v>59</v>
      </c>
      <c r="P68">
        <v>1</v>
      </c>
      <c r="Q68">
        <f t="shared" si="1"/>
        <v>67</v>
      </c>
    </row>
    <row r="69" spans="1:17" x14ac:dyDescent="0.3">
      <c r="A69" s="24" t="s">
        <v>305</v>
      </c>
      <c r="B69" s="24" t="s">
        <v>306</v>
      </c>
      <c r="C69" t="s">
        <v>62</v>
      </c>
      <c r="D69" t="s">
        <v>0</v>
      </c>
      <c r="E69">
        <v>2.4</v>
      </c>
      <c r="F69">
        <v>0.89</v>
      </c>
      <c r="G69">
        <v>0.37</v>
      </c>
      <c r="H69" t="s">
        <v>106</v>
      </c>
      <c r="I69" t="s">
        <v>106</v>
      </c>
      <c r="J69" t="s">
        <v>36</v>
      </c>
      <c r="K69" t="s">
        <v>57</v>
      </c>
      <c r="L69" t="s">
        <v>308</v>
      </c>
      <c r="M69" t="s">
        <v>308</v>
      </c>
      <c r="P69">
        <v>0</v>
      </c>
      <c r="Q69">
        <f t="shared" si="1"/>
        <v>68</v>
      </c>
    </row>
    <row r="70" spans="1:17" x14ac:dyDescent="0.3">
      <c r="A70" s="24" t="s">
        <v>312</v>
      </c>
      <c r="B70" s="24" t="s">
        <v>313</v>
      </c>
      <c r="C70" t="s">
        <v>62</v>
      </c>
      <c r="D70" t="s">
        <v>0</v>
      </c>
      <c r="E70">
        <v>1.2</v>
      </c>
      <c r="F70">
        <v>0.73</v>
      </c>
      <c r="G70">
        <v>0.6</v>
      </c>
      <c r="H70" t="s">
        <v>106</v>
      </c>
      <c r="I70" t="s">
        <v>106</v>
      </c>
      <c r="J70" t="s">
        <v>36</v>
      </c>
      <c r="K70" t="s">
        <v>57</v>
      </c>
      <c r="L70" t="s">
        <v>308</v>
      </c>
      <c r="M70" t="s">
        <v>308</v>
      </c>
      <c r="P70">
        <v>0</v>
      </c>
      <c r="Q70">
        <f t="shared" si="1"/>
        <v>69</v>
      </c>
    </row>
    <row r="71" spans="1:17" x14ac:dyDescent="0.3">
      <c r="A71" s="24" t="s">
        <v>117</v>
      </c>
      <c r="B71" s="24" t="s">
        <v>118</v>
      </c>
      <c r="C71" t="s">
        <v>62</v>
      </c>
      <c r="D71" t="s">
        <v>63</v>
      </c>
      <c r="E71">
        <v>1.2</v>
      </c>
      <c r="F71">
        <v>0.61</v>
      </c>
      <c r="G71">
        <v>0.5</v>
      </c>
      <c r="H71" t="s">
        <v>119</v>
      </c>
      <c r="I71" t="s">
        <v>119</v>
      </c>
      <c r="J71" t="s">
        <v>63</v>
      </c>
      <c r="K71" t="s">
        <v>57</v>
      </c>
      <c r="L71" t="s">
        <v>90</v>
      </c>
      <c r="M71" t="s">
        <v>90</v>
      </c>
      <c r="P71">
        <v>0</v>
      </c>
      <c r="Q71">
        <f t="shared" si="1"/>
        <v>70</v>
      </c>
    </row>
    <row r="72" spans="1:17" x14ac:dyDescent="0.3">
      <c r="A72" s="24" t="s">
        <v>121</v>
      </c>
      <c r="B72" s="24" t="s">
        <v>122</v>
      </c>
      <c r="C72" t="s">
        <v>62</v>
      </c>
      <c r="D72" t="s">
        <v>63</v>
      </c>
      <c r="E72">
        <v>1.2</v>
      </c>
      <c r="F72">
        <v>0.4</v>
      </c>
      <c r="G72">
        <v>0.33</v>
      </c>
      <c r="H72" t="s">
        <v>78</v>
      </c>
      <c r="I72" t="s">
        <v>119</v>
      </c>
      <c r="J72" t="s">
        <v>43</v>
      </c>
      <c r="K72" t="s">
        <v>57</v>
      </c>
      <c r="L72" t="s">
        <v>90</v>
      </c>
      <c r="M72" t="s">
        <v>90</v>
      </c>
      <c r="P72">
        <v>0</v>
      </c>
      <c r="Q72">
        <f t="shared" si="1"/>
        <v>71</v>
      </c>
    </row>
    <row r="73" spans="1:17" x14ac:dyDescent="0.3">
      <c r="A73" s="24" t="s">
        <v>314</v>
      </c>
      <c r="B73" s="24" t="s">
        <v>315</v>
      </c>
      <c r="C73" t="s">
        <v>316</v>
      </c>
      <c r="D73" t="s">
        <v>0</v>
      </c>
      <c r="E73">
        <v>1.2</v>
      </c>
      <c r="F73">
        <v>0.2</v>
      </c>
      <c r="G73">
        <v>0.16</v>
      </c>
      <c r="H73" t="s">
        <v>106</v>
      </c>
      <c r="I73" t="s">
        <v>106</v>
      </c>
      <c r="J73" t="s">
        <v>43</v>
      </c>
      <c r="K73" t="s">
        <v>57</v>
      </c>
      <c r="L73" t="s">
        <v>311</v>
      </c>
      <c r="M73" t="s">
        <v>311</v>
      </c>
      <c r="P73">
        <v>0</v>
      </c>
      <c r="Q73">
        <f t="shared" si="1"/>
        <v>72</v>
      </c>
    </row>
    <row r="74" spans="1:17" x14ac:dyDescent="0.3">
      <c r="A74" s="24" t="s">
        <v>32</v>
      </c>
      <c r="B74" s="24" t="s">
        <v>33</v>
      </c>
      <c r="C74" t="s">
        <v>34</v>
      </c>
      <c r="D74" t="s">
        <v>35</v>
      </c>
      <c r="E74">
        <v>0</v>
      </c>
      <c r="F74">
        <v>0</v>
      </c>
      <c r="G74">
        <v>0</v>
      </c>
      <c r="H74" t="s">
        <v>37</v>
      </c>
      <c r="I74" t="s">
        <v>37</v>
      </c>
      <c r="J74" t="s">
        <v>43</v>
      </c>
      <c r="K74" t="s">
        <v>39</v>
      </c>
      <c r="L74" t="s">
        <v>37</v>
      </c>
      <c r="M74" t="s">
        <v>37</v>
      </c>
      <c r="P74">
        <v>0</v>
      </c>
      <c r="Q74">
        <f t="shared" si="1"/>
        <v>73</v>
      </c>
    </row>
    <row r="75" spans="1:17" x14ac:dyDescent="0.3">
      <c r="A75" s="24" t="s">
        <v>60</v>
      </c>
      <c r="B75" s="24" t="s">
        <v>61</v>
      </c>
      <c r="C75" t="s">
        <v>62</v>
      </c>
      <c r="D75" t="s">
        <v>63</v>
      </c>
      <c r="E75">
        <v>0</v>
      </c>
      <c r="F75">
        <v>0</v>
      </c>
      <c r="G75">
        <v>0</v>
      </c>
      <c r="H75" t="s">
        <v>37</v>
      </c>
      <c r="I75" t="s">
        <v>37</v>
      </c>
      <c r="J75" t="s">
        <v>43</v>
      </c>
      <c r="K75" t="s">
        <v>39</v>
      </c>
      <c r="L75" t="s">
        <v>37</v>
      </c>
      <c r="M75" t="s">
        <v>37</v>
      </c>
      <c r="P75">
        <v>3</v>
      </c>
      <c r="Q75">
        <f t="shared" si="1"/>
        <v>74</v>
      </c>
    </row>
    <row r="76" spans="1:17" x14ac:dyDescent="0.3">
      <c r="A76" s="24" t="s">
        <v>91</v>
      </c>
      <c r="B76" s="24" t="s">
        <v>92</v>
      </c>
      <c r="C76" t="s">
        <v>68</v>
      </c>
      <c r="D76" t="s">
        <v>43</v>
      </c>
      <c r="E76">
        <v>0</v>
      </c>
      <c r="F76">
        <v>0</v>
      </c>
      <c r="G76">
        <v>0</v>
      </c>
      <c r="H76" t="s">
        <v>37</v>
      </c>
      <c r="I76" t="s">
        <v>37</v>
      </c>
      <c r="J76" t="s">
        <v>43</v>
      </c>
      <c r="K76" t="s">
        <v>39</v>
      </c>
      <c r="L76" t="s">
        <v>37</v>
      </c>
      <c r="M76" t="s">
        <v>37</v>
      </c>
      <c r="N76" t="s">
        <v>93</v>
      </c>
      <c r="P76">
        <v>3</v>
      </c>
      <c r="Q76">
        <f t="shared" si="1"/>
        <v>75</v>
      </c>
    </row>
    <row r="77" spans="1:17" x14ac:dyDescent="0.3">
      <c r="A77" s="24" t="s">
        <v>104</v>
      </c>
      <c r="B77" s="24" t="s">
        <v>105</v>
      </c>
      <c r="C77" t="s">
        <v>68</v>
      </c>
      <c r="D77" t="s">
        <v>63</v>
      </c>
      <c r="E77">
        <v>0</v>
      </c>
      <c r="F77">
        <v>0</v>
      </c>
      <c r="G77">
        <v>0</v>
      </c>
      <c r="H77" t="s">
        <v>106</v>
      </c>
      <c r="I77" t="s">
        <v>37</v>
      </c>
      <c r="J77" t="s">
        <v>35</v>
      </c>
      <c r="K77" t="s">
        <v>39</v>
      </c>
      <c r="L77" t="s">
        <v>106</v>
      </c>
      <c r="M77" t="s">
        <v>37</v>
      </c>
      <c r="P77">
        <v>0</v>
      </c>
      <c r="Q77">
        <f t="shared" si="1"/>
        <v>76</v>
      </c>
    </row>
    <row r="78" spans="1:17" x14ac:dyDescent="0.3">
      <c r="A78" s="24" t="s">
        <v>108</v>
      </c>
      <c r="B78" s="24" t="s">
        <v>109</v>
      </c>
      <c r="C78" t="s">
        <v>62</v>
      </c>
      <c r="D78" t="s">
        <v>43</v>
      </c>
      <c r="E78">
        <v>0</v>
      </c>
      <c r="F78">
        <v>0</v>
      </c>
      <c r="G78">
        <v>0</v>
      </c>
      <c r="H78" t="s">
        <v>106</v>
      </c>
      <c r="I78" t="s">
        <v>106</v>
      </c>
      <c r="J78" t="s">
        <v>43</v>
      </c>
      <c r="K78" t="s">
        <v>39</v>
      </c>
      <c r="L78" t="s">
        <v>106</v>
      </c>
      <c r="M78" t="s">
        <v>106</v>
      </c>
      <c r="P78">
        <v>0</v>
      </c>
      <c r="Q78">
        <f t="shared" si="1"/>
        <v>77</v>
      </c>
    </row>
    <row r="79" spans="1:17" x14ac:dyDescent="0.3">
      <c r="A79" s="24" t="s">
        <v>114</v>
      </c>
      <c r="B79" s="24" t="s">
        <v>115</v>
      </c>
      <c r="C79" t="s">
        <v>42</v>
      </c>
      <c r="D79" t="s">
        <v>35</v>
      </c>
      <c r="E79">
        <v>0</v>
      </c>
      <c r="F79">
        <v>0</v>
      </c>
      <c r="G79">
        <v>0</v>
      </c>
      <c r="H79" t="s">
        <v>37</v>
      </c>
      <c r="I79" t="s">
        <v>37</v>
      </c>
      <c r="J79" t="s">
        <v>35</v>
      </c>
      <c r="K79" t="s">
        <v>39</v>
      </c>
      <c r="L79" t="s">
        <v>37</v>
      </c>
      <c r="M79" t="s">
        <v>37</v>
      </c>
      <c r="N79" t="s">
        <v>116</v>
      </c>
      <c r="O79" t="s">
        <v>116</v>
      </c>
      <c r="P79">
        <v>3</v>
      </c>
      <c r="Q79">
        <f t="shared" si="1"/>
        <v>78</v>
      </c>
    </row>
    <row r="80" spans="1:17" x14ac:dyDescent="0.3">
      <c r="A80" s="24" t="s">
        <v>125</v>
      </c>
      <c r="B80" s="24" t="s">
        <v>126</v>
      </c>
      <c r="C80" t="s">
        <v>127</v>
      </c>
      <c r="D80" t="s">
        <v>35</v>
      </c>
      <c r="E80">
        <v>0</v>
      </c>
      <c r="F80">
        <v>0</v>
      </c>
      <c r="G80">
        <v>0</v>
      </c>
      <c r="H80" t="s">
        <v>106</v>
      </c>
      <c r="I80" t="s">
        <v>106</v>
      </c>
      <c r="J80" t="s">
        <v>43</v>
      </c>
      <c r="K80" t="s">
        <v>129</v>
      </c>
      <c r="L80" t="s">
        <v>106</v>
      </c>
      <c r="M80" t="s">
        <v>106</v>
      </c>
      <c r="P80">
        <v>0</v>
      </c>
      <c r="Q80">
        <f t="shared" si="1"/>
        <v>79</v>
      </c>
    </row>
    <row r="81" spans="1:17" x14ac:dyDescent="0.3">
      <c r="A81" s="24" t="s">
        <v>136</v>
      </c>
      <c r="B81" s="24" t="s">
        <v>137</v>
      </c>
      <c r="C81" t="s">
        <v>62</v>
      </c>
      <c r="D81" t="s">
        <v>63</v>
      </c>
      <c r="E81">
        <v>0</v>
      </c>
      <c r="F81">
        <v>0</v>
      </c>
      <c r="G81">
        <v>0</v>
      </c>
      <c r="H81" t="s">
        <v>37</v>
      </c>
      <c r="I81" t="s">
        <v>37</v>
      </c>
      <c r="J81" t="s">
        <v>35</v>
      </c>
      <c r="K81" t="s">
        <v>39</v>
      </c>
      <c r="L81" t="s">
        <v>37</v>
      </c>
      <c r="M81" t="s">
        <v>37</v>
      </c>
      <c r="P81">
        <v>3</v>
      </c>
      <c r="Q81">
        <f t="shared" si="1"/>
        <v>80</v>
      </c>
    </row>
    <row r="82" spans="1:17" x14ac:dyDescent="0.3">
      <c r="A82" s="24" t="s">
        <v>150</v>
      </c>
      <c r="B82" s="24" t="s">
        <v>151</v>
      </c>
      <c r="C82" t="s">
        <v>62</v>
      </c>
      <c r="D82" t="s">
        <v>63</v>
      </c>
      <c r="E82">
        <v>0</v>
      </c>
      <c r="F82">
        <v>0</v>
      </c>
      <c r="G82">
        <v>0</v>
      </c>
      <c r="H82" t="s">
        <v>106</v>
      </c>
      <c r="I82" t="s">
        <v>106</v>
      </c>
      <c r="J82" t="s">
        <v>43</v>
      </c>
      <c r="K82" t="s">
        <v>39</v>
      </c>
      <c r="L82" t="s">
        <v>106</v>
      </c>
      <c r="M82" t="s">
        <v>106</v>
      </c>
      <c r="P82">
        <v>0</v>
      </c>
      <c r="Q82">
        <f t="shared" si="1"/>
        <v>81</v>
      </c>
    </row>
    <row r="83" spans="1:17" x14ac:dyDescent="0.3">
      <c r="A83" s="24" t="s">
        <v>156</v>
      </c>
      <c r="B83" s="24" t="s">
        <v>157</v>
      </c>
      <c r="C83" t="s">
        <v>127</v>
      </c>
      <c r="D83" t="s">
        <v>35</v>
      </c>
      <c r="E83">
        <v>0</v>
      </c>
      <c r="F83">
        <v>0</v>
      </c>
      <c r="G83">
        <v>0</v>
      </c>
      <c r="H83" t="s">
        <v>37</v>
      </c>
      <c r="I83" t="s">
        <v>37</v>
      </c>
      <c r="J83" t="s">
        <v>43</v>
      </c>
      <c r="K83" t="s">
        <v>39</v>
      </c>
      <c r="L83" t="s">
        <v>37</v>
      </c>
      <c r="M83" t="s">
        <v>37</v>
      </c>
      <c r="P83">
        <v>3</v>
      </c>
      <c r="Q83">
        <f t="shared" si="1"/>
        <v>82</v>
      </c>
    </row>
    <row r="84" spans="1:17" x14ac:dyDescent="0.3">
      <c r="A84" s="24" t="s">
        <v>163</v>
      </c>
      <c r="B84" s="24" t="s">
        <v>164</v>
      </c>
      <c r="C84" t="s">
        <v>42</v>
      </c>
      <c r="D84" t="s">
        <v>43</v>
      </c>
      <c r="E84">
        <v>0</v>
      </c>
      <c r="F84">
        <v>0</v>
      </c>
      <c r="G84">
        <v>0</v>
      </c>
      <c r="H84" t="s">
        <v>106</v>
      </c>
      <c r="I84" t="s">
        <v>106</v>
      </c>
      <c r="J84" t="s">
        <v>35</v>
      </c>
      <c r="K84" t="s">
        <v>129</v>
      </c>
      <c r="L84" t="s">
        <v>106</v>
      </c>
      <c r="M84" t="s">
        <v>106</v>
      </c>
      <c r="P84">
        <v>0</v>
      </c>
      <c r="Q84">
        <f t="shared" si="1"/>
        <v>83</v>
      </c>
    </row>
    <row r="85" spans="1:17" x14ac:dyDescent="0.3">
      <c r="A85" s="24" t="s">
        <v>176</v>
      </c>
      <c r="B85" s="24" t="s">
        <v>177</v>
      </c>
      <c r="C85" t="s">
        <v>102</v>
      </c>
      <c r="D85" t="s">
        <v>43</v>
      </c>
      <c r="E85">
        <v>0</v>
      </c>
      <c r="F85">
        <v>0</v>
      </c>
      <c r="G85">
        <v>0</v>
      </c>
      <c r="H85" t="s">
        <v>106</v>
      </c>
      <c r="I85" t="s">
        <v>37</v>
      </c>
      <c r="J85" t="s">
        <v>63</v>
      </c>
      <c r="K85" t="s">
        <v>39</v>
      </c>
      <c r="L85" t="s">
        <v>106</v>
      </c>
      <c r="M85" t="s">
        <v>37</v>
      </c>
      <c r="P85">
        <v>3</v>
      </c>
      <c r="Q85">
        <f t="shared" si="1"/>
        <v>84</v>
      </c>
    </row>
    <row r="86" spans="1:17" x14ac:dyDescent="0.3">
      <c r="A86" s="24" t="s">
        <v>200</v>
      </c>
      <c r="B86" s="24" t="s">
        <v>201</v>
      </c>
      <c r="C86" t="s">
        <v>62</v>
      </c>
      <c r="D86" t="s">
        <v>63</v>
      </c>
      <c r="E86">
        <v>0</v>
      </c>
      <c r="F86">
        <v>0</v>
      </c>
      <c r="G86">
        <v>0</v>
      </c>
      <c r="H86" t="s">
        <v>37</v>
      </c>
      <c r="I86" t="s">
        <v>37</v>
      </c>
      <c r="J86" t="s">
        <v>43</v>
      </c>
      <c r="K86" t="s">
        <v>39</v>
      </c>
      <c r="L86" t="s">
        <v>37</v>
      </c>
      <c r="M86" t="s">
        <v>37</v>
      </c>
      <c r="N86" t="s">
        <v>116</v>
      </c>
      <c r="O86" t="s">
        <v>116</v>
      </c>
      <c r="P86">
        <v>3</v>
      </c>
      <c r="Q86">
        <f t="shared" si="1"/>
        <v>85</v>
      </c>
    </row>
    <row r="87" spans="1:17" x14ac:dyDescent="0.3">
      <c r="A87" s="24" t="s">
        <v>204</v>
      </c>
      <c r="B87" s="24" t="s">
        <v>205</v>
      </c>
      <c r="C87" t="s">
        <v>62</v>
      </c>
      <c r="D87" t="s">
        <v>43</v>
      </c>
      <c r="E87">
        <v>0</v>
      </c>
      <c r="F87">
        <v>0</v>
      </c>
      <c r="G87">
        <v>0</v>
      </c>
      <c r="H87" t="s">
        <v>37</v>
      </c>
      <c r="I87" t="s">
        <v>37</v>
      </c>
      <c r="J87" t="s">
        <v>43</v>
      </c>
      <c r="K87" t="s">
        <v>39</v>
      </c>
      <c r="L87" t="s">
        <v>37</v>
      </c>
      <c r="M87" t="s">
        <v>37</v>
      </c>
      <c r="N87" t="s">
        <v>116</v>
      </c>
      <c r="O87" t="s">
        <v>116</v>
      </c>
      <c r="P87">
        <v>3</v>
      </c>
      <c r="Q87">
        <f t="shared" si="1"/>
        <v>86</v>
      </c>
    </row>
    <row r="88" spans="1:17" x14ac:dyDescent="0.3">
      <c r="A88" s="24" t="s">
        <v>207</v>
      </c>
      <c r="B88" s="24" t="s">
        <v>208</v>
      </c>
      <c r="C88" t="s">
        <v>62</v>
      </c>
      <c r="D88" t="s">
        <v>63</v>
      </c>
      <c r="E88">
        <v>0</v>
      </c>
      <c r="F88">
        <v>0</v>
      </c>
      <c r="G88">
        <v>0</v>
      </c>
      <c r="H88" t="s">
        <v>106</v>
      </c>
      <c r="I88" t="s">
        <v>106</v>
      </c>
      <c r="J88" t="s">
        <v>43</v>
      </c>
      <c r="K88" t="s">
        <v>129</v>
      </c>
      <c r="L88" t="s">
        <v>106</v>
      </c>
      <c r="M88" t="s">
        <v>106</v>
      </c>
      <c r="P88">
        <v>0</v>
      </c>
      <c r="Q88">
        <f t="shared" si="1"/>
        <v>87</v>
      </c>
    </row>
    <row r="89" spans="1:17" x14ac:dyDescent="0.3">
      <c r="A89" s="24" t="s">
        <v>228</v>
      </c>
      <c r="B89" s="24" t="s">
        <v>229</v>
      </c>
      <c r="C89" t="s">
        <v>62</v>
      </c>
      <c r="D89" t="s">
        <v>63</v>
      </c>
      <c r="E89">
        <v>0</v>
      </c>
      <c r="F89">
        <v>0</v>
      </c>
      <c r="G89">
        <v>0</v>
      </c>
      <c r="H89" t="s">
        <v>106</v>
      </c>
      <c r="I89" t="s">
        <v>106</v>
      </c>
      <c r="J89" t="s">
        <v>43</v>
      </c>
      <c r="K89" t="s">
        <v>39</v>
      </c>
      <c r="L89" t="s">
        <v>106</v>
      </c>
      <c r="M89" t="s">
        <v>106</v>
      </c>
      <c r="P89">
        <v>0</v>
      </c>
      <c r="Q89">
        <f t="shared" si="1"/>
        <v>88</v>
      </c>
    </row>
    <row r="90" spans="1:17" x14ac:dyDescent="0.3">
      <c r="A90" s="24" t="s">
        <v>246</v>
      </c>
      <c r="B90" s="24" t="s">
        <v>247</v>
      </c>
      <c r="C90" t="s">
        <v>68</v>
      </c>
      <c r="D90" t="s">
        <v>43</v>
      </c>
      <c r="E90">
        <v>0</v>
      </c>
      <c r="F90">
        <v>0</v>
      </c>
      <c r="G90">
        <v>0</v>
      </c>
      <c r="H90" t="s">
        <v>106</v>
      </c>
      <c r="I90" t="s">
        <v>106</v>
      </c>
      <c r="J90" t="s">
        <v>35</v>
      </c>
      <c r="K90" t="s">
        <v>129</v>
      </c>
      <c r="L90" t="s">
        <v>106</v>
      </c>
      <c r="M90" t="s">
        <v>106</v>
      </c>
      <c r="P90">
        <v>0</v>
      </c>
      <c r="Q90">
        <f t="shared" si="1"/>
        <v>89</v>
      </c>
    </row>
    <row r="91" spans="1:17" x14ac:dyDescent="0.3">
      <c r="A91" s="24" t="s">
        <v>260</v>
      </c>
      <c r="B91" s="24" t="s">
        <v>261</v>
      </c>
      <c r="C91" t="s">
        <v>62</v>
      </c>
      <c r="D91" t="s">
        <v>43</v>
      </c>
      <c r="E91">
        <v>0</v>
      </c>
      <c r="F91">
        <v>0</v>
      </c>
      <c r="G91">
        <v>0</v>
      </c>
      <c r="H91" t="s">
        <v>37</v>
      </c>
      <c r="I91" t="s">
        <v>37</v>
      </c>
      <c r="J91" t="s">
        <v>43</v>
      </c>
      <c r="K91" t="s">
        <v>39</v>
      </c>
      <c r="L91" t="s">
        <v>37</v>
      </c>
      <c r="M91" t="s">
        <v>37</v>
      </c>
      <c r="N91" t="s">
        <v>116</v>
      </c>
      <c r="O91" t="s">
        <v>116</v>
      </c>
      <c r="P91">
        <v>3</v>
      </c>
      <c r="Q91">
        <f t="shared" si="1"/>
        <v>90</v>
      </c>
    </row>
    <row r="92" spans="1:17" x14ac:dyDescent="0.3">
      <c r="A92" s="24" t="s">
        <v>272</v>
      </c>
      <c r="B92" s="24" t="s">
        <v>273</v>
      </c>
      <c r="C92" t="s">
        <v>62</v>
      </c>
      <c r="D92" t="s">
        <v>63</v>
      </c>
      <c r="E92">
        <v>0</v>
      </c>
      <c r="F92">
        <v>0</v>
      </c>
      <c r="G92">
        <v>0</v>
      </c>
      <c r="H92" t="s">
        <v>106</v>
      </c>
      <c r="I92" t="s">
        <v>37</v>
      </c>
      <c r="J92" t="s">
        <v>35</v>
      </c>
      <c r="K92" t="s">
        <v>39</v>
      </c>
      <c r="L92" t="s">
        <v>106</v>
      </c>
      <c r="M92" t="s">
        <v>37</v>
      </c>
      <c r="O92" t="s">
        <v>116</v>
      </c>
      <c r="P92">
        <v>3</v>
      </c>
      <c r="Q92">
        <f t="shared" si="1"/>
        <v>91</v>
      </c>
    </row>
    <row r="93" spans="1:17" x14ac:dyDescent="0.3">
      <c r="A93" s="24" t="s">
        <v>280</v>
      </c>
      <c r="B93" s="24" t="s">
        <v>281</v>
      </c>
      <c r="C93" t="s">
        <v>34</v>
      </c>
      <c r="D93" t="s">
        <v>35</v>
      </c>
      <c r="E93">
        <v>0</v>
      </c>
      <c r="F93">
        <v>0</v>
      </c>
      <c r="G93">
        <v>0</v>
      </c>
      <c r="H93" t="s">
        <v>37</v>
      </c>
      <c r="I93" t="s">
        <v>37</v>
      </c>
      <c r="J93" t="s">
        <v>43</v>
      </c>
      <c r="K93" t="s">
        <v>39</v>
      </c>
      <c r="L93" t="s">
        <v>37</v>
      </c>
      <c r="M93" t="s">
        <v>37</v>
      </c>
      <c r="N93" t="s">
        <v>93</v>
      </c>
      <c r="O93" t="s">
        <v>93</v>
      </c>
      <c r="P93">
        <v>3</v>
      </c>
      <c r="Q93">
        <f t="shared" si="1"/>
        <v>92</v>
      </c>
    </row>
    <row r="94" spans="1:17" x14ac:dyDescent="0.3">
      <c r="A94" s="24" t="s">
        <v>299</v>
      </c>
      <c r="B94" s="24" t="s">
        <v>300</v>
      </c>
      <c r="C94" t="s">
        <v>34</v>
      </c>
      <c r="D94" t="s">
        <v>43</v>
      </c>
      <c r="E94">
        <v>0</v>
      </c>
      <c r="F94">
        <v>0</v>
      </c>
      <c r="G94">
        <v>0</v>
      </c>
      <c r="H94" t="s">
        <v>37</v>
      </c>
      <c r="I94" t="s">
        <v>37</v>
      </c>
      <c r="J94" t="s">
        <v>63</v>
      </c>
      <c r="K94" t="s">
        <v>39</v>
      </c>
      <c r="L94" t="s">
        <v>37</v>
      </c>
      <c r="M94" t="s">
        <v>37</v>
      </c>
      <c r="P94">
        <v>0</v>
      </c>
      <c r="Q94">
        <f t="shared" si="1"/>
        <v>93</v>
      </c>
    </row>
  </sheetData>
  <conditionalFormatting sqref="L1:M1048576">
    <cfRule type="containsText" dxfId="92" priority="46" operator="containsText" text="New Habitat">
      <formula>NOT(ISERROR(SEARCH("New Habitat",L1)))</formula>
    </cfRule>
    <cfRule type="containsText" dxfId="91" priority="47" operator="containsText" text="Unknown">
      <formula>NOT(ISERROR(SEARCH("Unknown",L1)))</formula>
    </cfRule>
    <cfRule type="containsText" dxfId="90" priority="48" operator="containsText" text="Lost">
      <formula>NOT(ISERROR(SEARCH("Lost",L1)))</formula>
    </cfRule>
    <cfRule type="containsText" dxfId="89" priority="49" operator="containsText" text="Very Poor">
      <formula>NOT(ISERROR(SEARCH("Very Poor",L1)))</formula>
    </cfRule>
    <cfRule type="beginsWith" dxfId="88" priority="50" operator="beginsWith" text="Poor">
      <formula>LEFT(L1,LEN("Poor"))="Poor"</formula>
    </cfRule>
    <cfRule type="containsText" dxfId="87" priority="51" operator="containsText" text="Fair">
      <formula>NOT(ISERROR(SEARCH("Fair",L1)))</formula>
    </cfRule>
    <cfRule type="beginsWith" dxfId="86" priority="52" operator="beginsWith" text="Good">
      <formula>LEFT(L1,LEN("Good"))="Good"</formula>
    </cfRule>
    <cfRule type="containsText" dxfId="85" priority="53" operator="containsText" text="Very Good">
      <formula>NOT(ISERROR(SEARCH("Very Good",L1)))</formula>
    </cfRule>
  </conditionalFormatting>
  <conditionalFormatting sqref="K1:K1048576">
    <cfRule type="containsText" dxfId="84" priority="41" operator="containsText" text="Modeled">
      <formula>NOT(ISERROR(SEARCH("Modeled",K1)))</formula>
    </cfRule>
    <cfRule type="containsText" dxfId="83" priority="42" operator="containsText" text="Absent">
      <formula>NOT(ISERROR(SEARCH("Absent",K1)))</formula>
    </cfRule>
    <cfRule type="containsText" dxfId="82" priority="43" operator="containsText" text="Rare">
      <formula>NOT(ISERROR(SEARCH("Rare",K1)))</formula>
    </cfRule>
    <cfRule type="containsText" dxfId="81" priority="44" operator="containsText" text="Common">
      <formula>NOT(ISERROR(SEARCH("Common",K1)))</formula>
    </cfRule>
    <cfRule type="containsText" dxfId="80" priority="45" operator="containsText" text="Abundant">
      <formula>NOT(ISERROR(SEARCH("Abundant",K1)))</formula>
    </cfRule>
  </conditionalFormatting>
  <conditionalFormatting sqref="H1:I1048576">
    <cfRule type="containsText" dxfId="79" priority="34" operator="containsText" text="Unknown">
      <formula>NOT(ISERROR(SEARCH("Unknown",H1)))</formula>
    </cfRule>
    <cfRule type="containsText" dxfId="78" priority="35" operator="containsText" text="New Habitat">
      <formula>NOT(ISERROR(SEARCH("New Habitat",H1)))</formula>
    </cfRule>
    <cfRule type="containsText" dxfId="77" priority="36" operator="containsText" text="Lg. dec.">
      <formula>NOT(ISERROR(SEARCH("Lg. dec.",H1)))</formula>
    </cfRule>
    <cfRule type="containsText" dxfId="76" priority="37" operator="containsText" text="Sm. Dec.">
      <formula>NOT(ISERROR(SEARCH("Sm. Dec.",H1)))</formula>
    </cfRule>
    <cfRule type="containsText" dxfId="75" priority="38" operator="containsText" text="No change">
      <formula>NOT(ISERROR(SEARCH("No change",H1)))</formula>
    </cfRule>
    <cfRule type="containsText" dxfId="74" priority="39" operator="containsText" text="Sm. Inc.">
      <formula>NOT(ISERROR(SEARCH("Sm. Inc.",H1)))</formula>
    </cfRule>
    <cfRule type="containsText" dxfId="73" priority="40" operator="containsText" text="Lg. inc.">
      <formula>NOT(ISERROR(SEARCH("Lg. inc.",H1)))</formula>
    </cfRule>
  </conditionalFormatting>
  <conditionalFormatting sqref="D1:D1048576">
    <cfRule type="containsText" dxfId="72" priority="30" operator="containsText" text="Unacc">
      <formula>NOT(ISERROR(SEARCH("Unacc",D1)))</formula>
    </cfRule>
    <cfRule type="containsText" dxfId="71" priority="31" operator="containsText" text="Low">
      <formula>NOT(ISERROR(SEARCH("Low",D1)))</formula>
    </cfRule>
    <cfRule type="containsText" dxfId="70" priority="32" operator="containsText" text="Medium">
      <formula>NOT(ISERROR(SEARCH("Medium",D1)))</formula>
    </cfRule>
    <cfRule type="containsText" dxfId="69" priority="33" operator="containsText" text="High">
      <formula>NOT(ISERROR(SEARCH("High",D1)))</formula>
    </cfRule>
  </conditionalFormatting>
  <conditionalFormatting sqref="J1:J1048576">
    <cfRule type="cellIs" dxfId="68" priority="27" operator="between">
      <formula>5.2</formula>
      <formula>9</formula>
    </cfRule>
    <cfRule type="cellIs" dxfId="67" priority="28" operator="between">
      <formula>3.4</formula>
      <formula>5.2</formula>
    </cfRule>
    <cfRule type="cellIs" dxfId="66" priority="29" operator="between">
      <formula>0.1</formula>
      <formula>3.4</formula>
    </cfRule>
  </conditionalFormatting>
  <conditionalFormatting sqref="E1:E1048576">
    <cfRule type="cellIs" dxfId="65" priority="22" operator="between">
      <formula>50</formula>
      <formula>100</formula>
    </cfRule>
    <cfRule type="cellIs" dxfId="64" priority="23" operator="between">
      <formula>25</formula>
      <formula>50</formula>
    </cfRule>
    <cfRule type="cellIs" dxfId="63" priority="24" operator="between">
      <formula>10</formula>
      <formula>25</formula>
    </cfRule>
    <cfRule type="cellIs" dxfId="62" priority="25" operator="between">
      <formula>5</formula>
      <formula>10</formula>
    </cfRule>
    <cfRule type="cellIs" dxfId="61" priority="26" operator="between">
      <formula>0.001</formula>
      <formula>5</formula>
    </cfRule>
  </conditionalFormatting>
  <conditionalFormatting sqref="G1:G1048576">
    <cfRule type="cellIs" dxfId="60" priority="18" operator="between">
      <formula>10</formula>
      <formula>100</formula>
    </cfRule>
    <cfRule type="cellIs" dxfId="59" priority="19" operator="between">
      <formula>5</formula>
      <formula>10</formula>
    </cfRule>
    <cfRule type="cellIs" dxfId="58" priority="20" operator="between">
      <formula>2</formula>
      <formula>5</formula>
    </cfRule>
    <cfRule type="cellIs" dxfId="57" priority="21" operator="between">
      <formula>0.001</formula>
      <formula>2</formula>
    </cfRule>
  </conditionalFormatting>
  <conditionalFormatting sqref="F1:F1048576">
    <cfRule type="cellIs" dxfId="56" priority="15" operator="between">
      <formula>50</formula>
      <formula>200</formula>
    </cfRule>
    <cfRule type="cellIs" dxfId="55" priority="16" operator="between">
      <formula>10</formula>
      <formula>50</formula>
    </cfRule>
    <cfRule type="cellIs" dxfId="54" priority="17" operator="between">
      <formula>0.001</formula>
      <formula>10</formula>
    </cfRule>
  </conditionalFormatting>
  <conditionalFormatting sqref="F2:F150">
    <cfRule type="cellIs" dxfId="53" priority="14" operator="greaterThan">
      <formula>200</formula>
    </cfRule>
  </conditionalFormatting>
  <conditionalFormatting sqref="J2:J94">
    <cfRule type="containsText" dxfId="52" priority="1" stopIfTrue="1" operator="containsText" text="High">
      <formula>NOT(ISERROR(SEARCH("High",J2)))</formula>
    </cfRule>
    <cfRule type="containsText" dxfId="51" priority="2" operator="containsText" text="Medium">
      <formula>NOT(ISERROR(SEARCH("Medium",J2)))</formula>
    </cfRule>
    <cfRule type="containsText" dxfId="50" priority="3" operator="containsText" text="Low">
      <formula>NOT(ISERROR(SEARCH("Low",J2)))</formula>
    </cfRule>
  </conditionalFormatting>
  <pageMargins left="0.75" right="0.75" top="1" bottom="1" header="0.5" footer="0.5"/>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5"/>
  <sheetViews>
    <sheetView workbookViewId="0"/>
  </sheetViews>
  <sheetFormatPr defaultRowHeight="14.4" x14ac:dyDescent="0.3"/>
  <cols>
    <col min="1" max="1" width="17.21875" bestFit="1" customWidth="1"/>
    <col min="2" max="2" width="151.77734375" style="8" customWidth="1"/>
  </cols>
  <sheetData>
    <row r="1" spans="1:9" ht="18" x14ac:dyDescent="0.35">
      <c r="A1" s="1" t="s">
        <v>317</v>
      </c>
      <c r="B1" s="2" t="s">
        <v>318</v>
      </c>
      <c r="C1" s="3"/>
      <c r="D1" s="3"/>
      <c r="E1" s="3"/>
      <c r="F1" s="3"/>
      <c r="G1" s="3"/>
      <c r="H1" s="3"/>
      <c r="I1" s="3"/>
    </row>
    <row r="2" spans="1:9" x14ac:dyDescent="0.3">
      <c r="A2" s="4" t="s">
        <v>319</v>
      </c>
      <c r="B2" s="5" t="s">
        <v>320</v>
      </c>
    </row>
    <row r="3" spans="1:9" x14ac:dyDescent="0.3">
      <c r="A3" s="4" t="s">
        <v>321</v>
      </c>
      <c r="B3" s="5" t="s">
        <v>322</v>
      </c>
    </row>
    <row r="4" spans="1:9" ht="57.6" x14ac:dyDescent="0.3">
      <c r="A4" s="4" t="s">
        <v>1</v>
      </c>
      <c r="B4" s="5" t="s">
        <v>323</v>
      </c>
    </row>
    <row r="5" spans="1:9" ht="28.8" x14ac:dyDescent="0.3">
      <c r="A5" s="4" t="s">
        <v>2</v>
      </c>
      <c r="B5" s="5" t="s">
        <v>324</v>
      </c>
    </row>
    <row r="6" spans="1:9" ht="72.599999999999994" customHeight="1" x14ac:dyDescent="0.3">
      <c r="A6" s="4" t="s">
        <v>325</v>
      </c>
      <c r="B6" s="6" t="s">
        <v>326</v>
      </c>
    </row>
    <row r="7" spans="1:9" ht="57.6" x14ac:dyDescent="0.3">
      <c r="A7" s="4" t="s">
        <v>327</v>
      </c>
      <c r="B7" s="5" t="s">
        <v>328</v>
      </c>
    </row>
    <row r="8" spans="1:9" ht="57.6" x14ac:dyDescent="0.3">
      <c r="A8" s="4" t="s">
        <v>329</v>
      </c>
      <c r="B8" s="5" t="s">
        <v>330</v>
      </c>
    </row>
    <row r="9" spans="1:9" ht="72" x14ac:dyDescent="0.3">
      <c r="A9" s="7" t="s">
        <v>331</v>
      </c>
      <c r="B9" s="5" t="s">
        <v>332</v>
      </c>
    </row>
    <row r="10" spans="1:9" ht="28.8" x14ac:dyDescent="0.3">
      <c r="A10" s="4" t="s">
        <v>333</v>
      </c>
      <c r="B10" s="5" t="s">
        <v>334</v>
      </c>
    </row>
    <row r="11" spans="1:9" ht="57.6" x14ac:dyDescent="0.3">
      <c r="A11" s="4" t="s">
        <v>335</v>
      </c>
      <c r="B11" s="5" t="s">
        <v>336</v>
      </c>
    </row>
    <row r="12" spans="1:9" ht="131.4" customHeight="1" x14ac:dyDescent="0.3">
      <c r="A12" s="7" t="s">
        <v>337</v>
      </c>
      <c r="B12" s="5" t="s">
        <v>338</v>
      </c>
    </row>
    <row r="13" spans="1:9" ht="140.4" customHeight="1" x14ac:dyDescent="0.3">
      <c r="A13" s="4" t="s">
        <v>339</v>
      </c>
      <c r="B13" s="5" t="s">
        <v>340</v>
      </c>
    </row>
    <row r="14" spans="1:9" ht="72" x14ac:dyDescent="0.3">
      <c r="A14" s="4" t="s">
        <v>31</v>
      </c>
      <c r="B14" s="5" t="s">
        <v>341</v>
      </c>
    </row>
    <row r="15" spans="1:9" x14ac:dyDescent="0.3">
      <c r="A15" s="4" t="s">
        <v>342</v>
      </c>
      <c r="B15" s="5" t="s">
        <v>343</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20"/>
  <sheetViews>
    <sheetView workbookViewId="0"/>
  </sheetViews>
  <sheetFormatPr defaultRowHeight="14.4" x14ac:dyDescent="0.3"/>
  <cols>
    <col min="1" max="1" width="64.88671875" style="8" customWidth="1"/>
    <col min="2" max="2" width="111" style="8" customWidth="1"/>
  </cols>
  <sheetData>
    <row r="1" spans="1:2" ht="18" x14ac:dyDescent="0.35">
      <c r="A1" s="2" t="s">
        <v>344</v>
      </c>
    </row>
    <row r="2" spans="1:2" x14ac:dyDescent="0.3">
      <c r="A2" s="9" t="s">
        <v>345</v>
      </c>
      <c r="B2" s="9" t="s">
        <v>346</v>
      </c>
    </row>
    <row r="3" spans="1:2" ht="28.8" x14ac:dyDescent="0.3">
      <c r="A3" s="10" t="s">
        <v>347</v>
      </c>
      <c r="B3" s="11" t="s">
        <v>348</v>
      </c>
    </row>
    <row r="4" spans="1:2" x14ac:dyDescent="0.3">
      <c r="A4" s="10" t="s">
        <v>349</v>
      </c>
      <c r="B4" s="11" t="s">
        <v>350</v>
      </c>
    </row>
    <row r="5" spans="1:2" ht="28.8" x14ac:dyDescent="0.3">
      <c r="A5" s="10" t="s">
        <v>351</v>
      </c>
      <c r="B5" s="11" t="s">
        <v>352</v>
      </c>
    </row>
    <row r="6" spans="1:2" ht="57.6" x14ac:dyDescent="0.3">
      <c r="A6" s="10" t="s">
        <v>353</v>
      </c>
      <c r="B6" s="11" t="s">
        <v>354</v>
      </c>
    </row>
    <row r="7" spans="1:2" x14ac:dyDescent="0.3">
      <c r="A7" s="10" t="s">
        <v>355</v>
      </c>
      <c r="B7" s="11" t="s">
        <v>356</v>
      </c>
    </row>
    <row r="8" spans="1:2" ht="57.6" x14ac:dyDescent="0.3">
      <c r="A8" s="10" t="s">
        <v>357</v>
      </c>
      <c r="B8" s="11" t="s">
        <v>358</v>
      </c>
    </row>
    <row r="9" spans="1:2" ht="28.8" x14ac:dyDescent="0.3">
      <c r="A9" s="10" t="s">
        <v>359</v>
      </c>
      <c r="B9" s="11" t="s">
        <v>360</v>
      </c>
    </row>
    <row r="10" spans="1:2" ht="72" x14ac:dyDescent="0.3">
      <c r="A10" s="10" t="s">
        <v>361</v>
      </c>
      <c r="B10" s="11" t="s">
        <v>362</v>
      </c>
    </row>
    <row r="11" spans="1:2" ht="28.8" x14ac:dyDescent="0.3">
      <c r="A11" s="10" t="s">
        <v>363</v>
      </c>
      <c r="B11" s="11" t="s">
        <v>364</v>
      </c>
    </row>
    <row r="12" spans="1:2" ht="57.6" x14ac:dyDescent="0.3">
      <c r="A12" s="10" t="s">
        <v>365</v>
      </c>
      <c r="B12" s="11" t="s">
        <v>366</v>
      </c>
    </row>
    <row r="13" spans="1:2" ht="28.8" x14ac:dyDescent="0.3">
      <c r="A13" s="10" t="s">
        <v>367</v>
      </c>
      <c r="B13" s="11" t="s">
        <v>368</v>
      </c>
    </row>
    <row r="14" spans="1:2" ht="28.8" x14ac:dyDescent="0.3">
      <c r="A14" s="10" t="s">
        <v>369</v>
      </c>
      <c r="B14" s="11" t="s">
        <v>370</v>
      </c>
    </row>
    <row r="15" spans="1:2" ht="43.2" x14ac:dyDescent="0.3">
      <c r="A15" s="10" t="s">
        <v>371</v>
      </c>
      <c r="B15" s="11" t="s">
        <v>372</v>
      </c>
    </row>
    <row r="16" spans="1:2" ht="28.8" x14ac:dyDescent="0.3">
      <c r="A16" s="12" t="s">
        <v>373</v>
      </c>
      <c r="B16" s="11" t="s">
        <v>374</v>
      </c>
    </row>
    <row r="17" spans="1:2" ht="28.8" x14ac:dyDescent="0.3">
      <c r="A17" s="12" t="s">
        <v>375</v>
      </c>
      <c r="B17" s="11" t="s">
        <v>376</v>
      </c>
    </row>
    <row r="18" spans="1:2" ht="86.4" x14ac:dyDescent="0.3">
      <c r="A18" s="10" t="s">
        <v>377</v>
      </c>
      <c r="B18" s="11" t="s">
        <v>378</v>
      </c>
    </row>
    <row r="20" spans="1:2" x14ac:dyDescent="0.3">
      <c r="A20" s="13"/>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11"/>
  <sheetViews>
    <sheetView workbookViewId="0"/>
  </sheetViews>
  <sheetFormatPr defaultRowHeight="14.4" x14ac:dyDescent="0.3"/>
  <cols>
    <col min="1" max="1" width="34.6640625" customWidth="1"/>
    <col min="2" max="2" width="107" customWidth="1"/>
    <col min="3" max="3" width="18.88671875" bestFit="1" customWidth="1"/>
    <col min="4" max="4" width="19.44140625" bestFit="1" customWidth="1"/>
  </cols>
  <sheetData>
    <row r="1" spans="1:3" ht="18" x14ac:dyDescent="0.3">
      <c r="A1" s="14" t="s">
        <v>379</v>
      </c>
    </row>
    <row r="2" spans="1:3" x14ac:dyDescent="0.3">
      <c r="A2" t="s">
        <v>380</v>
      </c>
    </row>
    <row r="3" spans="1:3" x14ac:dyDescent="0.3">
      <c r="A3" s="15" t="s">
        <v>381</v>
      </c>
      <c r="B3" s="15" t="s">
        <v>382</v>
      </c>
      <c r="C3" s="15" t="s">
        <v>383</v>
      </c>
    </row>
    <row r="4" spans="1:3" ht="100.8" x14ac:dyDescent="0.3">
      <c r="A4" s="7" t="s">
        <v>384</v>
      </c>
      <c r="B4" s="11" t="s">
        <v>385</v>
      </c>
      <c r="C4" s="16" t="s">
        <v>386</v>
      </c>
    </row>
    <row r="5" spans="1:3" ht="160.19999999999999" x14ac:dyDescent="0.3">
      <c r="A5" s="7" t="s">
        <v>387</v>
      </c>
      <c r="B5" s="11" t="s">
        <v>388</v>
      </c>
      <c r="C5" s="16" t="s">
        <v>386</v>
      </c>
    </row>
    <row r="6" spans="1:3" ht="43.2" x14ac:dyDescent="0.3">
      <c r="A6" s="7" t="s">
        <v>389</v>
      </c>
      <c r="B6" s="11" t="s">
        <v>390</v>
      </c>
      <c r="C6" s="17" t="s">
        <v>391</v>
      </c>
    </row>
    <row r="7" spans="1:3" ht="86.4" x14ac:dyDescent="0.3">
      <c r="A7" s="7" t="s">
        <v>392</v>
      </c>
      <c r="B7" s="11" t="s">
        <v>393</v>
      </c>
      <c r="C7" s="17" t="s">
        <v>394</v>
      </c>
    </row>
    <row r="8" spans="1:3" ht="57.6" x14ac:dyDescent="0.3">
      <c r="A8" s="7" t="s">
        <v>395</v>
      </c>
      <c r="B8" s="11" t="s">
        <v>396</v>
      </c>
      <c r="C8" s="17" t="s">
        <v>397</v>
      </c>
    </row>
    <row r="9" spans="1:3" ht="158.4" x14ac:dyDescent="0.3">
      <c r="A9" s="7" t="s">
        <v>398</v>
      </c>
      <c r="B9" s="11" t="s">
        <v>399</v>
      </c>
      <c r="C9" s="17" t="s">
        <v>400</v>
      </c>
    </row>
    <row r="10" spans="1:3" ht="129.6" x14ac:dyDescent="0.3">
      <c r="A10" s="7" t="s">
        <v>401</v>
      </c>
      <c r="B10" s="11" t="s">
        <v>402</v>
      </c>
      <c r="C10" s="17" t="s">
        <v>400</v>
      </c>
    </row>
    <row r="11" spans="1:3" ht="129.6" x14ac:dyDescent="0.3">
      <c r="A11" s="7" t="s">
        <v>403</v>
      </c>
      <c r="B11" s="11" t="s">
        <v>404</v>
      </c>
      <c r="C11" s="17" t="s">
        <v>400</v>
      </c>
    </row>
  </sheetData>
  <hyperlinks>
    <hyperlink ref="C6" r:id="rId1"/>
    <hyperlink ref="C8" r:id="rId2"/>
    <hyperlink ref="C9" r:id="rId3"/>
    <hyperlink ref="C10" r:id="rId4"/>
    <hyperlink ref="C11" r:id="rId5"/>
    <hyperlink ref="C7" r:id="rId6"/>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8"/>
  <sheetViews>
    <sheetView workbookViewId="0"/>
  </sheetViews>
  <sheetFormatPr defaultRowHeight="14.4" x14ac:dyDescent="0.3"/>
  <cols>
    <col min="1" max="1" width="11.6640625" customWidth="1"/>
    <col min="2" max="2" width="121" customWidth="1"/>
  </cols>
  <sheetData>
    <row r="1" spans="1:2" ht="18" x14ac:dyDescent="0.35">
      <c r="A1" s="1" t="s">
        <v>405</v>
      </c>
    </row>
    <row r="2" spans="1:2" ht="96.6" customHeight="1" x14ac:dyDescent="0.3">
      <c r="A2" s="18" t="s">
        <v>406</v>
      </c>
      <c r="B2" s="18"/>
    </row>
    <row r="3" spans="1:2" x14ac:dyDescent="0.3">
      <c r="A3" s="3" t="s">
        <v>407</v>
      </c>
    </row>
    <row r="4" spans="1:2" ht="20.399999999999999" customHeight="1" x14ac:dyDescent="0.3">
      <c r="A4" s="19" t="s">
        <v>408</v>
      </c>
      <c r="B4" t="s">
        <v>409</v>
      </c>
    </row>
    <row r="5" spans="1:2" ht="66.599999999999994" customHeight="1" x14ac:dyDescent="0.3">
      <c r="A5" s="20">
        <v>1</v>
      </c>
      <c r="B5" s="7" t="s">
        <v>410</v>
      </c>
    </row>
    <row r="6" spans="1:2" ht="100.8" x14ac:dyDescent="0.3">
      <c r="A6" s="20">
        <v>2</v>
      </c>
      <c r="B6" s="11" t="s">
        <v>411</v>
      </c>
    </row>
    <row r="7" spans="1:2" ht="88.2" customHeight="1" x14ac:dyDescent="0.3">
      <c r="A7" s="20">
        <v>3</v>
      </c>
      <c r="B7" s="11" t="s">
        <v>412</v>
      </c>
    </row>
    <row r="8" spans="1:2" ht="87.6" customHeight="1" x14ac:dyDescent="0.3">
      <c r="A8" s="20">
        <v>0</v>
      </c>
      <c r="B8" s="11" t="s">
        <v>413</v>
      </c>
    </row>
  </sheetData>
  <mergeCells count="1">
    <mergeCell ref="A2:B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13"/>
  <sheetViews>
    <sheetView workbookViewId="0"/>
  </sheetViews>
  <sheetFormatPr defaultRowHeight="14.4" x14ac:dyDescent="0.3"/>
  <cols>
    <col min="1" max="1" width="19.44140625" bestFit="1" customWidth="1"/>
    <col min="2" max="2" width="118.88671875" customWidth="1"/>
  </cols>
  <sheetData>
    <row r="1" spans="1:2" ht="30" customHeight="1" x14ac:dyDescent="0.35">
      <c r="A1" s="1" t="s">
        <v>414</v>
      </c>
      <c r="B1" s="1" t="s">
        <v>383</v>
      </c>
    </row>
    <row r="2" spans="1:2" ht="28.8" x14ac:dyDescent="0.3">
      <c r="A2" s="17" t="s">
        <v>415</v>
      </c>
      <c r="B2" s="8" t="s">
        <v>416</v>
      </c>
    </row>
    <row r="3" spans="1:2" ht="28.8" x14ac:dyDescent="0.3">
      <c r="A3" s="17" t="s">
        <v>417</v>
      </c>
      <c r="B3" s="8" t="s">
        <v>418</v>
      </c>
    </row>
    <row r="4" spans="1:2" ht="28.8" x14ac:dyDescent="0.3">
      <c r="A4" s="17" t="s">
        <v>419</v>
      </c>
      <c r="B4" s="8" t="s">
        <v>420</v>
      </c>
    </row>
    <row r="5" spans="1:2" ht="43.2" x14ac:dyDescent="0.3">
      <c r="A5" s="17" t="s">
        <v>421</v>
      </c>
      <c r="B5" s="8" t="s">
        <v>422</v>
      </c>
    </row>
    <row r="6" spans="1:2" ht="28.8" x14ac:dyDescent="0.3">
      <c r="A6" s="17" t="s">
        <v>397</v>
      </c>
      <c r="B6" s="8" t="s">
        <v>423</v>
      </c>
    </row>
    <row r="7" spans="1:2" ht="43.2" x14ac:dyDescent="0.3">
      <c r="A7" s="17" t="s">
        <v>400</v>
      </c>
      <c r="B7" s="8" t="s">
        <v>424</v>
      </c>
    </row>
    <row r="8" spans="1:2" ht="43.2" x14ac:dyDescent="0.3">
      <c r="A8" s="17" t="s">
        <v>394</v>
      </c>
      <c r="B8" s="8" t="s">
        <v>425</v>
      </c>
    </row>
    <row r="9" spans="1:2" ht="28.8" x14ac:dyDescent="0.3">
      <c r="A9" s="17" t="s">
        <v>426</v>
      </c>
      <c r="B9" s="8" t="s">
        <v>427</v>
      </c>
    </row>
    <row r="10" spans="1:2" ht="28.8" x14ac:dyDescent="0.3">
      <c r="A10" s="17" t="s">
        <v>391</v>
      </c>
      <c r="B10" s="8" t="s">
        <v>428</v>
      </c>
    </row>
    <row r="11" spans="1:2" ht="28.8" x14ac:dyDescent="0.3">
      <c r="A11" s="17" t="s">
        <v>429</v>
      </c>
      <c r="B11" s="8" t="s">
        <v>430</v>
      </c>
    </row>
    <row r="12" spans="1:2" ht="28.8" x14ac:dyDescent="0.3">
      <c r="A12" s="17" t="s">
        <v>431</v>
      </c>
      <c r="B12" s="8" t="s">
        <v>432</v>
      </c>
    </row>
    <row r="13" spans="1:2" ht="43.2" x14ac:dyDescent="0.3">
      <c r="A13" s="17" t="s">
        <v>433</v>
      </c>
      <c r="B13" s="8" t="s">
        <v>434</v>
      </c>
    </row>
  </sheetData>
  <hyperlinks>
    <hyperlink ref="A8" r:id="rId1"/>
    <hyperlink ref="A3" r:id="rId2"/>
    <hyperlink ref="A9" r:id="rId3"/>
    <hyperlink ref="A2" r:id="rId4"/>
    <hyperlink ref="A13" r:id="rId5"/>
    <hyperlink ref="A6" r:id="rId6"/>
    <hyperlink ref="A12" r:id="rId7"/>
    <hyperlink ref="A10" r:id="rId8"/>
    <hyperlink ref="A5" r:id="rId9"/>
    <hyperlink ref="A4" r:id="rId10"/>
    <hyperlink ref="A7" r:id="rId11"/>
    <hyperlink ref="A11" r:id="rId12"/>
  </hyperlinks>
  <pageMargins left="0.7" right="0.7" top="0.75" bottom="0.75" header="0.3" footer="0.3"/>
  <pageSetup orientation="portrait" horizontalDpi="4294967295" verticalDpi="4294967295"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G94"/>
  <sheetViews>
    <sheetView workbookViewId="0"/>
  </sheetViews>
  <sheetFormatPr defaultRowHeight="14.4" x14ac:dyDescent="0.3"/>
  <cols>
    <col min="2" max="2" width="16.109375" customWidth="1"/>
    <col min="3" max="3" width="15.88671875" customWidth="1"/>
    <col min="7" max="7" width="10.33203125" customWidth="1"/>
    <col min="8" max="8" width="11.6640625" customWidth="1"/>
    <col min="9" max="9" width="14" customWidth="1"/>
    <col min="10" max="10" width="13" customWidth="1"/>
    <col min="11" max="12" width="13.33203125" customWidth="1"/>
    <col min="13" max="13" width="11.44140625" customWidth="1"/>
    <col min="14" max="14" width="9.109375" customWidth="1"/>
    <col min="17" max="17" width="10.33203125" customWidth="1"/>
    <col min="18" max="18" width="9" customWidth="1"/>
    <col min="21" max="21" width="10.5546875" customWidth="1"/>
    <col min="22" max="22" width="9.21875" customWidth="1"/>
    <col min="25" max="26" width="10.77734375" customWidth="1"/>
    <col min="28" max="28" width="10.44140625" customWidth="1"/>
    <col min="29" max="29" width="10.77734375" customWidth="1"/>
    <col min="31" max="31" width="13.21875" customWidth="1"/>
    <col min="32" max="32" width="11.109375" customWidth="1"/>
    <col min="33" max="33" width="13.21875" customWidth="1"/>
    <col min="34" max="34" width="11.109375" customWidth="1"/>
    <col min="35" max="36" width="9.5546875" customWidth="1"/>
    <col min="37" max="37" width="12.6640625" customWidth="1"/>
    <col min="38" max="38" width="9.33203125" customWidth="1"/>
    <col min="39" max="39" width="9.21875" customWidth="1"/>
    <col min="41" max="41" width="9" customWidth="1"/>
    <col min="44" max="45" width="13.21875" customWidth="1"/>
    <col min="46" max="47" width="13.5546875" customWidth="1"/>
    <col min="48" max="57" width="12.44140625" customWidth="1"/>
  </cols>
  <sheetData>
    <row r="1" spans="1:59" x14ac:dyDescent="0.3">
      <c r="A1" t="s">
        <v>0</v>
      </c>
      <c r="B1" t="s">
        <v>319</v>
      </c>
      <c r="C1" t="s">
        <v>321</v>
      </c>
      <c r="D1" t="s">
        <v>1</v>
      </c>
      <c r="E1" t="s">
        <v>2</v>
      </c>
      <c r="F1" t="s">
        <v>325</v>
      </c>
      <c r="G1" t="s">
        <v>3</v>
      </c>
      <c r="H1" t="s">
        <v>4</v>
      </c>
      <c r="I1" t="s">
        <v>5</v>
      </c>
      <c r="J1" t="s">
        <v>6</v>
      </c>
      <c r="K1" t="s">
        <v>7</v>
      </c>
      <c r="L1" t="s">
        <v>8</v>
      </c>
      <c r="M1" t="s">
        <v>9</v>
      </c>
      <c r="N1" t="s">
        <v>327</v>
      </c>
      <c r="O1" t="s">
        <v>329</v>
      </c>
      <c r="P1" t="s">
        <v>496</v>
      </c>
      <c r="Q1" t="s">
        <v>497</v>
      </c>
      <c r="R1" t="s">
        <v>498</v>
      </c>
      <c r="S1" t="s">
        <v>499</v>
      </c>
      <c r="T1" t="s">
        <v>500</v>
      </c>
      <c r="U1" t="s">
        <v>501</v>
      </c>
      <c r="V1" t="s">
        <v>502</v>
      </c>
      <c r="W1" t="s">
        <v>503</v>
      </c>
      <c r="X1" t="s">
        <v>504</v>
      </c>
      <c r="Y1" t="s">
        <v>505</v>
      </c>
      <c r="Z1" t="s">
        <v>506</v>
      </c>
      <c r="AA1" t="s">
        <v>333</v>
      </c>
      <c r="AB1" t="s">
        <v>10</v>
      </c>
      <c r="AC1" t="s">
        <v>11</v>
      </c>
      <c r="AD1" t="s">
        <v>335</v>
      </c>
      <c r="AE1" t="s">
        <v>13</v>
      </c>
      <c r="AF1" t="s">
        <v>507</v>
      </c>
      <c r="AG1" t="s">
        <v>14</v>
      </c>
      <c r="AH1" t="s">
        <v>508</v>
      </c>
      <c r="AI1" t="s">
        <v>15</v>
      </c>
      <c r="AJ1" t="s">
        <v>16</v>
      </c>
      <c r="AK1" t="s">
        <v>509</v>
      </c>
      <c r="AL1" t="s">
        <v>510</v>
      </c>
      <c r="AM1" t="s">
        <v>511</v>
      </c>
      <c r="AN1" t="s">
        <v>512</v>
      </c>
      <c r="AO1" t="s">
        <v>513</v>
      </c>
      <c r="AP1" t="s">
        <v>514</v>
      </c>
      <c r="AQ1" t="s">
        <v>515</v>
      </c>
      <c r="AR1" t="s">
        <v>17</v>
      </c>
      <c r="AS1" t="s">
        <v>18</v>
      </c>
      <c r="AT1" t="s">
        <v>19</v>
      </c>
      <c r="AU1" t="s">
        <v>20</v>
      </c>
      <c r="AV1" t="s">
        <v>21</v>
      </c>
      <c r="AW1" t="s">
        <v>22</v>
      </c>
      <c r="AX1" t="s">
        <v>23</v>
      </c>
      <c r="AY1" t="s">
        <v>24</v>
      </c>
      <c r="AZ1" t="s">
        <v>25</v>
      </c>
      <c r="BA1" t="s">
        <v>26</v>
      </c>
      <c r="BB1" t="s">
        <v>27</v>
      </c>
      <c r="BC1" t="s">
        <v>28</v>
      </c>
      <c r="BD1" t="s">
        <v>29</v>
      </c>
      <c r="BE1" t="s">
        <v>30</v>
      </c>
      <c r="BF1" t="s">
        <v>31</v>
      </c>
      <c r="BG1" t="s">
        <v>342</v>
      </c>
    </row>
    <row r="2" spans="1:59" x14ac:dyDescent="0.3">
      <c r="A2">
        <v>131</v>
      </c>
      <c r="B2" t="s">
        <v>81</v>
      </c>
      <c r="C2" t="s">
        <v>82</v>
      </c>
      <c r="D2" t="s">
        <v>42</v>
      </c>
      <c r="E2" t="s">
        <v>35</v>
      </c>
      <c r="F2">
        <v>91.5</v>
      </c>
      <c r="G2">
        <v>72</v>
      </c>
      <c r="H2">
        <v>77</v>
      </c>
      <c r="I2">
        <v>79</v>
      </c>
      <c r="J2">
        <v>79</v>
      </c>
      <c r="K2">
        <v>79</v>
      </c>
      <c r="L2">
        <v>79</v>
      </c>
      <c r="M2">
        <v>3279.27</v>
      </c>
      <c r="N2">
        <v>3999.11</v>
      </c>
      <c r="O2">
        <v>45.97</v>
      </c>
      <c r="P2">
        <v>3172.34</v>
      </c>
      <c r="Q2">
        <v>2951.73</v>
      </c>
      <c r="R2">
        <v>1986.1</v>
      </c>
      <c r="S2">
        <v>2796.07</v>
      </c>
      <c r="T2">
        <v>2545.7399999999998</v>
      </c>
      <c r="U2">
        <v>0.9</v>
      </c>
      <c r="V2">
        <v>0.61</v>
      </c>
      <c r="W2">
        <v>0.85</v>
      </c>
      <c r="X2">
        <v>0.78</v>
      </c>
      <c r="Y2" t="s">
        <v>72</v>
      </c>
      <c r="Z2" t="s">
        <v>78</v>
      </c>
      <c r="AA2">
        <v>3.4</v>
      </c>
      <c r="AB2" t="s">
        <v>51</v>
      </c>
      <c r="AC2" t="s">
        <v>83</v>
      </c>
      <c r="AD2" t="s">
        <v>84</v>
      </c>
      <c r="AE2" t="s">
        <v>73</v>
      </c>
      <c r="AF2" t="s">
        <v>58</v>
      </c>
      <c r="AG2" t="s">
        <v>74</v>
      </c>
      <c r="AH2" t="s">
        <v>73</v>
      </c>
      <c r="AK2">
        <v>11.55</v>
      </c>
      <c r="AL2">
        <v>3.23</v>
      </c>
      <c r="AM2">
        <v>96.77</v>
      </c>
      <c r="AN2">
        <v>88.45</v>
      </c>
      <c r="AO2">
        <v>8.32</v>
      </c>
      <c r="AP2">
        <v>8.32</v>
      </c>
      <c r="AQ2">
        <v>8.32</v>
      </c>
      <c r="AR2">
        <v>660</v>
      </c>
      <c r="AS2">
        <v>660</v>
      </c>
      <c r="AT2">
        <v>9.1</v>
      </c>
      <c r="AU2">
        <v>10</v>
      </c>
      <c r="AV2">
        <v>0</v>
      </c>
      <c r="AW2">
        <v>0</v>
      </c>
      <c r="AX2">
        <v>0</v>
      </c>
      <c r="AY2">
        <v>2376</v>
      </c>
      <c r="AZ2">
        <v>3630</v>
      </c>
      <c r="BA2">
        <v>0</v>
      </c>
      <c r="BB2">
        <v>0</v>
      </c>
      <c r="BC2">
        <v>0</v>
      </c>
      <c r="BD2">
        <v>0</v>
      </c>
      <c r="BE2">
        <v>6600</v>
      </c>
      <c r="BF2">
        <v>1</v>
      </c>
      <c r="BG2">
        <f>ROW()-1</f>
        <v>1</v>
      </c>
    </row>
    <row r="3" spans="1:59" x14ac:dyDescent="0.3">
      <c r="A3">
        <v>611</v>
      </c>
      <c r="B3" t="s">
        <v>191</v>
      </c>
      <c r="C3" t="s">
        <v>192</v>
      </c>
      <c r="D3" t="s">
        <v>42</v>
      </c>
      <c r="E3" t="s">
        <v>35</v>
      </c>
      <c r="F3">
        <v>85.4</v>
      </c>
      <c r="G3">
        <v>67</v>
      </c>
      <c r="H3">
        <v>74</v>
      </c>
      <c r="I3">
        <v>79</v>
      </c>
      <c r="J3">
        <v>79</v>
      </c>
      <c r="K3">
        <v>79</v>
      </c>
      <c r="L3">
        <v>79</v>
      </c>
      <c r="M3">
        <v>611.94000000000005</v>
      </c>
      <c r="N3">
        <v>746.27</v>
      </c>
      <c r="O3">
        <v>9.17</v>
      </c>
      <c r="P3">
        <v>665.35</v>
      </c>
      <c r="Q3">
        <v>965.99</v>
      </c>
      <c r="R3">
        <v>1019.34</v>
      </c>
      <c r="S3">
        <v>981</v>
      </c>
      <c r="T3">
        <v>1002.24</v>
      </c>
      <c r="U3">
        <v>1.58</v>
      </c>
      <c r="V3">
        <v>1.67</v>
      </c>
      <c r="W3">
        <v>1.6</v>
      </c>
      <c r="X3">
        <v>1.64</v>
      </c>
      <c r="Y3" t="s">
        <v>99</v>
      </c>
      <c r="Z3" t="s">
        <v>99</v>
      </c>
      <c r="AA3">
        <v>4.0999999999999996</v>
      </c>
      <c r="AB3" t="s">
        <v>193</v>
      </c>
      <c r="AC3" t="s">
        <v>135</v>
      </c>
      <c r="AD3" t="s">
        <v>84</v>
      </c>
      <c r="AE3" t="s">
        <v>58</v>
      </c>
      <c r="AF3" t="s">
        <v>48</v>
      </c>
      <c r="AG3" t="s">
        <v>58</v>
      </c>
      <c r="AH3" t="s">
        <v>48</v>
      </c>
      <c r="AK3">
        <v>17.62</v>
      </c>
      <c r="AL3">
        <v>3.23</v>
      </c>
      <c r="AM3">
        <v>96.76</v>
      </c>
      <c r="AN3">
        <v>82.38</v>
      </c>
      <c r="AO3">
        <v>14.38</v>
      </c>
      <c r="AP3">
        <v>14.39</v>
      </c>
      <c r="AQ3">
        <v>14.39</v>
      </c>
      <c r="AR3">
        <v>1156</v>
      </c>
      <c r="AS3">
        <v>1156</v>
      </c>
      <c r="AT3">
        <v>6.63</v>
      </c>
      <c r="AU3">
        <v>8</v>
      </c>
      <c r="AV3">
        <v>0</v>
      </c>
      <c r="AW3">
        <v>1587</v>
      </c>
      <c r="AX3">
        <v>0</v>
      </c>
      <c r="AY3">
        <v>6072</v>
      </c>
      <c r="AZ3">
        <v>0</v>
      </c>
      <c r="BA3">
        <v>0</v>
      </c>
      <c r="BB3">
        <v>0</v>
      </c>
      <c r="BC3">
        <v>0</v>
      </c>
      <c r="BD3">
        <v>9247</v>
      </c>
      <c r="BE3">
        <v>0</v>
      </c>
      <c r="BF3">
        <v>1</v>
      </c>
      <c r="BG3">
        <f t="shared" ref="BG3:BG66" si="0">ROW()-1</f>
        <v>2</v>
      </c>
    </row>
    <row r="4" spans="1:59" x14ac:dyDescent="0.3">
      <c r="A4">
        <v>316</v>
      </c>
      <c r="B4" t="s">
        <v>111</v>
      </c>
      <c r="C4" t="s">
        <v>112</v>
      </c>
      <c r="D4" t="s">
        <v>42</v>
      </c>
      <c r="E4" t="s">
        <v>35</v>
      </c>
      <c r="F4">
        <v>82.9</v>
      </c>
      <c r="G4">
        <v>68</v>
      </c>
      <c r="H4">
        <v>78</v>
      </c>
      <c r="I4">
        <v>79</v>
      </c>
      <c r="J4">
        <v>78</v>
      </c>
      <c r="K4">
        <v>79</v>
      </c>
      <c r="L4">
        <v>79</v>
      </c>
      <c r="M4">
        <v>359.63</v>
      </c>
      <c r="N4">
        <v>438.57</v>
      </c>
      <c r="O4">
        <v>5.29</v>
      </c>
      <c r="P4">
        <v>342.01</v>
      </c>
      <c r="Q4">
        <v>334.02</v>
      </c>
      <c r="R4">
        <v>296</v>
      </c>
      <c r="S4">
        <v>334.17</v>
      </c>
      <c r="T4">
        <v>329.75</v>
      </c>
      <c r="U4">
        <v>0.93</v>
      </c>
      <c r="V4">
        <v>0.82</v>
      </c>
      <c r="W4">
        <v>0.93</v>
      </c>
      <c r="X4">
        <v>0.92</v>
      </c>
      <c r="Y4" t="s">
        <v>72</v>
      </c>
      <c r="Z4" t="s">
        <v>72</v>
      </c>
      <c r="AA4">
        <v>8.5</v>
      </c>
      <c r="AB4" t="s">
        <v>113</v>
      </c>
      <c r="AD4" t="s">
        <v>47</v>
      </c>
      <c r="AE4" t="s">
        <v>58</v>
      </c>
      <c r="AF4" t="s">
        <v>58</v>
      </c>
      <c r="AG4" t="s">
        <v>58</v>
      </c>
      <c r="AH4" t="s">
        <v>58</v>
      </c>
      <c r="AK4">
        <v>18.010000000000002</v>
      </c>
      <c r="AL4">
        <v>3.23</v>
      </c>
      <c r="AM4">
        <v>96.77</v>
      </c>
      <c r="AN4">
        <v>81.99</v>
      </c>
      <c r="AO4">
        <v>14.78</v>
      </c>
      <c r="AP4">
        <v>14.78</v>
      </c>
      <c r="AQ4">
        <v>14.78</v>
      </c>
      <c r="AR4">
        <v>1152</v>
      </c>
      <c r="AS4">
        <v>1152</v>
      </c>
      <c r="AT4">
        <v>4</v>
      </c>
      <c r="AU4">
        <v>4</v>
      </c>
      <c r="AV4">
        <v>0</v>
      </c>
      <c r="AW4">
        <v>4608</v>
      </c>
      <c r="AX4">
        <v>0</v>
      </c>
      <c r="AY4">
        <v>0</v>
      </c>
      <c r="AZ4">
        <v>0</v>
      </c>
      <c r="BA4">
        <v>0</v>
      </c>
      <c r="BB4">
        <v>4608</v>
      </c>
      <c r="BC4">
        <v>0</v>
      </c>
      <c r="BD4">
        <v>0</v>
      </c>
      <c r="BE4">
        <v>0</v>
      </c>
      <c r="BF4">
        <v>1</v>
      </c>
      <c r="BG4">
        <f t="shared" si="0"/>
        <v>3</v>
      </c>
    </row>
    <row r="5" spans="1:59" x14ac:dyDescent="0.3">
      <c r="A5">
        <v>802</v>
      </c>
      <c r="B5" t="s">
        <v>233</v>
      </c>
      <c r="C5" t="s">
        <v>234</v>
      </c>
      <c r="D5" t="s">
        <v>42</v>
      </c>
      <c r="E5" t="s">
        <v>43</v>
      </c>
      <c r="F5">
        <v>79.3</v>
      </c>
      <c r="G5">
        <v>65</v>
      </c>
      <c r="H5">
        <v>79</v>
      </c>
      <c r="I5">
        <v>79</v>
      </c>
      <c r="J5">
        <v>79</v>
      </c>
      <c r="K5">
        <v>79</v>
      </c>
      <c r="L5">
        <v>79</v>
      </c>
      <c r="M5">
        <v>303.52999999999997</v>
      </c>
      <c r="N5">
        <v>370.16</v>
      </c>
      <c r="O5">
        <v>4.67</v>
      </c>
      <c r="P5">
        <v>342.78</v>
      </c>
      <c r="Q5">
        <v>356.63</v>
      </c>
      <c r="R5">
        <v>317.57</v>
      </c>
      <c r="S5">
        <v>354.87</v>
      </c>
      <c r="T5">
        <v>345.16</v>
      </c>
      <c r="U5">
        <v>1.17</v>
      </c>
      <c r="V5">
        <v>1.05</v>
      </c>
      <c r="W5">
        <v>1.17</v>
      </c>
      <c r="X5">
        <v>1.1399999999999999</v>
      </c>
      <c r="Y5" t="s">
        <v>72</v>
      </c>
      <c r="Z5" t="s">
        <v>72</v>
      </c>
      <c r="AA5">
        <v>6.1</v>
      </c>
      <c r="AB5" t="s">
        <v>235</v>
      </c>
      <c r="AC5" t="s">
        <v>236</v>
      </c>
      <c r="AD5" t="s">
        <v>47</v>
      </c>
      <c r="AE5" t="s">
        <v>58</v>
      </c>
      <c r="AF5" t="s">
        <v>58</v>
      </c>
      <c r="AG5" t="s">
        <v>58</v>
      </c>
      <c r="AH5" t="s">
        <v>58</v>
      </c>
      <c r="AK5">
        <v>21.77</v>
      </c>
      <c r="AL5">
        <v>3.23</v>
      </c>
      <c r="AM5">
        <v>96.77</v>
      </c>
      <c r="AN5">
        <v>78.23</v>
      </c>
      <c r="AO5">
        <v>18.54</v>
      </c>
      <c r="AP5">
        <v>18.54</v>
      </c>
      <c r="AQ5">
        <v>18.54</v>
      </c>
      <c r="AR5">
        <v>1465</v>
      </c>
      <c r="AS5">
        <v>1465</v>
      </c>
      <c r="AT5">
        <v>4</v>
      </c>
      <c r="AU5">
        <v>4</v>
      </c>
      <c r="AV5">
        <v>0</v>
      </c>
      <c r="AW5">
        <v>5860</v>
      </c>
      <c r="AX5">
        <v>0</v>
      </c>
      <c r="AY5">
        <v>0</v>
      </c>
      <c r="AZ5">
        <v>0</v>
      </c>
      <c r="BA5">
        <v>0</v>
      </c>
      <c r="BB5">
        <v>5860</v>
      </c>
      <c r="BC5">
        <v>0</v>
      </c>
      <c r="BD5">
        <v>0</v>
      </c>
      <c r="BE5">
        <v>0</v>
      </c>
      <c r="BF5">
        <v>1</v>
      </c>
      <c r="BG5">
        <f t="shared" si="0"/>
        <v>4</v>
      </c>
    </row>
    <row r="6" spans="1:59" x14ac:dyDescent="0.3">
      <c r="A6">
        <v>971</v>
      </c>
      <c r="B6" t="s">
        <v>294</v>
      </c>
      <c r="C6" t="s">
        <v>295</v>
      </c>
      <c r="D6" t="s">
        <v>146</v>
      </c>
      <c r="E6" t="s">
        <v>43</v>
      </c>
      <c r="F6">
        <v>78</v>
      </c>
      <c r="G6">
        <v>61</v>
      </c>
      <c r="H6">
        <v>65</v>
      </c>
      <c r="I6">
        <v>70</v>
      </c>
      <c r="J6">
        <v>79</v>
      </c>
      <c r="K6">
        <v>77</v>
      </c>
      <c r="L6">
        <v>79</v>
      </c>
      <c r="M6">
        <v>245.47</v>
      </c>
      <c r="N6">
        <v>299.35000000000002</v>
      </c>
      <c r="O6">
        <v>4.12</v>
      </c>
      <c r="P6">
        <v>242.7</v>
      </c>
      <c r="Q6">
        <v>253.04</v>
      </c>
      <c r="R6">
        <v>542.14</v>
      </c>
      <c r="S6">
        <v>342.17</v>
      </c>
      <c r="T6">
        <v>418.77</v>
      </c>
      <c r="U6">
        <v>1.03</v>
      </c>
      <c r="V6">
        <v>2.21</v>
      </c>
      <c r="W6">
        <v>1.39</v>
      </c>
      <c r="X6">
        <v>1.71</v>
      </c>
      <c r="Y6" t="s">
        <v>99</v>
      </c>
      <c r="Z6" t="s">
        <v>99</v>
      </c>
      <c r="AA6">
        <v>3.6</v>
      </c>
      <c r="AC6" t="s">
        <v>236</v>
      </c>
      <c r="AD6" t="s">
        <v>47</v>
      </c>
      <c r="AE6" t="s">
        <v>58</v>
      </c>
      <c r="AF6" t="s">
        <v>58</v>
      </c>
      <c r="AG6" t="s">
        <v>58</v>
      </c>
      <c r="AH6" t="s">
        <v>58</v>
      </c>
      <c r="AK6">
        <v>24.94</v>
      </c>
      <c r="AL6">
        <v>3.23</v>
      </c>
      <c r="AM6">
        <v>83.6</v>
      </c>
      <c r="AN6">
        <v>75.06</v>
      </c>
      <c r="AO6">
        <v>8.5399999999999991</v>
      </c>
      <c r="AP6">
        <v>21.71</v>
      </c>
      <c r="AQ6">
        <v>21.71</v>
      </c>
      <c r="AR6">
        <v>890</v>
      </c>
      <c r="AS6">
        <v>1752</v>
      </c>
      <c r="AT6">
        <v>3.77</v>
      </c>
      <c r="AU6">
        <v>4.28</v>
      </c>
      <c r="AV6">
        <v>0</v>
      </c>
      <c r="AW6">
        <v>3354</v>
      </c>
      <c r="AX6">
        <v>0</v>
      </c>
      <c r="AY6">
        <v>0</v>
      </c>
      <c r="AZ6">
        <v>0</v>
      </c>
      <c r="BA6">
        <v>11</v>
      </c>
      <c r="BB6">
        <v>4347</v>
      </c>
      <c r="BC6">
        <v>0</v>
      </c>
      <c r="BD6">
        <v>3144</v>
      </c>
      <c r="BE6">
        <v>0</v>
      </c>
      <c r="BF6">
        <v>1</v>
      </c>
      <c r="BG6">
        <f t="shared" si="0"/>
        <v>5</v>
      </c>
    </row>
    <row r="7" spans="1:59" x14ac:dyDescent="0.3">
      <c r="A7">
        <v>827</v>
      </c>
      <c r="B7" t="s">
        <v>262</v>
      </c>
      <c r="C7" t="s">
        <v>263</v>
      </c>
      <c r="D7" t="s">
        <v>42</v>
      </c>
      <c r="E7" t="s">
        <v>35</v>
      </c>
      <c r="F7">
        <v>63.4</v>
      </c>
      <c r="G7">
        <v>49</v>
      </c>
      <c r="H7">
        <v>63</v>
      </c>
      <c r="I7">
        <v>78</v>
      </c>
      <c r="J7">
        <v>79</v>
      </c>
      <c r="K7">
        <v>79</v>
      </c>
      <c r="L7">
        <v>79</v>
      </c>
      <c r="M7">
        <v>239.45</v>
      </c>
      <c r="N7">
        <v>292.01</v>
      </c>
      <c r="O7">
        <v>5.0199999999999996</v>
      </c>
      <c r="P7">
        <v>252.89</v>
      </c>
      <c r="Q7">
        <v>573.66999999999996</v>
      </c>
      <c r="R7">
        <v>930.74</v>
      </c>
      <c r="S7">
        <v>777.22</v>
      </c>
      <c r="T7">
        <v>927.79</v>
      </c>
      <c r="U7">
        <v>2.4</v>
      </c>
      <c r="V7">
        <v>3.89</v>
      </c>
      <c r="W7">
        <v>3.25</v>
      </c>
      <c r="X7">
        <v>3.87</v>
      </c>
      <c r="Y7" t="s">
        <v>44</v>
      </c>
      <c r="Z7" t="s">
        <v>44</v>
      </c>
      <c r="AA7">
        <v>3.7</v>
      </c>
      <c r="AB7" t="s">
        <v>243</v>
      </c>
      <c r="AC7" t="s">
        <v>38</v>
      </c>
      <c r="AD7" t="s">
        <v>47</v>
      </c>
      <c r="AE7" t="s">
        <v>48</v>
      </c>
      <c r="AF7" t="s">
        <v>48</v>
      </c>
      <c r="AG7" t="s">
        <v>48</v>
      </c>
      <c r="AH7" t="s">
        <v>48</v>
      </c>
      <c r="AK7">
        <v>38.96</v>
      </c>
      <c r="AL7">
        <v>3.23</v>
      </c>
      <c r="AM7">
        <v>95.59</v>
      </c>
      <c r="AN7">
        <v>61.04</v>
      </c>
      <c r="AO7">
        <v>34.549999999999997</v>
      </c>
      <c r="AP7">
        <v>35.729999999999997</v>
      </c>
      <c r="AQ7">
        <v>35.729999999999997</v>
      </c>
      <c r="AR7">
        <v>2747</v>
      </c>
      <c r="AS7">
        <v>2845</v>
      </c>
      <c r="AT7">
        <v>6.97</v>
      </c>
      <c r="AU7">
        <v>7.83</v>
      </c>
      <c r="AV7">
        <v>0</v>
      </c>
      <c r="AW7">
        <v>2714</v>
      </c>
      <c r="AX7">
        <v>0</v>
      </c>
      <c r="AY7">
        <v>16428</v>
      </c>
      <c r="AZ7">
        <v>0</v>
      </c>
      <c r="BA7">
        <v>0</v>
      </c>
      <c r="BB7">
        <v>357</v>
      </c>
      <c r="BC7">
        <v>0</v>
      </c>
      <c r="BD7">
        <v>21914</v>
      </c>
      <c r="BE7">
        <v>0</v>
      </c>
      <c r="BF7">
        <v>1</v>
      </c>
      <c r="BG7">
        <f t="shared" si="0"/>
        <v>6</v>
      </c>
    </row>
    <row r="8" spans="1:59" x14ac:dyDescent="0.3">
      <c r="A8">
        <v>110</v>
      </c>
      <c r="B8" t="s">
        <v>49</v>
      </c>
      <c r="C8" t="s">
        <v>50</v>
      </c>
      <c r="D8" t="s">
        <v>42</v>
      </c>
      <c r="E8" t="s">
        <v>35</v>
      </c>
      <c r="F8">
        <v>64.599999999999994</v>
      </c>
      <c r="G8">
        <v>50</v>
      </c>
      <c r="H8">
        <v>77</v>
      </c>
      <c r="I8">
        <v>79</v>
      </c>
      <c r="J8">
        <v>79</v>
      </c>
      <c r="K8">
        <v>79</v>
      </c>
      <c r="L8">
        <v>79</v>
      </c>
      <c r="M8">
        <v>229.92</v>
      </c>
      <c r="N8">
        <v>280.39</v>
      </c>
      <c r="O8">
        <v>4.6100000000000003</v>
      </c>
      <c r="P8">
        <v>265.56</v>
      </c>
      <c r="Q8">
        <v>607.44000000000005</v>
      </c>
      <c r="R8">
        <v>775.53</v>
      </c>
      <c r="S8">
        <v>692.04</v>
      </c>
      <c r="T8">
        <v>769.16</v>
      </c>
      <c r="U8">
        <v>2.64</v>
      </c>
      <c r="V8">
        <v>3.37</v>
      </c>
      <c r="W8">
        <v>3.01</v>
      </c>
      <c r="X8">
        <v>3.35</v>
      </c>
      <c r="Y8" t="s">
        <v>44</v>
      </c>
      <c r="Z8" t="s">
        <v>44</v>
      </c>
      <c r="AA8">
        <v>3.6</v>
      </c>
      <c r="AB8" t="s">
        <v>51</v>
      </c>
      <c r="AC8" t="s">
        <v>52</v>
      </c>
      <c r="AD8" t="s">
        <v>47</v>
      </c>
      <c r="AE8" t="s">
        <v>48</v>
      </c>
      <c r="AF8" t="s">
        <v>48</v>
      </c>
      <c r="AG8" t="s">
        <v>48</v>
      </c>
      <c r="AH8" t="s">
        <v>48</v>
      </c>
      <c r="AK8">
        <v>37.65</v>
      </c>
      <c r="AL8">
        <v>3.23</v>
      </c>
      <c r="AM8">
        <v>96.76</v>
      </c>
      <c r="AN8">
        <v>62.35</v>
      </c>
      <c r="AO8">
        <v>34.409999999999997</v>
      </c>
      <c r="AP8">
        <v>34.409999999999997</v>
      </c>
      <c r="AQ8">
        <v>34.409999999999997</v>
      </c>
      <c r="AR8">
        <v>2759</v>
      </c>
      <c r="AS8">
        <v>2759</v>
      </c>
      <c r="AT8">
        <v>7.57</v>
      </c>
      <c r="AU8">
        <v>7.93</v>
      </c>
      <c r="AV8">
        <v>0</v>
      </c>
      <c r="AW8">
        <v>1176</v>
      </c>
      <c r="AX8">
        <v>0</v>
      </c>
      <c r="AY8">
        <v>19720</v>
      </c>
      <c r="AZ8">
        <v>0</v>
      </c>
      <c r="BA8">
        <v>0</v>
      </c>
      <c r="BB8">
        <v>384</v>
      </c>
      <c r="BC8">
        <v>0</v>
      </c>
      <c r="BD8">
        <v>20520</v>
      </c>
      <c r="BE8">
        <v>980</v>
      </c>
      <c r="BF8">
        <v>1</v>
      </c>
      <c r="BG8">
        <f t="shared" si="0"/>
        <v>7</v>
      </c>
    </row>
    <row r="9" spans="1:59" x14ac:dyDescent="0.3">
      <c r="A9">
        <v>621</v>
      </c>
      <c r="B9" t="s">
        <v>194</v>
      </c>
      <c r="C9" t="s">
        <v>195</v>
      </c>
      <c r="D9" t="s">
        <v>42</v>
      </c>
      <c r="E9" t="s">
        <v>35</v>
      </c>
      <c r="F9">
        <v>62.2</v>
      </c>
      <c r="G9">
        <v>51</v>
      </c>
      <c r="H9">
        <v>69</v>
      </c>
      <c r="I9">
        <v>36</v>
      </c>
      <c r="J9">
        <v>22</v>
      </c>
      <c r="K9">
        <v>44</v>
      </c>
      <c r="L9">
        <v>30</v>
      </c>
      <c r="M9">
        <v>199.21</v>
      </c>
      <c r="N9">
        <v>242.94</v>
      </c>
      <c r="O9">
        <v>3.91</v>
      </c>
      <c r="P9">
        <v>239.67</v>
      </c>
      <c r="Q9">
        <v>150.52000000000001</v>
      </c>
      <c r="R9">
        <v>72.790000000000006</v>
      </c>
      <c r="S9">
        <v>128.97</v>
      </c>
      <c r="T9">
        <v>96.27</v>
      </c>
      <c r="U9">
        <v>0.76</v>
      </c>
      <c r="V9">
        <v>0.37</v>
      </c>
      <c r="W9">
        <v>0.65</v>
      </c>
      <c r="X9">
        <v>0.48</v>
      </c>
      <c r="Y9" t="s">
        <v>78</v>
      </c>
      <c r="Z9" t="s">
        <v>119</v>
      </c>
      <c r="AA9">
        <v>5.3</v>
      </c>
      <c r="AB9" t="s">
        <v>196</v>
      </c>
      <c r="AC9" t="s">
        <v>197</v>
      </c>
      <c r="AD9" t="s">
        <v>47</v>
      </c>
      <c r="AE9" t="s">
        <v>73</v>
      </c>
      <c r="AF9" t="s">
        <v>73</v>
      </c>
      <c r="AG9" t="s">
        <v>73</v>
      </c>
      <c r="AH9" t="s">
        <v>73</v>
      </c>
      <c r="AK9">
        <v>38.770000000000003</v>
      </c>
      <c r="AL9">
        <v>3.23</v>
      </c>
      <c r="AM9">
        <v>96.77</v>
      </c>
      <c r="AN9">
        <v>61.23</v>
      </c>
      <c r="AO9">
        <v>35.54</v>
      </c>
      <c r="AP9">
        <v>35.54</v>
      </c>
      <c r="AQ9">
        <v>35.54</v>
      </c>
      <c r="AR9">
        <v>591</v>
      </c>
      <c r="AS9">
        <v>198</v>
      </c>
      <c r="AT9">
        <v>4.68</v>
      </c>
      <c r="AU9">
        <v>4</v>
      </c>
      <c r="AV9">
        <v>0</v>
      </c>
      <c r="AW9">
        <v>1964</v>
      </c>
      <c r="AX9">
        <v>0</v>
      </c>
      <c r="AY9">
        <v>800</v>
      </c>
      <c r="AZ9">
        <v>0</v>
      </c>
      <c r="BA9">
        <v>0</v>
      </c>
      <c r="BB9">
        <v>792</v>
      </c>
      <c r="BC9">
        <v>0</v>
      </c>
      <c r="BD9">
        <v>0</v>
      </c>
      <c r="BE9">
        <v>0</v>
      </c>
      <c r="BF9">
        <v>1</v>
      </c>
      <c r="BG9">
        <f t="shared" si="0"/>
        <v>8</v>
      </c>
    </row>
    <row r="10" spans="1:59" x14ac:dyDescent="0.3">
      <c r="A10">
        <v>68</v>
      </c>
      <c r="B10" t="s">
        <v>40</v>
      </c>
      <c r="C10" t="s">
        <v>41</v>
      </c>
      <c r="D10" t="s">
        <v>42</v>
      </c>
      <c r="E10" t="s">
        <v>43</v>
      </c>
      <c r="F10">
        <v>63.4</v>
      </c>
      <c r="G10">
        <v>52</v>
      </c>
      <c r="H10">
        <v>57</v>
      </c>
      <c r="I10">
        <v>72</v>
      </c>
      <c r="J10">
        <v>79</v>
      </c>
      <c r="K10">
        <v>78</v>
      </c>
      <c r="L10">
        <v>79</v>
      </c>
      <c r="M10">
        <v>167.18</v>
      </c>
      <c r="N10">
        <v>203.88</v>
      </c>
      <c r="O10">
        <v>3.21</v>
      </c>
      <c r="P10">
        <v>194.92</v>
      </c>
      <c r="Q10">
        <v>271.61</v>
      </c>
      <c r="R10">
        <v>529.95000000000005</v>
      </c>
      <c r="S10">
        <v>356.04</v>
      </c>
      <c r="T10">
        <v>455.14</v>
      </c>
      <c r="U10">
        <v>1.62</v>
      </c>
      <c r="V10">
        <v>3.17</v>
      </c>
      <c r="W10">
        <v>2.13</v>
      </c>
      <c r="X10">
        <v>2.72</v>
      </c>
      <c r="Y10" t="s">
        <v>44</v>
      </c>
      <c r="Z10" t="s">
        <v>44</v>
      </c>
      <c r="AA10">
        <v>3.9</v>
      </c>
      <c r="AB10" t="s">
        <v>45</v>
      </c>
      <c r="AC10" t="s">
        <v>46</v>
      </c>
      <c r="AD10" t="s">
        <v>47</v>
      </c>
      <c r="AE10" t="s">
        <v>48</v>
      </c>
      <c r="AF10" t="s">
        <v>48</v>
      </c>
      <c r="AG10" t="s">
        <v>48</v>
      </c>
      <c r="AH10" t="s">
        <v>48</v>
      </c>
      <c r="AK10">
        <v>37.659999999999997</v>
      </c>
      <c r="AL10">
        <v>3.23</v>
      </c>
      <c r="AM10">
        <v>90.4</v>
      </c>
      <c r="AN10">
        <v>62.34</v>
      </c>
      <c r="AO10">
        <v>28.06</v>
      </c>
      <c r="AP10">
        <v>34.43</v>
      </c>
      <c r="AQ10">
        <v>34.43</v>
      </c>
      <c r="AR10">
        <v>1897</v>
      </c>
      <c r="AS10">
        <v>2736</v>
      </c>
      <c r="AT10">
        <v>3.98</v>
      </c>
      <c r="AU10">
        <v>6.32</v>
      </c>
      <c r="AV10">
        <v>0</v>
      </c>
      <c r="AW10">
        <v>7543</v>
      </c>
      <c r="AX10">
        <v>0</v>
      </c>
      <c r="AY10">
        <v>0</v>
      </c>
      <c r="AZ10">
        <v>0</v>
      </c>
      <c r="BA10">
        <v>0</v>
      </c>
      <c r="BB10">
        <v>3774</v>
      </c>
      <c r="BC10">
        <v>0</v>
      </c>
      <c r="BD10">
        <v>13506</v>
      </c>
      <c r="BE10">
        <v>0</v>
      </c>
      <c r="BF10">
        <v>1</v>
      </c>
      <c r="BG10">
        <f t="shared" si="0"/>
        <v>9</v>
      </c>
    </row>
    <row r="11" spans="1:59" x14ac:dyDescent="0.3">
      <c r="A11">
        <v>711</v>
      </c>
      <c r="B11" t="s">
        <v>224</v>
      </c>
      <c r="C11" t="s">
        <v>225</v>
      </c>
      <c r="D11" t="s">
        <v>127</v>
      </c>
      <c r="E11" t="s">
        <v>35</v>
      </c>
      <c r="F11">
        <v>39</v>
      </c>
      <c r="G11">
        <v>32</v>
      </c>
      <c r="H11">
        <v>30</v>
      </c>
      <c r="I11">
        <v>30</v>
      </c>
      <c r="J11">
        <v>24</v>
      </c>
      <c r="K11">
        <v>41</v>
      </c>
      <c r="L11">
        <v>40</v>
      </c>
      <c r="M11">
        <v>162.81</v>
      </c>
      <c r="N11">
        <v>198.55</v>
      </c>
      <c r="O11">
        <v>5.09</v>
      </c>
      <c r="P11">
        <v>141.31</v>
      </c>
      <c r="Q11">
        <v>101.12</v>
      </c>
      <c r="R11">
        <v>64.290000000000006</v>
      </c>
      <c r="S11">
        <v>90.8</v>
      </c>
      <c r="T11">
        <v>78.97</v>
      </c>
      <c r="U11">
        <v>0.62</v>
      </c>
      <c r="V11">
        <v>0.39</v>
      </c>
      <c r="W11">
        <v>0.56000000000000005</v>
      </c>
      <c r="X11">
        <v>0.49</v>
      </c>
      <c r="Y11" t="s">
        <v>78</v>
      </c>
      <c r="Z11" t="s">
        <v>119</v>
      </c>
      <c r="AA11">
        <v>6.9</v>
      </c>
      <c r="AB11" t="s">
        <v>107</v>
      </c>
      <c r="AD11" t="s">
        <v>47</v>
      </c>
      <c r="AE11" t="s">
        <v>73</v>
      </c>
      <c r="AF11" t="s">
        <v>73</v>
      </c>
      <c r="AG11" t="s">
        <v>73</v>
      </c>
      <c r="AH11" t="s">
        <v>73</v>
      </c>
      <c r="AK11">
        <v>61.45</v>
      </c>
      <c r="AL11">
        <v>3.23</v>
      </c>
      <c r="AM11">
        <v>85.93</v>
      </c>
      <c r="AN11">
        <v>38.549999999999997</v>
      </c>
      <c r="AO11">
        <v>47.38</v>
      </c>
      <c r="AP11">
        <v>58.22</v>
      </c>
      <c r="AQ11">
        <v>58.22</v>
      </c>
      <c r="AR11">
        <v>696</v>
      </c>
      <c r="AS11">
        <v>0</v>
      </c>
      <c r="AT11">
        <v>3.91</v>
      </c>
      <c r="AU11">
        <v>0</v>
      </c>
      <c r="AV11">
        <v>0</v>
      </c>
      <c r="AW11">
        <v>2720</v>
      </c>
      <c r="AX11">
        <v>0</v>
      </c>
      <c r="AY11">
        <v>0</v>
      </c>
      <c r="AZ11">
        <v>0</v>
      </c>
      <c r="BA11">
        <v>0</v>
      </c>
      <c r="BB11">
        <v>0</v>
      </c>
      <c r="BC11">
        <v>0</v>
      </c>
      <c r="BD11">
        <v>0</v>
      </c>
      <c r="BE11">
        <v>0</v>
      </c>
      <c r="BF11">
        <v>1</v>
      </c>
      <c r="BG11">
        <f t="shared" si="0"/>
        <v>10</v>
      </c>
    </row>
    <row r="12" spans="1:59" x14ac:dyDescent="0.3">
      <c r="A12">
        <v>129</v>
      </c>
      <c r="B12" t="s">
        <v>76</v>
      </c>
      <c r="C12" t="s">
        <v>77</v>
      </c>
      <c r="D12" t="s">
        <v>42</v>
      </c>
      <c r="E12" t="s">
        <v>35</v>
      </c>
      <c r="F12">
        <v>17.100000000000001</v>
      </c>
      <c r="G12">
        <v>14</v>
      </c>
      <c r="H12">
        <v>14</v>
      </c>
      <c r="I12">
        <v>14</v>
      </c>
      <c r="J12">
        <v>14</v>
      </c>
      <c r="K12">
        <v>14</v>
      </c>
      <c r="L12">
        <v>14</v>
      </c>
      <c r="M12">
        <v>162.76</v>
      </c>
      <c r="N12">
        <v>198.49</v>
      </c>
      <c r="O12">
        <v>11.63</v>
      </c>
      <c r="P12">
        <v>136.91999999999999</v>
      </c>
      <c r="Q12">
        <v>99.71</v>
      </c>
      <c r="R12">
        <v>77.34</v>
      </c>
      <c r="S12">
        <v>94.74</v>
      </c>
      <c r="T12">
        <v>87.78</v>
      </c>
      <c r="U12">
        <v>0.61</v>
      </c>
      <c r="V12">
        <v>0.48</v>
      </c>
      <c r="W12">
        <v>0.57999999999999996</v>
      </c>
      <c r="X12">
        <v>0.54</v>
      </c>
      <c r="Y12" t="s">
        <v>78</v>
      </c>
      <c r="Z12" t="s">
        <v>78</v>
      </c>
      <c r="AA12">
        <v>3.3</v>
      </c>
      <c r="AB12" t="s">
        <v>79</v>
      </c>
      <c r="AC12" t="s">
        <v>80</v>
      </c>
      <c r="AD12" t="s">
        <v>47</v>
      </c>
      <c r="AE12" t="s">
        <v>74</v>
      </c>
      <c r="AF12" t="s">
        <v>74</v>
      </c>
      <c r="AG12" t="s">
        <v>74</v>
      </c>
      <c r="AH12" t="s">
        <v>74</v>
      </c>
      <c r="AK12">
        <v>83.11</v>
      </c>
      <c r="AL12">
        <v>10.65</v>
      </c>
      <c r="AM12">
        <v>16.89</v>
      </c>
      <c r="AN12">
        <v>16.89</v>
      </c>
      <c r="AO12">
        <v>0</v>
      </c>
      <c r="AP12">
        <v>57.48</v>
      </c>
      <c r="AQ12">
        <v>72.459999999999994</v>
      </c>
      <c r="AR12">
        <v>0</v>
      </c>
      <c r="AS12">
        <v>0</v>
      </c>
      <c r="AT12">
        <v>0</v>
      </c>
      <c r="AU12">
        <v>0</v>
      </c>
      <c r="AV12">
        <v>0</v>
      </c>
      <c r="AW12">
        <v>0</v>
      </c>
      <c r="AX12">
        <v>0</v>
      </c>
      <c r="AY12">
        <v>0</v>
      </c>
      <c r="AZ12">
        <v>0</v>
      </c>
      <c r="BA12">
        <v>0</v>
      </c>
      <c r="BB12">
        <v>0</v>
      </c>
      <c r="BC12">
        <v>0</v>
      </c>
      <c r="BD12">
        <v>0</v>
      </c>
      <c r="BE12">
        <v>0</v>
      </c>
      <c r="BF12">
        <v>0</v>
      </c>
      <c r="BG12">
        <f t="shared" si="0"/>
        <v>11</v>
      </c>
    </row>
    <row r="13" spans="1:59" x14ac:dyDescent="0.3">
      <c r="A13">
        <v>812</v>
      </c>
      <c r="B13" t="s">
        <v>241</v>
      </c>
      <c r="C13" t="s">
        <v>242</v>
      </c>
      <c r="D13" t="s">
        <v>146</v>
      </c>
      <c r="E13" t="s">
        <v>43</v>
      </c>
      <c r="F13">
        <v>64.599999999999994</v>
      </c>
      <c r="G13">
        <v>53</v>
      </c>
      <c r="H13">
        <v>71</v>
      </c>
      <c r="I13">
        <v>79</v>
      </c>
      <c r="J13">
        <v>79</v>
      </c>
      <c r="K13">
        <v>79</v>
      </c>
      <c r="L13">
        <v>79</v>
      </c>
      <c r="M13">
        <v>156.94</v>
      </c>
      <c r="N13">
        <v>191.39</v>
      </c>
      <c r="O13">
        <v>2.96</v>
      </c>
      <c r="P13">
        <v>161.83000000000001</v>
      </c>
      <c r="Q13">
        <v>326.17</v>
      </c>
      <c r="R13">
        <v>543.62</v>
      </c>
      <c r="S13">
        <v>408.85</v>
      </c>
      <c r="T13">
        <v>489.33</v>
      </c>
      <c r="U13">
        <v>2.08</v>
      </c>
      <c r="V13">
        <v>3.46</v>
      </c>
      <c r="W13">
        <v>2.61</v>
      </c>
      <c r="X13">
        <v>3.12</v>
      </c>
      <c r="Y13" t="s">
        <v>44</v>
      </c>
      <c r="Z13" t="s">
        <v>44</v>
      </c>
      <c r="AA13">
        <v>5.3</v>
      </c>
      <c r="AB13" t="s">
        <v>243</v>
      </c>
      <c r="AD13" t="s">
        <v>47</v>
      </c>
      <c r="AE13" t="s">
        <v>48</v>
      </c>
      <c r="AF13" t="s">
        <v>48</v>
      </c>
      <c r="AG13" t="s">
        <v>48</v>
      </c>
      <c r="AH13" t="s">
        <v>48</v>
      </c>
      <c r="AK13">
        <v>36.659999999999997</v>
      </c>
      <c r="AL13">
        <v>3.23</v>
      </c>
      <c r="AM13">
        <v>96.77</v>
      </c>
      <c r="AN13">
        <v>63.34</v>
      </c>
      <c r="AO13">
        <v>33.43</v>
      </c>
      <c r="AP13">
        <v>33.43</v>
      </c>
      <c r="AQ13">
        <v>33.43</v>
      </c>
      <c r="AR13">
        <v>2677</v>
      </c>
      <c r="AS13">
        <v>2677</v>
      </c>
      <c r="AT13">
        <v>4.1500000000000004</v>
      </c>
      <c r="AU13">
        <v>7.26</v>
      </c>
      <c r="AV13">
        <v>0</v>
      </c>
      <c r="AW13">
        <v>10308</v>
      </c>
      <c r="AX13">
        <v>0</v>
      </c>
      <c r="AY13">
        <v>800</v>
      </c>
      <c r="AZ13">
        <v>0</v>
      </c>
      <c r="BA13">
        <v>0</v>
      </c>
      <c r="BB13">
        <v>1968</v>
      </c>
      <c r="BC13">
        <v>0</v>
      </c>
      <c r="BD13">
        <v>17480</v>
      </c>
      <c r="BE13">
        <v>0</v>
      </c>
      <c r="BF13">
        <v>1</v>
      </c>
      <c r="BG13">
        <f t="shared" si="0"/>
        <v>12</v>
      </c>
    </row>
    <row r="14" spans="1:59" x14ac:dyDescent="0.3">
      <c r="A14">
        <v>806</v>
      </c>
      <c r="B14" t="s">
        <v>237</v>
      </c>
      <c r="C14" t="s">
        <v>238</v>
      </c>
      <c r="D14" t="s">
        <v>146</v>
      </c>
      <c r="E14" t="s">
        <v>43</v>
      </c>
      <c r="F14">
        <v>34.1</v>
      </c>
      <c r="G14">
        <v>28</v>
      </c>
      <c r="H14">
        <v>24</v>
      </c>
      <c r="I14">
        <v>15</v>
      </c>
      <c r="J14">
        <v>16</v>
      </c>
      <c r="K14">
        <v>16</v>
      </c>
      <c r="L14">
        <v>16</v>
      </c>
      <c r="M14">
        <v>118.04</v>
      </c>
      <c r="N14">
        <v>143.94999999999999</v>
      </c>
      <c r="O14">
        <v>4.22</v>
      </c>
      <c r="P14">
        <v>105.1</v>
      </c>
      <c r="Q14">
        <v>84.12</v>
      </c>
      <c r="R14">
        <v>51.86</v>
      </c>
      <c r="S14">
        <v>72.56</v>
      </c>
      <c r="T14">
        <v>60.24</v>
      </c>
      <c r="U14">
        <v>0.71</v>
      </c>
      <c r="V14">
        <v>0.44</v>
      </c>
      <c r="W14">
        <v>0.61</v>
      </c>
      <c r="X14">
        <v>0.51</v>
      </c>
      <c r="Y14" t="s">
        <v>78</v>
      </c>
      <c r="Z14" t="s">
        <v>78</v>
      </c>
      <c r="AA14">
        <v>4.5999999999999996</v>
      </c>
      <c r="AB14" t="s">
        <v>239</v>
      </c>
      <c r="AC14" t="s">
        <v>240</v>
      </c>
      <c r="AD14" t="s">
        <v>47</v>
      </c>
      <c r="AE14" t="s">
        <v>74</v>
      </c>
      <c r="AF14" t="s">
        <v>74</v>
      </c>
      <c r="AG14" t="s">
        <v>74</v>
      </c>
      <c r="AH14" t="s">
        <v>74</v>
      </c>
      <c r="AK14">
        <v>66.3</v>
      </c>
      <c r="AL14">
        <v>3.23</v>
      </c>
      <c r="AM14">
        <v>72.97</v>
      </c>
      <c r="AN14">
        <v>33.700000000000003</v>
      </c>
      <c r="AO14">
        <v>39.270000000000003</v>
      </c>
      <c r="AP14">
        <v>63.07</v>
      </c>
      <c r="AQ14">
        <v>63.07</v>
      </c>
      <c r="AR14">
        <v>100</v>
      </c>
      <c r="AS14">
        <v>100</v>
      </c>
      <c r="AT14">
        <v>4</v>
      </c>
      <c r="AU14">
        <v>4</v>
      </c>
      <c r="AV14">
        <v>0</v>
      </c>
      <c r="AW14">
        <v>400</v>
      </c>
      <c r="AX14">
        <v>0</v>
      </c>
      <c r="AY14">
        <v>0</v>
      </c>
      <c r="AZ14">
        <v>0</v>
      </c>
      <c r="BA14">
        <v>0</v>
      </c>
      <c r="BB14">
        <v>400</v>
      </c>
      <c r="BC14">
        <v>0</v>
      </c>
      <c r="BD14">
        <v>0</v>
      </c>
      <c r="BE14">
        <v>0</v>
      </c>
      <c r="BF14">
        <v>0</v>
      </c>
      <c r="BG14">
        <f t="shared" si="0"/>
        <v>13</v>
      </c>
    </row>
    <row r="15" spans="1:59" x14ac:dyDescent="0.3">
      <c r="A15">
        <v>693</v>
      </c>
      <c r="B15" t="s">
        <v>215</v>
      </c>
      <c r="C15" t="s">
        <v>216</v>
      </c>
      <c r="D15" t="s">
        <v>146</v>
      </c>
      <c r="E15" t="s">
        <v>43</v>
      </c>
      <c r="F15">
        <v>62.2</v>
      </c>
      <c r="G15">
        <v>51</v>
      </c>
      <c r="H15">
        <v>46</v>
      </c>
      <c r="I15">
        <v>79</v>
      </c>
      <c r="J15">
        <v>79</v>
      </c>
      <c r="K15">
        <v>79</v>
      </c>
      <c r="L15">
        <v>79</v>
      </c>
      <c r="M15">
        <v>115.69</v>
      </c>
      <c r="N15">
        <v>141.09</v>
      </c>
      <c r="O15">
        <v>2.27</v>
      </c>
      <c r="P15">
        <v>100.32</v>
      </c>
      <c r="Q15">
        <v>190.06</v>
      </c>
      <c r="R15">
        <v>223.76</v>
      </c>
      <c r="S15">
        <v>218.58</v>
      </c>
      <c r="T15">
        <v>249.5</v>
      </c>
      <c r="U15">
        <v>1.64</v>
      </c>
      <c r="V15">
        <v>1.93</v>
      </c>
      <c r="W15">
        <v>1.89</v>
      </c>
      <c r="X15">
        <v>2.16</v>
      </c>
      <c r="Y15" t="s">
        <v>99</v>
      </c>
      <c r="Z15" t="s">
        <v>44</v>
      </c>
      <c r="AA15">
        <v>5.9</v>
      </c>
      <c r="AB15" t="s">
        <v>217</v>
      </c>
      <c r="AD15" t="s">
        <v>47</v>
      </c>
      <c r="AE15" t="s">
        <v>48</v>
      </c>
      <c r="AF15" t="s">
        <v>48</v>
      </c>
      <c r="AG15" t="s">
        <v>48</v>
      </c>
      <c r="AH15" t="s">
        <v>48</v>
      </c>
      <c r="AK15">
        <v>38.909999999999997</v>
      </c>
      <c r="AL15">
        <v>3.23</v>
      </c>
      <c r="AM15">
        <v>96.77</v>
      </c>
      <c r="AN15">
        <v>61.09</v>
      </c>
      <c r="AO15">
        <v>35.68</v>
      </c>
      <c r="AP15">
        <v>35.68</v>
      </c>
      <c r="AQ15">
        <v>35.68</v>
      </c>
      <c r="AR15">
        <v>2836</v>
      </c>
      <c r="AS15">
        <v>2836</v>
      </c>
      <c r="AT15">
        <v>4</v>
      </c>
      <c r="AU15">
        <v>4</v>
      </c>
      <c r="AV15">
        <v>0</v>
      </c>
      <c r="AW15">
        <v>11344</v>
      </c>
      <c r="AX15">
        <v>0</v>
      </c>
      <c r="AY15">
        <v>0</v>
      </c>
      <c r="AZ15">
        <v>0</v>
      </c>
      <c r="BA15">
        <v>0</v>
      </c>
      <c r="BB15">
        <v>11344</v>
      </c>
      <c r="BC15">
        <v>0</v>
      </c>
      <c r="BD15">
        <v>0</v>
      </c>
      <c r="BE15">
        <v>0</v>
      </c>
      <c r="BF15">
        <v>1</v>
      </c>
      <c r="BG15">
        <f t="shared" si="0"/>
        <v>14</v>
      </c>
    </row>
    <row r="16" spans="1:59" x14ac:dyDescent="0.3">
      <c r="A16">
        <v>832</v>
      </c>
      <c r="B16" t="s">
        <v>267</v>
      </c>
      <c r="C16" t="s">
        <v>268</v>
      </c>
      <c r="D16" t="s">
        <v>34</v>
      </c>
      <c r="E16" t="s">
        <v>35</v>
      </c>
      <c r="F16">
        <v>18.3</v>
      </c>
      <c r="G16">
        <v>15</v>
      </c>
      <c r="H16">
        <v>16</v>
      </c>
      <c r="I16">
        <v>14</v>
      </c>
      <c r="J16">
        <v>15</v>
      </c>
      <c r="K16">
        <v>15</v>
      </c>
      <c r="L16">
        <v>15</v>
      </c>
      <c r="M16">
        <v>92.91</v>
      </c>
      <c r="N16">
        <v>113.3</v>
      </c>
      <c r="O16">
        <v>6.19</v>
      </c>
      <c r="P16">
        <v>123.32</v>
      </c>
      <c r="Q16">
        <v>122.69</v>
      </c>
      <c r="R16">
        <v>103.72</v>
      </c>
      <c r="S16">
        <v>114.97</v>
      </c>
      <c r="T16">
        <v>107.3</v>
      </c>
      <c r="U16">
        <v>1.32</v>
      </c>
      <c r="V16">
        <v>1.1200000000000001</v>
      </c>
      <c r="W16">
        <v>1.24</v>
      </c>
      <c r="X16">
        <v>1.1499999999999999</v>
      </c>
      <c r="Y16" t="s">
        <v>99</v>
      </c>
      <c r="Z16" t="s">
        <v>72</v>
      </c>
      <c r="AA16">
        <v>6.1</v>
      </c>
      <c r="AB16" t="s">
        <v>269</v>
      </c>
      <c r="AC16" t="s">
        <v>236</v>
      </c>
      <c r="AD16" t="s">
        <v>47</v>
      </c>
      <c r="AE16" t="s">
        <v>48</v>
      </c>
      <c r="AF16" t="s">
        <v>48</v>
      </c>
      <c r="AG16" t="s">
        <v>58</v>
      </c>
      <c r="AH16" t="s">
        <v>58</v>
      </c>
      <c r="AI16" t="s">
        <v>59</v>
      </c>
      <c r="AJ16" t="s">
        <v>59</v>
      </c>
      <c r="AK16">
        <v>81.89</v>
      </c>
      <c r="AL16">
        <v>3.84</v>
      </c>
      <c r="AM16">
        <v>22.01</v>
      </c>
      <c r="AN16">
        <v>18.11</v>
      </c>
      <c r="AO16">
        <v>3.9</v>
      </c>
      <c r="AP16">
        <v>76.180000000000007</v>
      </c>
      <c r="AQ16">
        <v>78.05</v>
      </c>
      <c r="AR16">
        <v>100</v>
      </c>
      <c r="AS16">
        <v>100</v>
      </c>
      <c r="AT16">
        <v>4</v>
      </c>
      <c r="AU16">
        <v>4</v>
      </c>
      <c r="AV16">
        <v>0</v>
      </c>
      <c r="AW16">
        <v>400</v>
      </c>
      <c r="AX16">
        <v>0</v>
      </c>
      <c r="AY16">
        <v>0</v>
      </c>
      <c r="AZ16">
        <v>0</v>
      </c>
      <c r="BA16">
        <v>0</v>
      </c>
      <c r="BB16">
        <v>400</v>
      </c>
      <c r="BC16">
        <v>0</v>
      </c>
      <c r="BD16">
        <v>0</v>
      </c>
      <c r="BE16">
        <v>0</v>
      </c>
      <c r="BF16">
        <v>2</v>
      </c>
      <c r="BG16">
        <f t="shared" si="0"/>
        <v>15</v>
      </c>
    </row>
    <row r="17" spans="1:59" x14ac:dyDescent="0.3">
      <c r="A17">
        <v>491</v>
      </c>
      <c r="B17" t="s">
        <v>167</v>
      </c>
      <c r="C17" t="s">
        <v>168</v>
      </c>
      <c r="D17" t="s">
        <v>146</v>
      </c>
      <c r="E17" t="s">
        <v>43</v>
      </c>
      <c r="F17">
        <v>69.5</v>
      </c>
      <c r="G17">
        <v>54</v>
      </c>
      <c r="H17">
        <v>67</v>
      </c>
      <c r="I17">
        <v>78</v>
      </c>
      <c r="J17">
        <v>79</v>
      </c>
      <c r="K17">
        <v>79</v>
      </c>
      <c r="L17">
        <v>79</v>
      </c>
      <c r="M17">
        <v>88.39</v>
      </c>
      <c r="N17">
        <v>107.79</v>
      </c>
      <c r="O17">
        <v>1.64</v>
      </c>
      <c r="P17">
        <v>83.97</v>
      </c>
      <c r="Q17">
        <v>85.28</v>
      </c>
      <c r="R17">
        <v>88.62</v>
      </c>
      <c r="S17">
        <v>91.49</v>
      </c>
      <c r="T17">
        <v>96.45</v>
      </c>
      <c r="U17">
        <v>0.96</v>
      </c>
      <c r="V17">
        <v>1</v>
      </c>
      <c r="W17">
        <v>1.04</v>
      </c>
      <c r="X17">
        <v>1.0900000000000001</v>
      </c>
      <c r="Y17" t="s">
        <v>72</v>
      </c>
      <c r="Z17" t="s">
        <v>72</v>
      </c>
      <c r="AA17">
        <v>5</v>
      </c>
      <c r="AB17" t="s">
        <v>64</v>
      </c>
      <c r="AD17" t="s">
        <v>47</v>
      </c>
      <c r="AE17" t="s">
        <v>73</v>
      </c>
      <c r="AF17" t="s">
        <v>73</v>
      </c>
      <c r="AG17" t="s">
        <v>73</v>
      </c>
      <c r="AH17" t="s">
        <v>73</v>
      </c>
      <c r="AK17">
        <v>33.299999999999997</v>
      </c>
      <c r="AL17">
        <v>3.23</v>
      </c>
      <c r="AM17">
        <v>96.77</v>
      </c>
      <c r="AN17">
        <v>66.7</v>
      </c>
      <c r="AO17">
        <v>30.07</v>
      </c>
      <c r="AP17">
        <v>30.07</v>
      </c>
      <c r="AQ17">
        <v>30.07</v>
      </c>
      <c r="AR17">
        <v>2402</v>
      </c>
      <c r="AS17">
        <v>2402</v>
      </c>
      <c r="AT17">
        <v>4</v>
      </c>
      <c r="AU17">
        <v>4</v>
      </c>
      <c r="AV17">
        <v>0</v>
      </c>
      <c r="AW17">
        <v>9608</v>
      </c>
      <c r="AX17">
        <v>0</v>
      </c>
      <c r="AY17">
        <v>0</v>
      </c>
      <c r="AZ17">
        <v>0</v>
      </c>
      <c r="BA17">
        <v>0</v>
      </c>
      <c r="BB17">
        <v>9608</v>
      </c>
      <c r="BC17">
        <v>0</v>
      </c>
      <c r="BD17">
        <v>0</v>
      </c>
      <c r="BE17">
        <v>0</v>
      </c>
      <c r="BF17">
        <v>1</v>
      </c>
      <c r="BG17">
        <f t="shared" si="0"/>
        <v>16</v>
      </c>
    </row>
    <row r="18" spans="1:59" x14ac:dyDescent="0.3">
      <c r="A18">
        <v>132</v>
      </c>
      <c r="B18" t="s">
        <v>85</v>
      </c>
      <c r="C18" t="s">
        <v>86</v>
      </c>
      <c r="D18" t="s">
        <v>34</v>
      </c>
      <c r="E18" t="s">
        <v>35</v>
      </c>
      <c r="F18">
        <v>23.2</v>
      </c>
      <c r="G18">
        <v>19</v>
      </c>
      <c r="H18">
        <v>16</v>
      </c>
      <c r="I18">
        <v>15</v>
      </c>
      <c r="J18">
        <v>15</v>
      </c>
      <c r="K18">
        <v>15</v>
      </c>
      <c r="L18">
        <v>15</v>
      </c>
      <c r="M18">
        <v>79.81</v>
      </c>
      <c r="N18">
        <v>97.33</v>
      </c>
      <c r="O18">
        <v>4.2</v>
      </c>
      <c r="P18">
        <v>94.94</v>
      </c>
      <c r="Q18">
        <v>89.29</v>
      </c>
      <c r="R18">
        <v>61.81</v>
      </c>
      <c r="S18">
        <v>80.97</v>
      </c>
      <c r="T18">
        <v>69.290000000000006</v>
      </c>
      <c r="U18">
        <v>1.1200000000000001</v>
      </c>
      <c r="V18">
        <v>0.77</v>
      </c>
      <c r="W18">
        <v>1.01</v>
      </c>
      <c r="X18">
        <v>0.87</v>
      </c>
      <c r="Y18" t="s">
        <v>72</v>
      </c>
      <c r="Z18" t="s">
        <v>72</v>
      </c>
      <c r="AA18">
        <v>3.8</v>
      </c>
      <c r="AC18" t="s">
        <v>87</v>
      </c>
      <c r="AD18" t="s">
        <v>47</v>
      </c>
      <c r="AE18" t="s">
        <v>73</v>
      </c>
      <c r="AF18" t="s">
        <v>73</v>
      </c>
      <c r="AG18" t="s">
        <v>73</v>
      </c>
      <c r="AH18" t="s">
        <v>73</v>
      </c>
      <c r="AK18">
        <v>77.099999999999994</v>
      </c>
      <c r="AL18">
        <v>3.33</v>
      </c>
      <c r="AM18">
        <v>56.41</v>
      </c>
      <c r="AN18">
        <v>22.9</v>
      </c>
      <c r="AO18">
        <v>33.51</v>
      </c>
      <c r="AP18">
        <v>73.59</v>
      </c>
      <c r="AQ18">
        <v>73.77</v>
      </c>
      <c r="AR18">
        <v>98</v>
      </c>
      <c r="AS18">
        <v>98</v>
      </c>
      <c r="AT18">
        <v>8</v>
      </c>
      <c r="AU18">
        <v>8</v>
      </c>
      <c r="AV18">
        <v>0</v>
      </c>
      <c r="AW18">
        <v>0</v>
      </c>
      <c r="AX18">
        <v>0</v>
      </c>
      <c r="AY18">
        <v>784</v>
      </c>
      <c r="AZ18">
        <v>0</v>
      </c>
      <c r="BA18">
        <v>0</v>
      </c>
      <c r="BB18">
        <v>0</v>
      </c>
      <c r="BC18">
        <v>0</v>
      </c>
      <c r="BD18">
        <v>784</v>
      </c>
      <c r="BE18">
        <v>0</v>
      </c>
      <c r="BF18">
        <v>1</v>
      </c>
      <c r="BG18">
        <f t="shared" si="0"/>
        <v>17</v>
      </c>
    </row>
    <row r="19" spans="1:59" x14ac:dyDescent="0.3">
      <c r="A19">
        <v>835</v>
      </c>
      <c r="B19" t="s">
        <v>274</v>
      </c>
      <c r="C19" t="s">
        <v>275</v>
      </c>
      <c r="D19" t="s">
        <v>42</v>
      </c>
      <c r="E19" t="s">
        <v>35</v>
      </c>
      <c r="F19">
        <v>51.2</v>
      </c>
      <c r="G19">
        <v>42</v>
      </c>
      <c r="H19">
        <v>51</v>
      </c>
      <c r="I19">
        <v>78</v>
      </c>
      <c r="J19">
        <v>79</v>
      </c>
      <c r="K19">
        <v>79</v>
      </c>
      <c r="L19">
        <v>79</v>
      </c>
      <c r="M19">
        <v>74.17</v>
      </c>
      <c r="N19">
        <v>90.45</v>
      </c>
      <c r="O19">
        <v>1.77</v>
      </c>
      <c r="P19">
        <v>86.62</v>
      </c>
      <c r="Q19">
        <v>469.04</v>
      </c>
      <c r="R19">
        <v>960.78</v>
      </c>
      <c r="S19">
        <v>662.48</v>
      </c>
      <c r="T19">
        <v>828.86</v>
      </c>
      <c r="U19">
        <v>6.32</v>
      </c>
      <c r="V19">
        <v>12.95</v>
      </c>
      <c r="W19">
        <v>8.93</v>
      </c>
      <c r="X19">
        <v>11.18</v>
      </c>
      <c r="Y19" t="s">
        <v>44</v>
      </c>
      <c r="Z19" t="s">
        <v>44</v>
      </c>
      <c r="AA19">
        <v>5.7</v>
      </c>
      <c r="AB19" t="s">
        <v>276</v>
      </c>
      <c r="AC19" t="s">
        <v>277</v>
      </c>
      <c r="AD19" t="s">
        <v>47</v>
      </c>
      <c r="AE19" t="s">
        <v>48</v>
      </c>
      <c r="AF19" t="s">
        <v>48</v>
      </c>
      <c r="AG19" t="s">
        <v>48</v>
      </c>
      <c r="AH19" t="s">
        <v>48</v>
      </c>
      <c r="AK19">
        <v>49.43</v>
      </c>
      <c r="AL19">
        <v>3.23</v>
      </c>
      <c r="AM19">
        <v>90.3</v>
      </c>
      <c r="AN19">
        <v>50.57</v>
      </c>
      <c r="AO19">
        <v>39.729999999999997</v>
      </c>
      <c r="AP19">
        <v>46.2</v>
      </c>
      <c r="AQ19">
        <v>46.2</v>
      </c>
      <c r="AR19">
        <v>3583</v>
      </c>
      <c r="AS19">
        <v>3681</v>
      </c>
      <c r="AT19">
        <v>6.82</v>
      </c>
      <c r="AU19">
        <v>7.85</v>
      </c>
      <c r="AV19">
        <v>13</v>
      </c>
      <c r="AW19">
        <v>3425</v>
      </c>
      <c r="AX19">
        <v>0</v>
      </c>
      <c r="AY19">
        <v>21014</v>
      </c>
      <c r="AZ19">
        <v>0</v>
      </c>
      <c r="BA19">
        <v>0</v>
      </c>
      <c r="BB19">
        <v>0</v>
      </c>
      <c r="BC19">
        <v>100</v>
      </c>
      <c r="BD19">
        <v>28792</v>
      </c>
      <c r="BE19">
        <v>0</v>
      </c>
      <c r="BF19">
        <v>1</v>
      </c>
      <c r="BG19">
        <f t="shared" si="0"/>
        <v>18</v>
      </c>
    </row>
    <row r="20" spans="1:59" x14ac:dyDescent="0.3">
      <c r="A20">
        <v>403</v>
      </c>
      <c r="B20" t="s">
        <v>144</v>
      </c>
      <c r="C20" t="s">
        <v>145</v>
      </c>
      <c r="D20" t="s">
        <v>146</v>
      </c>
      <c r="E20" t="s">
        <v>43</v>
      </c>
      <c r="F20">
        <v>48.8</v>
      </c>
      <c r="G20">
        <v>40</v>
      </c>
      <c r="H20">
        <v>41</v>
      </c>
      <c r="I20">
        <v>62</v>
      </c>
      <c r="J20">
        <v>51</v>
      </c>
      <c r="K20">
        <v>74</v>
      </c>
      <c r="L20">
        <v>63</v>
      </c>
      <c r="M20">
        <v>71.47</v>
      </c>
      <c r="N20">
        <v>87.16</v>
      </c>
      <c r="O20">
        <v>1.79</v>
      </c>
      <c r="P20">
        <v>69.44</v>
      </c>
      <c r="Q20">
        <v>92.81</v>
      </c>
      <c r="R20">
        <v>62.94</v>
      </c>
      <c r="S20">
        <v>87.57</v>
      </c>
      <c r="T20">
        <v>79.819999999999993</v>
      </c>
      <c r="U20">
        <v>1.3</v>
      </c>
      <c r="V20">
        <v>0.88</v>
      </c>
      <c r="W20">
        <v>1.23</v>
      </c>
      <c r="X20">
        <v>1.1200000000000001</v>
      </c>
      <c r="Y20" t="s">
        <v>99</v>
      </c>
      <c r="Z20" t="s">
        <v>72</v>
      </c>
      <c r="AA20">
        <v>4.7</v>
      </c>
      <c r="AB20" t="s">
        <v>51</v>
      </c>
      <c r="AC20" t="s">
        <v>96</v>
      </c>
      <c r="AD20" t="s">
        <v>47</v>
      </c>
      <c r="AE20" t="s">
        <v>58</v>
      </c>
      <c r="AF20" t="s">
        <v>58</v>
      </c>
      <c r="AG20" t="s">
        <v>73</v>
      </c>
      <c r="AH20" t="s">
        <v>73</v>
      </c>
      <c r="AK20">
        <v>51.82</v>
      </c>
      <c r="AL20">
        <v>3.23</v>
      </c>
      <c r="AM20">
        <v>96.77</v>
      </c>
      <c r="AN20">
        <v>48.18</v>
      </c>
      <c r="AO20">
        <v>48.59</v>
      </c>
      <c r="AP20">
        <v>48.59</v>
      </c>
      <c r="AQ20">
        <v>48.59</v>
      </c>
      <c r="AR20">
        <v>2634</v>
      </c>
      <c r="AS20">
        <v>1960</v>
      </c>
      <c r="AT20">
        <v>4</v>
      </c>
      <c r="AU20">
        <v>4</v>
      </c>
      <c r="AV20">
        <v>0</v>
      </c>
      <c r="AW20">
        <v>10536</v>
      </c>
      <c r="AX20">
        <v>0</v>
      </c>
      <c r="AY20">
        <v>0</v>
      </c>
      <c r="AZ20">
        <v>0</v>
      </c>
      <c r="BA20">
        <v>0</v>
      </c>
      <c r="BB20">
        <v>7840</v>
      </c>
      <c r="BC20">
        <v>0</v>
      </c>
      <c r="BD20">
        <v>0</v>
      </c>
      <c r="BE20">
        <v>0</v>
      </c>
      <c r="BF20">
        <v>1</v>
      </c>
      <c r="BG20">
        <f t="shared" si="0"/>
        <v>19</v>
      </c>
    </row>
    <row r="21" spans="1:59" x14ac:dyDescent="0.3">
      <c r="A21">
        <v>521</v>
      </c>
      <c r="B21" t="s">
        <v>169</v>
      </c>
      <c r="C21" t="s">
        <v>170</v>
      </c>
      <c r="D21" t="s">
        <v>62</v>
      </c>
      <c r="E21" t="s">
        <v>63</v>
      </c>
      <c r="F21">
        <v>37.799999999999997</v>
      </c>
      <c r="G21">
        <v>31</v>
      </c>
      <c r="H21">
        <v>6</v>
      </c>
      <c r="I21">
        <v>11</v>
      </c>
      <c r="J21">
        <v>41</v>
      </c>
      <c r="K21">
        <v>18</v>
      </c>
      <c r="L21">
        <v>44</v>
      </c>
      <c r="M21">
        <v>69.17</v>
      </c>
      <c r="N21">
        <v>84.35</v>
      </c>
      <c r="O21">
        <v>2.23</v>
      </c>
      <c r="P21">
        <v>25.23</v>
      </c>
      <c r="Q21">
        <v>15.79</v>
      </c>
      <c r="R21">
        <v>65.94</v>
      </c>
      <c r="S21">
        <v>17.84</v>
      </c>
      <c r="T21">
        <v>39.9</v>
      </c>
      <c r="U21">
        <v>0.23</v>
      </c>
      <c r="V21">
        <v>0.95</v>
      </c>
      <c r="W21">
        <v>0.26</v>
      </c>
      <c r="X21">
        <v>0.57999999999999996</v>
      </c>
      <c r="Y21" t="s">
        <v>119</v>
      </c>
      <c r="Z21" t="s">
        <v>78</v>
      </c>
      <c r="AA21">
        <v>5.8</v>
      </c>
      <c r="AB21" t="s">
        <v>107</v>
      </c>
      <c r="AD21" t="s">
        <v>47</v>
      </c>
      <c r="AE21" t="s">
        <v>73</v>
      </c>
      <c r="AF21" t="s">
        <v>73</v>
      </c>
      <c r="AG21" t="s">
        <v>73</v>
      </c>
      <c r="AH21" t="s">
        <v>73</v>
      </c>
      <c r="AK21">
        <v>62.71</v>
      </c>
      <c r="AL21">
        <v>3.23</v>
      </c>
      <c r="AM21">
        <v>96.77</v>
      </c>
      <c r="AN21">
        <v>37.29</v>
      </c>
      <c r="AO21">
        <v>59.48</v>
      </c>
      <c r="AP21">
        <v>59.48</v>
      </c>
      <c r="AQ21">
        <v>59.48</v>
      </c>
      <c r="AR21">
        <v>670</v>
      </c>
      <c r="AS21">
        <v>2544</v>
      </c>
      <c r="AT21">
        <v>4</v>
      </c>
      <c r="AU21">
        <v>4</v>
      </c>
      <c r="AV21">
        <v>0</v>
      </c>
      <c r="AW21">
        <v>2680</v>
      </c>
      <c r="AX21">
        <v>0</v>
      </c>
      <c r="AY21">
        <v>0</v>
      </c>
      <c r="AZ21">
        <v>0</v>
      </c>
      <c r="BA21">
        <v>0</v>
      </c>
      <c r="BB21">
        <v>10176</v>
      </c>
      <c r="BC21">
        <v>0</v>
      </c>
      <c r="BD21">
        <v>0</v>
      </c>
      <c r="BE21">
        <v>0</v>
      </c>
      <c r="BF21">
        <v>1</v>
      </c>
      <c r="BG21">
        <f t="shared" si="0"/>
        <v>20</v>
      </c>
    </row>
    <row r="22" spans="1:59" x14ac:dyDescent="0.3">
      <c r="A22">
        <v>544</v>
      </c>
      <c r="B22" t="s">
        <v>179</v>
      </c>
      <c r="C22" t="s">
        <v>180</v>
      </c>
      <c r="D22" t="s">
        <v>102</v>
      </c>
      <c r="E22" t="s">
        <v>63</v>
      </c>
      <c r="F22">
        <v>31.7</v>
      </c>
      <c r="G22">
        <v>26</v>
      </c>
      <c r="H22">
        <v>21</v>
      </c>
      <c r="I22">
        <v>66</v>
      </c>
      <c r="J22">
        <v>79</v>
      </c>
      <c r="K22">
        <v>71</v>
      </c>
      <c r="L22">
        <v>79</v>
      </c>
      <c r="M22">
        <v>65.77</v>
      </c>
      <c r="N22">
        <v>80.209999999999994</v>
      </c>
      <c r="O22">
        <v>2.5299999999999998</v>
      </c>
      <c r="P22">
        <v>43.46</v>
      </c>
      <c r="Q22">
        <v>115.31</v>
      </c>
      <c r="R22">
        <v>209.08</v>
      </c>
      <c r="S22">
        <v>142.88999999999999</v>
      </c>
      <c r="T22">
        <v>175.03</v>
      </c>
      <c r="U22">
        <v>1.75</v>
      </c>
      <c r="V22">
        <v>3.18</v>
      </c>
      <c r="W22">
        <v>2.17</v>
      </c>
      <c r="X22">
        <v>2.66</v>
      </c>
      <c r="Y22" t="s">
        <v>44</v>
      </c>
      <c r="Z22" t="s">
        <v>44</v>
      </c>
      <c r="AA22">
        <v>4</v>
      </c>
      <c r="AC22" t="s">
        <v>175</v>
      </c>
      <c r="AD22" t="s">
        <v>47</v>
      </c>
      <c r="AE22" t="s">
        <v>48</v>
      </c>
      <c r="AF22" t="s">
        <v>48</v>
      </c>
      <c r="AG22" t="s">
        <v>48</v>
      </c>
      <c r="AH22" t="s">
        <v>48</v>
      </c>
      <c r="AK22">
        <v>68.55</v>
      </c>
      <c r="AL22">
        <v>3.23</v>
      </c>
      <c r="AM22">
        <v>82.23</v>
      </c>
      <c r="AN22">
        <v>31.45</v>
      </c>
      <c r="AO22">
        <v>50.78</v>
      </c>
      <c r="AP22">
        <v>65.319999999999993</v>
      </c>
      <c r="AQ22">
        <v>65.319999999999993</v>
      </c>
      <c r="AR22">
        <v>3941</v>
      </c>
      <c r="AS22">
        <v>5202</v>
      </c>
      <c r="AT22">
        <v>3.97</v>
      </c>
      <c r="AU22">
        <v>3.75</v>
      </c>
      <c r="AV22">
        <v>10</v>
      </c>
      <c r="AW22">
        <v>15636</v>
      </c>
      <c r="AX22">
        <v>0</v>
      </c>
      <c r="AY22">
        <v>0</v>
      </c>
      <c r="AZ22">
        <v>0</v>
      </c>
      <c r="BA22">
        <v>78</v>
      </c>
      <c r="BB22">
        <v>19406</v>
      </c>
      <c r="BC22">
        <v>0</v>
      </c>
      <c r="BD22">
        <v>0</v>
      </c>
      <c r="BE22">
        <v>0</v>
      </c>
      <c r="BF22">
        <v>1</v>
      </c>
      <c r="BG22">
        <f t="shared" si="0"/>
        <v>21</v>
      </c>
    </row>
    <row r="23" spans="1:59" x14ac:dyDescent="0.3">
      <c r="A23">
        <v>409</v>
      </c>
      <c r="B23" t="s">
        <v>159</v>
      </c>
      <c r="C23" t="s">
        <v>160</v>
      </c>
      <c r="D23" t="s">
        <v>146</v>
      </c>
      <c r="E23" t="s">
        <v>43</v>
      </c>
      <c r="F23">
        <v>43.9</v>
      </c>
      <c r="G23">
        <v>36</v>
      </c>
      <c r="H23">
        <v>35</v>
      </c>
      <c r="I23">
        <v>79</v>
      </c>
      <c r="J23">
        <v>79</v>
      </c>
      <c r="K23">
        <v>79</v>
      </c>
      <c r="L23">
        <v>79</v>
      </c>
      <c r="M23">
        <v>58.68</v>
      </c>
      <c r="N23">
        <v>71.56</v>
      </c>
      <c r="O23">
        <v>1.63</v>
      </c>
      <c r="P23">
        <v>52.09</v>
      </c>
      <c r="Q23">
        <v>177.38</v>
      </c>
      <c r="R23">
        <v>254.27</v>
      </c>
      <c r="S23">
        <v>211.33</v>
      </c>
      <c r="T23">
        <v>239.37</v>
      </c>
      <c r="U23">
        <v>3.02</v>
      </c>
      <c r="V23">
        <v>4.33</v>
      </c>
      <c r="W23">
        <v>3.6</v>
      </c>
      <c r="X23">
        <v>4.08</v>
      </c>
      <c r="Y23" t="s">
        <v>44</v>
      </c>
      <c r="Z23" t="s">
        <v>44</v>
      </c>
      <c r="AA23">
        <v>5.4</v>
      </c>
      <c r="AC23" t="s">
        <v>69</v>
      </c>
      <c r="AD23" t="s">
        <v>47</v>
      </c>
      <c r="AE23" t="s">
        <v>48</v>
      </c>
      <c r="AF23" t="s">
        <v>48</v>
      </c>
      <c r="AG23" t="s">
        <v>48</v>
      </c>
      <c r="AH23" t="s">
        <v>48</v>
      </c>
      <c r="AK23">
        <v>56.4</v>
      </c>
      <c r="AL23">
        <v>3.23</v>
      </c>
      <c r="AM23">
        <v>96.77</v>
      </c>
      <c r="AN23">
        <v>43.6</v>
      </c>
      <c r="AO23">
        <v>53.17</v>
      </c>
      <c r="AP23">
        <v>53.17</v>
      </c>
      <c r="AQ23">
        <v>53.17</v>
      </c>
      <c r="AR23">
        <v>4195</v>
      </c>
      <c r="AS23">
        <v>4195</v>
      </c>
      <c r="AT23">
        <v>4</v>
      </c>
      <c r="AU23">
        <v>4</v>
      </c>
      <c r="AV23">
        <v>0</v>
      </c>
      <c r="AW23">
        <v>16780</v>
      </c>
      <c r="AX23">
        <v>0</v>
      </c>
      <c r="AY23">
        <v>0</v>
      </c>
      <c r="AZ23">
        <v>0</v>
      </c>
      <c r="BA23">
        <v>0</v>
      </c>
      <c r="BB23">
        <v>16780</v>
      </c>
      <c r="BC23">
        <v>0</v>
      </c>
      <c r="BD23">
        <v>0</v>
      </c>
      <c r="BE23">
        <v>0</v>
      </c>
      <c r="BF23">
        <v>1</v>
      </c>
      <c r="BG23">
        <f t="shared" si="0"/>
        <v>22</v>
      </c>
    </row>
    <row r="24" spans="1:59" x14ac:dyDescent="0.3">
      <c r="A24">
        <v>261</v>
      </c>
      <c r="B24" t="s">
        <v>94</v>
      </c>
      <c r="C24" t="s">
        <v>95</v>
      </c>
      <c r="D24" t="s">
        <v>68</v>
      </c>
      <c r="E24" t="s">
        <v>35</v>
      </c>
      <c r="F24">
        <v>9.8000000000000007</v>
      </c>
      <c r="G24">
        <v>8</v>
      </c>
      <c r="H24">
        <v>13</v>
      </c>
      <c r="I24">
        <v>14</v>
      </c>
      <c r="J24">
        <v>13</v>
      </c>
      <c r="K24">
        <v>14</v>
      </c>
      <c r="L24">
        <v>14</v>
      </c>
      <c r="M24">
        <v>48.27</v>
      </c>
      <c r="N24">
        <v>58.87</v>
      </c>
      <c r="O24">
        <v>6.03</v>
      </c>
      <c r="P24">
        <v>43.38</v>
      </c>
      <c r="Q24">
        <v>50.93</v>
      </c>
      <c r="R24">
        <v>35.56</v>
      </c>
      <c r="S24">
        <v>47.24</v>
      </c>
      <c r="T24">
        <v>41.88</v>
      </c>
      <c r="U24">
        <v>1.06</v>
      </c>
      <c r="V24">
        <v>0.74</v>
      </c>
      <c r="W24">
        <v>0.98</v>
      </c>
      <c r="X24">
        <v>0.87</v>
      </c>
      <c r="Y24" t="s">
        <v>72</v>
      </c>
      <c r="Z24" t="s">
        <v>72</v>
      </c>
      <c r="AA24">
        <v>2.7</v>
      </c>
      <c r="AB24" t="s">
        <v>64</v>
      </c>
      <c r="AC24" t="s">
        <v>96</v>
      </c>
      <c r="AD24" t="s">
        <v>47</v>
      </c>
      <c r="AE24" t="s">
        <v>74</v>
      </c>
      <c r="AF24" t="s">
        <v>74</v>
      </c>
      <c r="AG24" t="s">
        <v>74</v>
      </c>
      <c r="AH24" t="s">
        <v>74</v>
      </c>
      <c r="AI24" t="s">
        <v>75</v>
      </c>
      <c r="AJ24" t="s">
        <v>75</v>
      </c>
      <c r="AK24">
        <v>90.24</v>
      </c>
      <c r="AL24">
        <v>30.71</v>
      </c>
      <c r="AM24">
        <v>16.89</v>
      </c>
      <c r="AN24">
        <v>9.76</v>
      </c>
      <c r="AO24">
        <v>7.13</v>
      </c>
      <c r="AP24">
        <v>32</v>
      </c>
      <c r="AQ24">
        <v>59.54</v>
      </c>
      <c r="AR24">
        <v>563</v>
      </c>
      <c r="AS24">
        <v>465</v>
      </c>
      <c r="AT24">
        <v>4</v>
      </c>
      <c r="AU24">
        <v>4</v>
      </c>
      <c r="AV24">
        <v>0</v>
      </c>
      <c r="AW24">
        <v>2252</v>
      </c>
      <c r="AX24">
        <v>0</v>
      </c>
      <c r="AY24">
        <v>0</v>
      </c>
      <c r="AZ24">
        <v>0</v>
      </c>
      <c r="BA24">
        <v>0</v>
      </c>
      <c r="BB24">
        <v>1860</v>
      </c>
      <c r="BC24">
        <v>0</v>
      </c>
      <c r="BD24">
        <v>0</v>
      </c>
      <c r="BE24">
        <v>0</v>
      </c>
      <c r="BF24">
        <v>2</v>
      </c>
      <c r="BG24">
        <f t="shared" si="0"/>
        <v>23</v>
      </c>
    </row>
    <row r="25" spans="1:59" x14ac:dyDescent="0.3">
      <c r="A25">
        <v>837</v>
      </c>
      <c r="B25" t="s">
        <v>278</v>
      </c>
      <c r="C25" t="s">
        <v>279</v>
      </c>
      <c r="D25" t="s">
        <v>42</v>
      </c>
      <c r="E25" t="s">
        <v>35</v>
      </c>
      <c r="F25">
        <v>36.6</v>
      </c>
      <c r="G25">
        <v>30</v>
      </c>
      <c r="H25">
        <v>24</v>
      </c>
      <c r="I25">
        <v>49</v>
      </c>
      <c r="J25">
        <v>57</v>
      </c>
      <c r="K25">
        <v>60</v>
      </c>
      <c r="L25">
        <v>62</v>
      </c>
      <c r="M25">
        <v>46.42</v>
      </c>
      <c r="N25">
        <v>56.61</v>
      </c>
      <c r="O25">
        <v>1.55</v>
      </c>
      <c r="P25">
        <v>45.63</v>
      </c>
      <c r="Q25">
        <v>81.430000000000007</v>
      </c>
      <c r="R25">
        <v>96.19</v>
      </c>
      <c r="S25">
        <v>92.68</v>
      </c>
      <c r="T25">
        <v>94.98</v>
      </c>
      <c r="U25">
        <v>1.75</v>
      </c>
      <c r="V25">
        <v>2.0699999999999998</v>
      </c>
      <c r="W25">
        <v>2</v>
      </c>
      <c r="X25">
        <v>2.0499999999999998</v>
      </c>
      <c r="Y25" t="s">
        <v>99</v>
      </c>
      <c r="Z25" t="s">
        <v>44</v>
      </c>
      <c r="AA25">
        <v>4.9000000000000004</v>
      </c>
      <c r="AB25" t="s">
        <v>203</v>
      </c>
      <c r="AC25" t="s">
        <v>236</v>
      </c>
      <c r="AD25" t="s">
        <v>47</v>
      </c>
      <c r="AE25" t="s">
        <v>58</v>
      </c>
      <c r="AF25" t="s">
        <v>58</v>
      </c>
      <c r="AG25" t="s">
        <v>48</v>
      </c>
      <c r="AH25" t="s">
        <v>48</v>
      </c>
      <c r="AK25">
        <v>63.88</v>
      </c>
      <c r="AL25">
        <v>3.23</v>
      </c>
      <c r="AM25">
        <v>73.19</v>
      </c>
      <c r="AN25">
        <v>36.119999999999997</v>
      </c>
      <c r="AO25">
        <v>37.07</v>
      </c>
      <c r="AP25">
        <v>60.65</v>
      </c>
      <c r="AQ25">
        <v>60.65</v>
      </c>
      <c r="AR25">
        <v>2441</v>
      </c>
      <c r="AS25">
        <v>2963</v>
      </c>
      <c r="AT25">
        <v>3.73</v>
      </c>
      <c r="AU25">
        <v>3.6</v>
      </c>
      <c r="AV25">
        <v>42</v>
      </c>
      <c r="AW25">
        <v>9065</v>
      </c>
      <c r="AX25">
        <v>0</v>
      </c>
      <c r="AY25">
        <v>0</v>
      </c>
      <c r="AZ25">
        <v>0</v>
      </c>
      <c r="BA25">
        <v>79</v>
      </c>
      <c r="BB25">
        <v>10581</v>
      </c>
      <c r="BC25">
        <v>0</v>
      </c>
      <c r="BD25">
        <v>0</v>
      </c>
      <c r="BE25">
        <v>0</v>
      </c>
      <c r="BF25">
        <v>1</v>
      </c>
      <c r="BG25">
        <f t="shared" si="0"/>
        <v>24</v>
      </c>
    </row>
    <row r="26" spans="1:59" x14ac:dyDescent="0.3">
      <c r="A26">
        <v>762</v>
      </c>
      <c r="B26" t="s">
        <v>231</v>
      </c>
      <c r="C26" t="s">
        <v>232</v>
      </c>
      <c r="D26" t="s">
        <v>146</v>
      </c>
      <c r="E26" t="s">
        <v>43</v>
      </c>
      <c r="F26">
        <v>61</v>
      </c>
      <c r="G26">
        <v>47</v>
      </c>
      <c r="H26">
        <v>33</v>
      </c>
      <c r="I26">
        <v>77</v>
      </c>
      <c r="J26">
        <v>78</v>
      </c>
      <c r="K26">
        <v>79</v>
      </c>
      <c r="L26">
        <v>79</v>
      </c>
      <c r="M26">
        <v>45.62</v>
      </c>
      <c r="N26">
        <v>55.63</v>
      </c>
      <c r="O26">
        <v>1</v>
      </c>
      <c r="P26">
        <v>41.87</v>
      </c>
      <c r="Q26">
        <v>139.99</v>
      </c>
      <c r="R26">
        <v>185.45</v>
      </c>
      <c r="S26">
        <v>165.63</v>
      </c>
      <c r="T26">
        <v>191.3</v>
      </c>
      <c r="U26">
        <v>3.07</v>
      </c>
      <c r="V26">
        <v>4.0599999999999996</v>
      </c>
      <c r="W26">
        <v>3.63</v>
      </c>
      <c r="X26">
        <v>4.1900000000000004</v>
      </c>
      <c r="Y26" t="s">
        <v>44</v>
      </c>
      <c r="Z26" t="s">
        <v>44</v>
      </c>
      <c r="AA26">
        <v>3</v>
      </c>
      <c r="AB26" t="s">
        <v>203</v>
      </c>
      <c r="AC26" t="s">
        <v>175</v>
      </c>
      <c r="AD26" t="s">
        <v>47</v>
      </c>
      <c r="AE26" t="s">
        <v>58</v>
      </c>
      <c r="AF26" t="s">
        <v>58</v>
      </c>
      <c r="AG26" t="s">
        <v>58</v>
      </c>
      <c r="AH26" t="s">
        <v>58</v>
      </c>
      <c r="AK26">
        <v>41.38</v>
      </c>
      <c r="AL26">
        <v>3.23</v>
      </c>
      <c r="AM26">
        <v>96.77</v>
      </c>
      <c r="AN26">
        <v>58.62</v>
      </c>
      <c r="AO26">
        <v>38.15</v>
      </c>
      <c r="AP26">
        <v>38.15</v>
      </c>
      <c r="AQ26">
        <v>38.15</v>
      </c>
      <c r="AR26">
        <v>3032</v>
      </c>
      <c r="AS26">
        <v>3032</v>
      </c>
      <c r="AT26">
        <v>4</v>
      </c>
      <c r="AU26">
        <v>4</v>
      </c>
      <c r="AV26">
        <v>0</v>
      </c>
      <c r="AW26">
        <v>12128</v>
      </c>
      <c r="AX26">
        <v>0</v>
      </c>
      <c r="AY26">
        <v>0</v>
      </c>
      <c r="AZ26">
        <v>0</v>
      </c>
      <c r="BA26">
        <v>0</v>
      </c>
      <c r="BB26">
        <v>12128</v>
      </c>
      <c r="BC26">
        <v>0</v>
      </c>
      <c r="BD26">
        <v>0</v>
      </c>
      <c r="BE26">
        <v>0</v>
      </c>
      <c r="BF26">
        <v>1</v>
      </c>
      <c r="BG26">
        <f t="shared" si="0"/>
        <v>25</v>
      </c>
    </row>
    <row r="27" spans="1:59" x14ac:dyDescent="0.3">
      <c r="A27">
        <v>531</v>
      </c>
      <c r="B27" t="s">
        <v>171</v>
      </c>
      <c r="C27" t="s">
        <v>172</v>
      </c>
      <c r="D27" t="s">
        <v>42</v>
      </c>
      <c r="E27" t="s">
        <v>35</v>
      </c>
      <c r="F27">
        <v>24.4</v>
      </c>
      <c r="G27">
        <v>20</v>
      </c>
      <c r="H27">
        <v>15</v>
      </c>
      <c r="I27">
        <v>62</v>
      </c>
      <c r="J27">
        <v>23</v>
      </c>
      <c r="K27">
        <v>79</v>
      </c>
      <c r="L27">
        <v>79</v>
      </c>
      <c r="M27">
        <v>44.82</v>
      </c>
      <c r="N27">
        <v>54.66</v>
      </c>
      <c r="O27">
        <v>2.2400000000000002</v>
      </c>
      <c r="P27">
        <v>26.66</v>
      </c>
      <c r="Q27">
        <v>55.03</v>
      </c>
      <c r="R27">
        <v>27.59</v>
      </c>
      <c r="S27">
        <v>76.88</v>
      </c>
      <c r="T27">
        <v>110.22</v>
      </c>
      <c r="U27">
        <v>1.23</v>
      </c>
      <c r="V27">
        <v>0.62</v>
      </c>
      <c r="W27">
        <v>1.72</v>
      </c>
      <c r="X27">
        <v>2.46</v>
      </c>
      <c r="Y27" t="s">
        <v>99</v>
      </c>
      <c r="Z27" t="s">
        <v>44</v>
      </c>
      <c r="AA27">
        <v>3.6</v>
      </c>
      <c r="AB27" t="s">
        <v>64</v>
      </c>
      <c r="AC27" t="s">
        <v>155</v>
      </c>
      <c r="AD27" t="s">
        <v>47</v>
      </c>
      <c r="AE27" t="s">
        <v>58</v>
      </c>
      <c r="AF27" t="s">
        <v>58</v>
      </c>
      <c r="AG27" t="s">
        <v>48</v>
      </c>
      <c r="AH27" t="s">
        <v>48</v>
      </c>
      <c r="AI27" t="s">
        <v>59</v>
      </c>
      <c r="AJ27" t="s">
        <v>59</v>
      </c>
      <c r="AK27">
        <v>75.88</v>
      </c>
      <c r="AL27">
        <v>4.0599999999999996</v>
      </c>
      <c r="AM27">
        <v>40.92</v>
      </c>
      <c r="AN27">
        <v>24.12</v>
      </c>
      <c r="AO27">
        <v>16.8</v>
      </c>
      <c r="AP27">
        <v>70.040000000000006</v>
      </c>
      <c r="AQ27">
        <v>71.819999999999993</v>
      </c>
      <c r="AR27">
        <v>4176</v>
      </c>
      <c r="AS27">
        <v>1258</v>
      </c>
      <c r="AT27">
        <v>2.5099999999999998</v>
      </c>
      <c r="AU27">
        <v>2.78</v>
      </c>
      <c r="AV27">
        <v>1465</v>
      </c>
      <c r="AW27">
        <v>9028</v>
      </c>
      <c r="AX27">
        <v>0</v>
      </c>
      <c r="AY27">
        <v>0</v>
      </c>
      <c r="AZ27">
        <v>0</v>
      </c>
      <c r="BA27">
        <v>251</v>
      </c>
      <c r="BB27">
        <v>3252</v>
      </c>
      <c r="BC27">
        <v>0</v>
      </c>
      <c r="BD27">
        <v>0</v>
      </c>
      <c r="BE27">
        <v>0</v>
      </c>
      <c r="BF27">
        <v>1</v>
      </c>
      <c r="BG27">
        <f t="shared" si="0"/>
        <v>26</v>
      </c>
    </row>
    <row r="28" spans="1:59" x14ac:dyDescent="0.3">
      <c r="A28">
        <v>407</v>
      </c>
      <c r="B28" t="s">
        <v>153</v>
      </c>
      <c r="C28" t="s">
        <v>154</v>
      </c>
      <c r="D28" t="s">
        <v>141</v>
      </c>
      <c r="E28" t="s">
        <v>43</v>
      </c>
      <c r="F28">
        <v>23.2</v>
      </c>
      <c r="G28">
        <v>19</v>
      </c>
      <c r="H28">
        <v>15</v>
      </c>
      <c r="I28">
        <v>5</v>
      </c>
      <c r="J28">
        <v>9</v>
      </c>
      <c r="K28">
        <v>8</v>
      </c>
      <c r="L28">
        <v>10</v>
      </c>
      <c r="M28">
        <v>42.72</v>
      </c>
      <c r="N28">
        <v>52.1</v>
      </c>
      <c r="O28">
        <v>2.25</v>
      </c>
      <c r="P28">
        <v>22.5</v>
      </c>
      <c r="Q28">
        <v>4.5999999999999996</v>
      </c>
      <c r="R28">
        <v>7.88</v>
      </c>
      <c r="S28">
        <v>5.38</v>
      </c>
      <c r="T28">
        <v>6.7</v>
      </c>
      <c r="U28">
        <v>0.11</v>
      </c>
      <c r="V28">
        <v>0.18</v>
      </c>
      <c r="W28">
        <v>0.13</v>
      </c>
      <c r="X28">
        <v>0.16</v>
      </c>
      <c r="Y28" t="s">
        <v>119</v>
      </c>
      <c r="Z28" t="s">
        <v>119</v>
      </c>
      <c r="AA28">
        <v>4.4000000000000004</v>
      </c>
      <c r="AC28" t="s">
        <v>155</v>
      </c>
      <c r="AD28" t="s">
        <v>47</v>
      </c>
      <c r="AE28" t="s">
        <v>74</v>
      </c>
      <c r="AF28" t="s">
        <v>74</v>
      </c>
      <c r="AG28" t="s">
        <v>74</v>
      </c>
      <c r="AH28" t="s">
        <v>74</v>
      </c>
      <c r="AK28">
        <v>77.05</v>
      </c>
      <c r="AL28">
        <v>3.28</v>
      </c>
      <c r="AM28">
        <v>76.91</v>
      </c>
      <c r="AN28">
        <v>22.95</v>
      </c>
      <c r="AO28">
        <v>53.96</v>
      </c>
      <c r="AP28">
        <v>73.62</v>
      </c>
      <c r="AQ28">
        <v>73.77</v>
      </c>
      <c r="AR28">
        <v>0</v>
      </c>
      <c r="AS28">
        <v>161</v>
      </c>
      <c r="AT28">
        <v>0</v>
      </c>
      <c r="AU28">
        <v>4</v>
      </c>
      <c r="AV28">
        <v>0</v>
      </c>
      <c r="AW28">
        <v>0</v>
      </c>
      <c r="AX28">
        <v>0</v>
      </c>
      <c r="AY28">
        <v>0</v>
      </c>
      <c r="AZ28">
        <v>0</v>
      </c>
      <c r="BA28">
        <v>0</v>
      </c>
      <c r="BB28">
        <v>644</v>
      </c>
      <c r="BC28">
        <v>0</v>
      </c>
      <c r="BD28">
        <v>0</v>
      </c>
      <c r="BE28">
        <v>0</v>
      </c>
      <c r="BF28">
        <v>0</v>
      </c>
      <c r="BG28">
        <f t="shared" si="0"/>
        <v>27</v>
      </c>
    </row>
    <row r="29" spans="1:59" x14ac:dyDescent="0.3">
      <c r="A29">
        <v>833</v>
      </c>
      <c r="B29" t="s">
        <v>270</v>
      </c>
      <c r="C29" t="s">
        <v>271</v>
      </c>
      <c r="D29" t="s">
        <v>42</v>
      </c>
      <c r="E29" t="s">
        <v>43</v>
      </c>
      <c r="F29">
        <v>31.7</v>
      </c>
      <c r="G29">
        <v>26</v>
      </c>
      <c r="H29">
        <v>28</v>
      </c>
      <c r="I29">
        <v>15</v>
      </c>
      <c r="J29">
        <v>14</v>
      </c>
      <c r="K29">
        <v>17</v>
      </c>
      <c r="L29">
        <v>17</v>
      </c>
      <c r="M29">
        <v>40.549999999999997</v>
      </c>
      <c r="N29">
        <v>49.45</v>
      </c>
      <c r="O29">
        <v>1.56</v>
      </c>
      <c r="P29">
        <v>45.19</v>
      </c>
      <c r="Q29">
        <v>61.62</v>
      </c>
      <c r="R29">
        <v>71.81</v>
      </c>
      <c r="S29">
        <v>69.989999999999995</v>
      </c>
      <c r="T29">
        <v>73.92</v>
      </c>
      <c r="U29">
        <v>1.52</v>
      </c>
      <c r="V29">
        <v>1.77</v>
      </c>
      <c r="W29">
        <v>1.73</v>
      </c>
      <c r="X29">
        <v>1.82</v>
      </c>
      <c r="Y29" t="s">
        <v>99</v>
      </c>
      <c r="Z29" t="s">
        <v>99</v>
      </c>
      <c r="AA29">
        <v>5.4</v>
      </c>
      <c r="AC29" t="s">
        <v>206</v>
      </c>
      <c r="AD29" t="s">
        <v>57</v>
      </c>
      <c r="AE29" t="s">
        <v>48</v>
      </c>
      <c r="AF29" t="s">
        <v>58</v>
      </c>
      <c r="AG29" t="s">
        <v>48</v>
      </c>
      <c r="AH29" t="s">
        <v>58</v>
      </c>
      <c r="AK29">
        <v>68.41</v>
      </c>
      <c r="AL29">
        <v>3.23</v>
      </c>
      <c r="AM29">
        <v>77.930000000000007</v>
      </c>
      <c r="AN29">
        <v>31.59</v>
      </c>
      <c r="AO29">
        <v>46.34</v>
      </c>
      <c r="AP29">
        <v>65.17</v>
      </c>
      <c r="AQ29">
        <v>65.180000000000007</v>
      </c>
      <c r="AR29">
        <v>762</v>
      </c>
      <c r="AS29">
        <v>762</v>
      </c>
      <c r="AT29">
        <v>4.51</v>
      </c>
      <c r="AU29">
        <v>5.4</v>
      </c>
      <c r="AV29">
        <v>0</v>
      </c>
      <c r="AW29">
        <v>2656</v>
      </c>
      <c r="AX29">
        <v>0</v>
      </c>
      <c r="AY29">
        <v>784</v>
      </c>
      <c r="AZ29">
        <v>0</v>
      </c>
      <c r="BA29">
        <v>0</v>
      </c>
      <c r="BB29">
        <v>1980</v>
      </c>
      <c r="BC29">
        <v>0</v>
      </c>
      <c r="BD29">
        <v>2136</v>
      </c>
      <c r="BE29">
        <v>0</v>
      </c>
      <c r="BF29">
        <v>1</v>
      </c>
      <c r="BG29">
        <f t="shared" si="0"/>
        <v>28</v>
      </c>
    </row>
    <row r="30" spans="1:59" x14ac:dyDescent="0.3">
      <c r="A30">
        <v>541</v>
      </c>
      <c r="B30" t="s">
        <v>173</v>
      </c>
      <c r="C30" t="s">
        <v>174</v>
      </c>
      <c r="D30" t="s">
        <v>146</v>
      </c>
      <c r="E30" t="s">
        <v>43</v>
      </c>
      <c r="F30">
        <v>24.4</v>
      </c>
      <c r="G30">
        <v>20</v>
      </c>
      <c r="H30">
        <v>17</v>
      </c>
      <c r="I30">
        <v>38</v>
      </c>
      <c r="J30">
        <v>65</v>
      </c>
      <c r="K30">
        <v>56</v>
      </c>
      <c r="L30">
        <v>71</v>
      </c>
      <c r="M30">
        <v>39.57</v>
      </c>
      <c r="N30">
        <v>48.26</v>
      </c>
      <c r="O30">
        <v>1.98</v>
      </c>
      <c r="P30">
        <v>24.46</v>
      </c>
      <c r="Q30">
        <v>42.79</v>
      </c>
      <c r="R30">
        <v>94.08</v>
      </c>
      <c r="S30">
        <v>69.22</v>
      </c>
      <c r="T30">
        <v>94.24</v>
      </c>
      <c r="U30">
        <v>1.08</v>
      </c>
      <c r="V30">
        <v>2.38</v>
      </c>
      <c r="W30">
        <v>1.75</v>
      </c>
      <c r="X30">
        <v>2.38</v>
      </c>
      <c r="Y30" t="s">
        <v>99</v>
      </c>
      <c r="Z30" t="s">
        <v>44</v>
      </c>
      <c r="AA30">
        <v>2.7</v>
      </c>
      <c r="AC30" t="s">
        <v>175</v>
      </c>
      <c r="AD30" t="s">
        <v>57</v>
      </c>
      <c r="AE30" t="s">
        <v>73</v>
      </c>
      <c r="AF30" t="s">
        <v>74</v>
      </c>
      <c r="AG30" t="s">
        <v>58</v>
      </c>
      <c r="AH30" t="s">
        <v>73</v>
      </c>
      <c r="AK30">
        <v>75.819999999999993</v>
      </c>
      <c r="AL30">
        <v>3.23</v>
      </c>
      <c r="AM30">
        <v>68.83</v>
      </c>
      <c r="AN30">
        <v>24.18</v>
      </c>
      <c r="AO30">
        <v>44.65</v>
      </c>
      <c r="AP30">
        <v>72.52</v>
      </c>
      <c r="AQ30">
        <v>72.59</v>
      </c>
      <c r="AR30">
        <v>1869</v>
      </c>
      <c r="AS30">
        <v>4380</v>
      </c>
      <c r="AT30">
        <v>3.94</v>
      </c>
      <c r="AU30">
        <v>3.66</v>
      </c>
      <c r="AV30">
        <v>0</v>
      </c>
      <c r="AW30">
        <v>7358</v>
      </c>
      <c r="AX30">
        <v>0</v>
      </c>
      <c r="AY30">
        <v>0</v>
      </c>
      <c r="AZ30">
        <v>0</v>
      </c>
      <c r="BA30">
        <v>40</v>
      </c>
      <c r="BB30">
        <v>16002</v>
      </c>
      <c r="BC30">
        <v>0</v>
      </c>
      <c r="BD30">
        <v>0</v>
      </c>
      <c r="BE30">
        <v>0</v>
      </c>
      <c r="BF30">
        <v>1</v>
      </c>
      <c r="BG30">
        <f t="shared" si="0"/>
        <v>29</v>
      </c>
    </row>
    <row r="31" spans="1:59" x14ac:dyDescent="0.3">
      <c r="A31">
        <v>831</v>
      </c>
      <c r="B31" t="s">
        <v>264</v>
      </c>
      <c r="C31" t="s">
        <v>265</v>
      </c>
      <c r="D31" t="s">
        <v>62</v>
      </c>
      <c r="E31" t="s">
        <v>63</v>
      </c>
      <c r="F31">
        <v>20.7</v>
      </c>
      <c r="G31">
        <v>17</v>
      </c>
      <c r="H31">
        <v>22</v>
      </c>
      <c r="I31">
        <v>48</v>
      </c>
      <c r="J31">
        <v>74</v>
      </c>
      <c r="K31">
        <v>66</v>
      </c>
      <c r="L31">
        <v>74</v>
      </c>
      <c r="M31">
        <v>35.46</v>
      </c>
      <c r="N31">
        <v>43.24</v>
      </c>
      <c r="O31">
        <v>2.09</v>
      </c>
      <c r="P31">
        <v>33.1</v>
      </c>
      <c r="Q31">
        <v>91.43</v>
      </c>
      <c r="R31">
        <v>161.88999999999999</v>
      </c>
      <c r="S31">
        <v>121.09</v>
      </c>
      <c r="T31">
        <v>150.62</v>
      </c>
      <c r="U31">
        <v>2.58</v>
      </c>
      <c r="V31">
        <v>4.57</v>
      </c>
      <c r="W31">
        <v>3.41</v>
      </c>
      <c r="X31">
        <v>4.25</v>
      </c>
      <c r="Y31" t="s">
        <v>44</v>
      </c>
      <c r="Z31" t="s">
        <v>44</v>
      </c>
      <c r="AA31">
        <v>4.7</v>
      </c>
      <c r="AB31" t="s">
        <v>266</v>
      </c>
      <c r="AC31" t="s">
        <v>64</v>
      </c>
      <c r="AD31" t="s">
        <v>57</v>
      </c>
      <c r="AE31" t="s">
        <v>48</v>
      </c>
      <c r="AF31" t="s">
        <v>58</v>
      </c>
      <c r="AG31" t="s">
        <v>48</v>
      </c>
      <c r="AH31" t="s">
        <v>58</v>
      </c>
      <c r="AK31">
        <v>79.41</v>
      </c>
      <c r="AL31">
        <v>3.76</v>
      </c>
      <c r="AM31">
        <v>70.760000000000005</v>
      </c>
      <c r="AN31">
        <v>20.59</v>
      </c>
      <c r="AO31">
        <v>50.17</v>
      </c>
      <c r="AP31">
        <v>74.209999999999994</v>
      </c>
      <c r="AQ31">
        <v>75.66</v>
      </c>
      <c r="AR31">
        <v>3243</v>
      </c>
      <c r="AS31">
        <v>5559</v>
      </c>
      <c r="AT31">
        <v>3.87</v>
      </c>
      <c r="AU31">
        <v>3.42</v>
      </c>
      <c r="AV31">
        <v>0</v>
      </c>
      <c r="AW31">
        <v>12565</v>
      </c>
      <c r="AX31">
        <v>0</v>
      </c>
      <c r="AY31">
        <v>0</v>
      </c>
      <c r="AZ31">
        <v>0</v>
      </c>
      <c r="BA31">
        <v>823</v>
      </c>
      <c r="BB31">
        <v>18210</v>
      </c>
      <c r="BC31">
        <v>0</v>
      </c>
      <c r="BD31">
        <v>0</v>
      </c>
      <c r="BE31">
        <v>0</v>
      </c>
      <c r="BF31">
        <v>1</v>
      </c>
      <c r="BG31">
        <f t="shared" si="0"/>
        <v>30</v>
      </c>
    </row>
    <row r="32" spans="1:59" x14ac:dyDescent="0.3">
      <c r="A32">
        <v>391</v>
      </c>
      <c r="B32" t="s">
        <v>139</v>
      </c>
      <c r="C32" t="s">
        <v>140</v>
      </c>
      <c r="D32" t="s">
        <v>141</v>
      </c>
      <c r="E32" t="s">
        <v>63</v>
      </c>
      <c r="F32">
        <v>24.4</v>
      </c>
      <c r="G32">
        <v>20</v>
      </c>
      <c r="H32">
        <v>26</v>
      </c>
      <c r="I32">
        <v>70</v>
      </c>
      <c r="J32">
        <v>79</v>
      </c>
      <c r="K32">
        <v>77</v>
      </c>
      <c r="L32">
        <v>79</v>
      </c>
      <c r="M32">
        <v>33.58</v>
      </c>
      <c r="N32">
        <v>40.950000000000003</v>
      </c>
      <c r="O32">
        <v>1.68</v>
      </c>
      <c r="P32">
        <v>26.07</v>
      </c>
      <c r="Q32">
        <v>99.92</v>
      </c>
      <c r="R32">
        <v>108.17</v>
      </c>
      <c r="S32">
        <v>117.56</v>
      </c>
      <c r="T32">
        <v>152.18</v>
      </c>
      <c r="U32">
        <v>2.98</v>
      </c>
      <c r="V32">
        <v>3.22</v>
      </c>
      <c r="W32">
        <v>3.5</v>
      </c>
      <c r="X32">
        <v>4.53</v>
      </c>
      <c r="Y32" t="s">
        <v>44</v>
      </c>
      <c r="Z32" t="s">
        <v>44</v>
      </c>
      <c r="AA32">
        <v>5.0999999999999996</v>
      </c>
      <c r="AB32" t="s">
        <v>110</v>
      </c>
      <c r="AC32" t="s">
        <v>65</v>
      </c>
      <c r="AD32" t="s">
        <v>57</v>
      </c>
      <c r="AE32" t="s">
        <v>48</v>
      </c>
      <c r="AF32" t="s">
        <v>58</v>
      </c>
      <c r="AG32" t="s">
        <v>48</v>
      </c>
      <c r="AH32" t="s">
        <v>58</v>
      </c>
      <c r="AK32">
        <v>75.66</v>
      </c>
      <c r="AL32">
        <v>3.23</v>
      </c>
      <c r="AM32">
        <v>96.77</v>
      </c>
      <c r="AN32">
        <v>24.34</v>
      </c>
      <c r="AO32">
        <v>72.430000000000007</v>
      </c>
      <c r="AP32">
        <v>72.430000000000007</v>
      </c>
      <c r="AQ32">
        <v>72.430000000000007</v>
      </c>
      <c r="AR32">
        <v>4886</v>
      </c>
      <c r="AS32">
        <v>5747</v>
      </c>
      <c r="AT32">
        <v>4</v>
      </c>
      <c r="AU32">
        <v>4</v>
      </c>
      <c r="AV32">
        <v>0</v>
      </c>
      <c r="AW32">
        <v>19544</v>
      </c>
      <c r="AX32">
        <v>0</v>
      </c>
      <c r="AY32">
        <v>0</v>
      </c>
      <c r="AZ32">
        <v>0</v>
      </c>
      <c r="BA32">
        <v>0</v>
      </c>
      <c r="BB32">
        <v>22988</v>
      </c>
      <c r="BC32">
        <v>0</v>
      </c>
      <c r="BD32">
        <v>0</v>
      </c>
      <c r="BE32">
        <v>0</v>
      </c>
      <c r="BF32">
        <v>1</v>
      </c>
      <c r="BG32">
        <f t="shared" si="0"/>
        <v>31</v>
      </c>
    </row>
    <row r="33" spans="1:59" x14ac:dyDescent="0.3">
      <c r="A33">
        <v>731</v>
      </c>
      <c r="B33" t="s">
        <v>226</v>
      </c>
      <c r="C33" t="s">
        <v>227</v>
      </c>
      <c r="D33" t="s">
        <v>62</v>
      </c>
      <c r="E33" t="s">
        <v>63</v>
      </c>
      <c r="F33">
        <v>12.2</v>
      </c>
      <c r="G33">
        <v>10</v>
      </c>
      <c r="H33">
        <v>7</v>
      </c>
      <c r="I33">
        <v>6</v>
      </c>
      <c r="J33">
        <v>22</v>
      </c>
      <c r="K33">
        <v>19</v>
      </c>
      <c r="L33">
        <v>30</v>
      </c>
      <c r="M33">
        <v>31.34</v>
      </c>
      <c r="N33">
        <v>38.22</v>
      </c>
      <c r="O33">
        <v>3.13</v>
      </c>
      <c r="P33">
        <v>15.55</v>
      </c>
      <c r="Q33">
        <v>8.25</v>
      </c>
      <c r="R33">
        <v>38.24</v>
      </c>
      <c r="S33">
        <v>17.53</v>
      </c>
      <c r="T33">
        <v>39.75</v>
      </c>
      <c r="U33">
        <v>0.26</v>
      </c>
      <c r="V33">
        <v>1.22</v>
      </c>
      <c r="W33">
        <v>0.56000000000000005</v>
      </c>
      <c r="X33">
        <v>1.27</v>
      </c>
      <c r="Y33" t="s">
        <v>78</v>
      </c>
      <c r="Z33" t="s">
        <v>99</v>
      </c>
      <c r="AA33">
        <v>4.8</v>
      </c>
      <c r="AD33" t="s">
        <v>57</v>
      </c>
      <c r="AE33" t="s">
        <v>74</v>
      </c>
      <c r="AF33" t="s">
        <v>90</v>
      </c>
      <c r="AG33" t="s">
        <v>58</v>
      </c>
      <c r="AH33" t="s">
        <v>73</v>
      </c>
      <c r="AJ33" t="s">
        <v>75</v>
      </c>
      <c r="AK33">
        <v>87.84</v>
      </c>
      <c r="AL33">
        <v>3.24</v>
      </c>
      <c r="AM33">
        <v>45.75</v>
      </c>
      <c r="AN33">
        <v>12.16</v>
      </c>
      <c r="AO33">
        <v>33.590000000000003</v>
      </c>
      <c r="AP33">
        <v>84.49</v>
      </c>
      <c r="AQ33">
        <v>84.6</v>
      </c>
      <c r="AR33">
        <v>495</v>
      </c>
      <c r="AS33">
        <v>1560</v>
      </c>
      <c r="AT33">
        <v>2.41</v>
      </c>
      <c r="AU33">
        <v>2.56</v>
      </c>
      <c r="AV33">
        <v>164</v>
      </c>
      <c r="AW33">
        <v>1031</v>
      </c>
      <c r="AX33">
        <v>0</v>
      </c>
      <c r="AY33">
        <v>0</v>
      </c>
      <c r="AZ33">
        <v>0</v>
      </c>
      <c r="BA33">
        <v>516</v>
      </c>
      <c r="BB33">
        <v>3481</v>
      </c>
      <c r="BC33">
        <v>0</v>
      </c>
      <c r="BD33">
        <v>0</v>
      </c>
      <c r="BE33">
        <v>0</v>
      </c>
      <c r="BF33">
        <v>1</v>
      </c>
      <c r="BG33">
        <f t="shared" si="0"/>
        <v>32</v>
      </c>
    </row>
    <row r="34" spans="1:59" x14ac:dyDescent="0.3">
      <c r="A34">
        <v>311</v>
      </c>
      <c r="B34" t="s">
        <v>97</v>
      </c>
      <c r="C34" t="s">
        <v>98</v>
      </c>
      <c r="D34" t="s">
        <v>62</v>
      </c>
      <c r="E34" t="s">
        <v>63</v>
      </c>
      <c r="F34">
        <v>28</v>
      </c>
      <c r="G34">
        <v>23</v>
      </c>
      <c r="H34">
        <v>12</v>
      </c>
      <c r="I34">
        <v>12</v>
      </c>
      <c r="J34">
        <v>27</v>
      </c>
      <c r="K34">
        <v>60</v>
      </c>
      <c r="L34">
        <v>76</v>
      </c>
      <c r="M34">
        <v>30.47</v>
      </c>
      <c r="N34">
        <v>37.159999999999997</v>
      </c>
      <c r="O34">
        <v>1.32</v>
      </c>
      <c r="P34">
        <v>14.48</v>
      </c>
      <c r="Q34">
        <v>10.39</v>
      </c>
      <c r="R34">
        <v>31.02</v>
      </c>
      <c r="S34">
        <v>27.76</v>
      </c>
      <c r="T34">
        <v>53.93</v>
      </c>
      <c r="U34">
        <v>0.34</v>
      </c>
      <c r="V34">
        <v>1.02</v>
      </c>
      <c r="W34">
        <v>0.91</v>
      </c>
      <c r="X34">
        <v>1.77</v>
      </c>
      <c r="Y34" t="s">
        <v>72</v>
      </c>
      <c r="Z34" t="s">
        <v>99</v>
      </c>
      <c r="AA34">
        <v>6.1</v>
      </c>
      <c r="AB34" t="s">
        <v>64</v>
      </c>
      <c r="AD34" t="s">
        <v>57</v>
      </c>
      <c r="AE34" t="s">
        <v>58</v>
      </c>
      <c r="AF34" t="s">
        <v>73</v>
      </c>
      <c r="AG34" t="s">
        <v>48</v>
      </c>
      <c r="AH34" t="s">
        <v>58</v>
      </c>
      <c r="AK34">
        <v>72.069999999999993</v>
      </c>
      <c r="AL34">
        <v>4</v>
      </c>
      <c r="AM34">
        <v>72.45</v>
      </c>
      <c r="AN34">
        <v>27.93</v>
      </c>
      <c r="AO34">
        <v>44.52</v>
      </c>
      <c r="AP34">
        <v>65.680000000000007</v>
      </c>
      <c r="AQ34">
        <v>68.069999999999993</v>
      </c>
      <c r="AR34">
        <v>650</v>
      </c>
      <c r="AS34">
        <v>1465</v>
      </c>
      <c r="AT34">
        <v>2.33</v>
      </c>
      <c r="AU34">
        <v>1.59</v>
      </c>
      <c r="AV34">
        <v>279</v>
      </c>
      <c r="AW34">
        <v>1233</v>
      </c>
      <c r="AX34">
        <v>0</v>
      </c>
      <c r="AY34">
        <v>0</v>
      </c>
      <c r="AZ34">
        <v>0</v>
      </c>
      <c r="BA34">
        <v>1127</v>
      </c>
      <c r="BB34">
        <v>1202</v>
      </c>
      <c r="BC34">
        <v>0</v>
      </c>
      <c r="BD34">
        <v>0</v>
      </c>
      <c r="BE34">
        <v>0</v>
      </c>
      <c r="BF34">
        <v>1</v>
      </c>
      <c r="BG34">
        <f t="shared" si="0"/>
        <v>33</v>
      </c>
    </row>
    <row r="35" spans="1:59" x14ac:dyDescent="0.3">
      <c r="A35">
        <v>701</v>
      </c>
      <c r="B35" t="s">
        <v>221</v>
      </c>
      <c r="C35" t="s">
        <v>222</v>
      </c>
      <c r="D35" t="s">
        <v>141</v>
      </c>
      <c r="E35" t="s">
        <v>63</v>
      </c>
      <c r="F35">
        <v>18.3</v>
      </c>
      <c r="G35">
        <v>15</v>
      </c>
      <c r="H35">
        <v>10</v>
      </c>
      <c r="I35">
        <v>66</v>
      </c>
      <c r="J35">
        <v>75</v>
      </c>
      <c r="K35">
        <v>77</v>
      </c>
      <c r="L35">
        <v>79</v>
      </c>
      <c r="M35">
        <v>24.69</v>
      </c>
      <c r="N35">
        <v>30.11</v>
      </c>
      <c r="O35">
        <v>1.65</v>
      </c>
      <c r="P35">
        <v>13.04</v>
      </c>
      <c r="Q35">
        <v>70.47</v>
      </c>
      <c r="R35">
        <v>65.239999999999995</v>
      </c>
      <c r="S35">
        <v>78.040000000000006</v>
      </c>
      <c r="T35">
        <v>93.6</v>
      </c>
      <c r="U35">
        <v>2.85</v>
      </c>
      <c r="V35">
        <v>2.64</v>
      </c>
      <c r="W35">
        <v>3.16</v>
      </c>
      <c r="X35">
        <v>3.79</v>
      </c>
      <c r="Y35" t="s">
        <v>44</v>
      </c>
      <c r="Z35" t="s">
        <v>44</v>
      </c>
      <c r="AA35">
        <v>6.4</v>
      </c>
      <c r="AB35" t="s">
        <v>223</v>
      </c>
      <c r="AD35" t="s">
        <v>57</v>
      </c>
      <c r="AE35" t="s">
        <v>48</v>
      </c>
      <c r="AF35" t="s">
        <v>58</v>
      </c>
      <c r="AG35" t="s">
        <v>48</v>
      </c>
      <c r="AH35" t="s">
        <v>58</v>
      </c>
      <c r="AK35">
        <v>81.739999999999995</v>
      </c>
      <c r="AL35">
        <v>3.23</v>
      </c>
      <c r="AM35">
        <v>77.87</v>
      </c>
      <c r="AN35">
        <v>18.260000000000002</v>
      </c>
      <c r="AO35">
        <v>59.61</v>
      </c>
      <c r="AP35">
        <v>78.510000000000005</v>
      </c>
      <c r="AQ35">
        <v>78.510000000000005</v>
      </c>
      <c r="AR35">
        <v>5085</v>
      </c>
      <c r="AS35">
        <v>5755</v>
      </c>
      <c r="AT35">
        <v>3.87</v>
      </c>
      <c r="AU35">
        <v>3.68</v>
      </c>
      <c r="AV35">
        <v>26</v>
      </c>
      <c r="AW35">
        <v>19628</v>
      </c>
      <c r="AX35">
        <v>0</v>
      </c>
      <c r="AY35">
        <v>0</v>
      </c>
      <c r="AZ35">
        <v>0</v>
      </c>
      <c r="BA35">
        <v>184</v>
      </c>
      <c r="BB35">
        <v>20984</v>
      </c>
      <c r="BC35">
        <v>0</v>
      </c>
      <c r="BD35">
        <v>0</v>
      </c>
      <c r="BE35">
        <v>0</v>
      </c>
      <c r="BF35">
        <v>1</v>
      </c>
      <c r="BG35">
        <f t="shared" si="0"/>
        <v>34</v>
      </c>
    </row>
    <row r="36" spans="1:59" x14ac:dyDescent="0.3">
      <c r="A36">
        <v>972</v>
      </c>
      <c r="B36" t="s">
        <v>296</v>
      </c>
      <c r="C36" t="s">
        <v>297</v>
      </c>
      <c r="D36" t="s">
        <v>42</v>
      </c>
      <c r="E36" t="s">
        <v>43</v>
      </c>
      <c r="F36">
        <v>23.2</v>
      </c>
      <c r="G36">
        <v>19</v>
      </c>
      <c r="H36">
        <v>16</v>
      </c>
      <c r="I36">
        <v>62</v>
      </c>
      <c r="J36">
        <v>77</v>
      </c>
      <c r="K36">
        <v>69</v>
      </c>
      <c r="L36">
        <v>78</v>
      </c>
      <c r="M36">
        <v>24.02</v>
      </c>
      <c r="N36">
        <v>29.29</v>
      </c>
      <c r="O36">
        <v>1.26</v>
      </c>
      <c r="P36">
        <v>16.829999999999998</v>
      </c>
      <c r="Q36">
        <v>69.67</v>
      </c>
      <c r="R36">
        <v>206.67</v>
      </c>
      <c r="S36">
        <v>118.37</v>
      </c>
      <c r="T36">
        <v>160.54</v>
      </c>
      <c r="U36">
        <v>2.9</v>
      </c>
      <c r="V36">
        <v>8.6</v>
      </c>
      <c r="W36">
        <v>4.93</v>
      </c>
      <c r="X36">
        <v>6.68</v>
      </c>
      <c r="Y36" t="s">
        <v>44</v>
      </c>
      <c r="Z36" t="s">
        <v>44</v>
      </c>
      <c r="AA36">
        <v>4</v>
      </c>
      <c r="AB36" t="s">
        <v>51</v>
      </c>
      <c r="AC36" t="s">
        <v>298</v>
      </c>
      <c r="AD36" t="s">
        <v>57</v>
      </c>
      <c r="AE36" t="s">
        <v>48</v>
      </c>
      <c r="AF36" t="s">
        <v>58</v>
      </c>
      <c r="AG36" t="s">
        <v>48</v>
      </c>
      <c r="AH36" t="s">
        <v>58</v>
      </c>
      <c r="AK36">
        <v>77.02</v>
      </c>
      <c r="AL36">
        <v>4</v>
      </c>
      <c r="AM36">
        <v>61.91</v>
      </c>
      <c r="AN36">
        <v>22.98</v>
      </c>
      <c r="AO36">
        <v>38.93</v>
      </c>
      <c r="AP36">
        <v>70.989999999999995</v>
      </c>
      <c r="AQ36">
        <v>73.02</v>
      </c>
      <c r="AR36">
        <v>4505</v>
      </c>
      <c r="AS36">
        <v>5611</v>
      </c>
      <c r="AT36">
        <v>3.52</v>
      </c>
      <c r="AU36">
        <v>3.15</v>
      </c>
      <c r="AV36">
        <v>288</v>
      </c>
      <c r="AW36">
        <v>15560</v>
      </c>
      <c r="AX36">
        <v>0</v>
      </c>
      <c r="AY36">
        <v>0</v>
      </c>
      <c r="AZ36">
        <v>0</v>
      </c>
      <c r="BA36">
        <v>1140</v>
      </c>
      <c r="BB36">
        <v>16537</v>
      </c>
      <c r="BC36">
        <v>0</v>
      </c>
      <c r="BD36">
        <v>0</v>
      </c>
      <c r="BE36">
        <v>0</v>
      </c>
      <c r="BF36">
        <v>1</v>
      </c>
      <c r="BG36">
        <f t="shared" si="0"/>
        <v>35</v>
      </c>
    </row>
    <row r="37" spans="1:59" x14ac:dyDescent="0.3">
      <c r="A37">
        <v>126</v>
      </c>
      <c r="B37" t="s">
        <v>70</v>
      </c>
      <c r="C37" t="s">
        <v>71</v>
      </c>
      <c r="D37" t="s">
        <v>68</v>
      </c>
      <c r="E37" t="s">
        <v>35</v>
      </c>
      <c r="F37">
        <v>8.5</v>
      </c>
      <c r="G37">
        <v>7</v>
      </c>
      <c r="H37">
        <v>8</v>
      </c>
      <c r="I37">
        <v>7</v>
      </c>
      <c r="J37">
        <v>6</v>
      </c>
      <c r="K37">
        <v>8</v>
      </c>
      <c r="L37">
        <v>8</v>
      </c>
      <c r="M37">
        <v>20.149999999999999</v>
      </c>
      <c r="N37">
        <v>24.57</v>
      </c>
      <c r="O37">
        <v>2.88</v>
      </c>
      <c r="P37">
        <v>20.059999999999999</v>
      </c>
      <c r="Q37">
        <v>19.16</v>
      </c>
      <c r="R37">
        <v>15.75</v>
      </c>
      <c r="S37">
        <v>18.2</v>
      </c>
      <c r="T37">
        <v>17.02</v>
      </c>
      <c r="U37">
        <v>0.95</v>
      </c>
      <c r="V37">
        <v>0.78</v>
      </c>
      <c r="W37">
        <v>0.9</v>
      </c>
      <c r="X37">
        <v>0.85</v>
      </c>
      <c r="Y37" t="s">
        <v>72</v>
      </c>
      <c r="Z37" t="s">
        <v>72</v>
      </c>
      <c r="AA37">
        <v>3.8</v>
      </c>
      <c r="AC37" t="s">
        <v>56</v>
      </c>
      <c r="AD37" t="s">
        <v>57</v>
      </c>
      <c r="AE37" t="s">
        <v>73</v>
      </c>
      <c r="AF37" t="s">
        <v>74</v>
      </c>
      <c r="AG37" t="s">
        <v>73</v>
      </c>
      <c r="AH37" t="s">
        <v>74</v>
      </c>
      <c r="AI37" t="s">
        <v>75</v>
      </c>
      <c r="AK37">
        <v>91.46</v>
      </c>
      <c r="AL37">
        <v>9.2100000000000009</v>
      </c>
      <c r="AM37">
        <v>16.89</v>
      </c>
      <c r="AN37">
        <v>8.5399999999999991</v>
      </c>
      <c r="AO37">
        <v>8.35</v>
      </c>
      <c r="AP37">
        <v>70</v>
      </c>
      <c r="AQ37">
        <v>82.26</v>
      </c>
      <c r="AR37">
        <v>69</v>
      </c>
      <c r="AS37">
        <v>0</v>
      </c>
      <c r="AT37">
        <v>4</v>
      </c>
      <c r="AU37">
        <v>0</v>
      </c>
      <c r="AV37">
        <v>0</v>
      </c>
      <c r="AW37">
        <v>276</v>
      </c>
      <c r="AX37">
        <v>0</v>
      </c>
      <c r="AY37">
        <v>0</v>
      </c>
      <c r="AZ37">
        <v>0</v>
      </c>
      <c r="BA37">
        <v>0</v>
      </c>
      <c r="BB37">
        <v>0</v>
      </c>
      <c r="BC37">
        <v>0</v>
      </c>
      <c r="BD37">
        <v>0</v>
      </c>
      <c r="BE37">
        <v>0</v>
      </c>
      <c r="BF37">
        <v>2</v>
      </c>
      <c r="BG37">
        <f t="shared" si="0"/>
        <v>36</v>
      </c>
    </row>
    <row r="38" spans="1:59" x14ac:dyDescent="0.3">
      <c r="A38">
        <v>825</v>
      </c>
      <c r="B38" t="s">
        <v>258</v>
      </c>
      <c r="C38" t="s">
        <v>259</v>
      </c>
      <c r="D38" t="s">
        <v>62</v>
      </c>
      <c r="E38" t="s">
        <v>63</v>
      </c>
      <c r="F38">
        <v>3.7</v>
      </c>
      <c r="G38">
        <v>3</v>
      </c>
      <c r="H38">
        <v>3</v>
      </c>
      <c r="I38">
        <v>7</v>
      </c>
      <c r="J38">
        <v>5</v>
      </c>
      <c r="K38">
        <v>15</v>
      </c>
      <c r="L38">
        <v>13</v>
      </c>
      <c r="M38">
        <v>18.38</v>
      </c>
      <c r="N38">
        <v>22.41</v>
      </c>
      <c r="O38">
        <v>6.13</v>
      </c>
      <c r="P38">
        <v>7.83</v>
      </c>
      <c r="Q38">
        <v>8.52</v>
      </c>
      <c r="R38">
        <v>6.69</v>
      </c>
      <c r="S38">
        <v>9.83</v>
      </c>
      <c r="T38">
        <v>10.53</v>
      </c>
      <c r="U38">
        <v>0.46</v>
      </c>
      <c r="V38">
        <v>0.36</v>
      </c>
      <c r="W38">
        <v>0.53</v>
      </c>
      <c r="X38">
        <v>0.56999999999999995</v>
      </c>
      <c r="Y38" t="s">
        <v>78</v>
      </c>
      <c r="Z38" t="s">
        <v>78</v>
      </c>
      <c r="AA38">
        <v>4.5999999999999996</v>
      </c>
      <c r="AB38" t="s">
        <v>243</v>
      </c>
      <c r="AC38" t="s">
        <v>56</v>
      </c>
      <c r="AD38" t="s">
        <v>57</v>
      </c>
      <c r="AE38" t="s">
        <v>74</v>
      </c>
      <c r="AF38" t="s">
        <v>90</v>
      </c>
      <c r="AG38" t="s">
        <v>74</v>
      </c>
      <c r="AH38" t="s">
        <v>90</v>
      </c>
      <c r="AK38">
        <v>96.34</v>
      </c>
      <c r="AL38">
        <v>10.119999999999999</v>
      </c>
      <c r="AM38">
        <v>24.81</v>
      </c>
      <c r="AN38">
        <v>3.66</v>
      </c>
      <c r="AO38">
        <v>21.15</v>
      </c>
      <c r="AP38">
        <v>74.180000000000007</v>
      </c>
      <c r="AQ38">
        <v>86.22</v>
      </c>
      <c r="AR38">
        <v>351</v>
      </c>
      <c r="AS38">
        <v>199</v>
      </c>
      <c r="AT38">
        <v>3.4</v>
      </c>
      <c r="AU38">
        <v>3.57</v>
      </c>
      <c r="AV38">
        <v>39</v>
      </c>
      <c r="AW38">
        <v>1154</v>
      </c>
      <c r="AX38">
        <v>0</v>
      </c>
      <c r="AY38">
        <v>0</v>
      </c>
      <c r="AZ38">
        <v>0</v>
      </c>
      <c r="BA38">
        <v>2</v>
      </c>
      <c r="BB38">
        <v>709</v>
      </c>
      <c r="BC38">
        <v>0</v>
      </c>
      <c r="BD38">
        <v>0</v>
      </c>
      <c r="BE38">
        <v>0</v>
      </c>
      <c r="BF38">
        <v>2</v>
      </c>
      <c r="BG38">
        <f t="shared" si="0"/>
        <v>37</v>
      </c>
    </row>
    <row r="39" spans="1:59" x14ac:dyDescent="0.3">
      <c r="A39">
        <v>121</v>
      </c>
      <c r="B39" t="s">
        <v>66</v>
      </c>
      <c r="C39" t="s">
        <v>67</v>
      </c>
      <c r="D39" t="s">
        <v>68</v>
      </c>
      <c r="E39" t="s">
        <v>43</v>
      </c>
      <c r="F39">
        <v>8.5</v>
      </c>
      <c r="G39">
        <v>4</v>
      </c>
      <c r="H39">
        <v>4</v>
      </c>
      <c r="I39">
        <v>37</v>
      </c>
      <c r="J39">
        <v>20</v>
      </c>
      <c r="K39">
        <v>67</v>
      </c>
      <c r="L39">
        <v>69</v>
      </c>
      <c r="M39">
        <v>16.239999999999998</v>
      </c>
      <c r="N39">
        <v>19.8</v>
      </c>
      <c r="O39">
        <v>6.08</v>
      </c>
      <c r="P39">
        <v>8.14</v>
      </c>
      <c r="Q39">
        <v>136.11000000000001</v>
      </c>
      <c r="R39">
        <v>114.85</v>
      </c>
      <c r="S39">
        <v>171.55</v>
      </c>
      <c r="T39">
        <v>253.86</v>
      </c>
      <c r="U39">
        <v>8.3800000000000008</v>
      </c>
      <c r="V39">
        <v>7.07</v>
      </c>
      <c r="W39">
        <v>10.56</v>
      </c>
      <c r="X39">
        <v>15.63</v>
      </c>
      <c r="Y39" t="s">
        <v>44</v>
      </c>
      <c r="Z39" t="s">
        <v>44</v>
      </c>
      <c r="AA39">
        <v>4.2</v>
      </c>
      <c r="AB39" t="s">
        <v>69</v>
      </c>
      <c r="AC39" t="s">
        <v>64</v>
      </c>
      <c r="AD39" t="s">
        <v>57</v>
      </c>
      <c r="AE39" t="s">
        <v>48</v>
      </c>
      <c r="AF39" t="s">
        <v>58</v>
      </c>
      <c r="AG39" t="s">
        <v>48</v>
      </c>
      <c r="AH39" t="s">
        <v>58</v>
      </c>
      <c r="AI39" t="s">
        <v>59</v>
      </c>
      <c r="AJ39" t="s">
        <v>59</v>
      </c>
      <c r="AK39">
        <v>93.48</v>
      </c>
      <c r="AL39">
        <v>7.72</v>
      </c>
      <c r="AM39">
        <v>22.45</v>
      </c>
      <c r="AN39">
        <v>6.52</v>
      </c>
      <c r="AO39">
        <v>15.93</v>
      </c>
      <c r="AP39">
        <v>79.52</v>
      </c>
      <c r="AQ39">
        <v>85.76</v>
      </c>
      <c r="AR39">
        <v>2930</v>
      </c>
      <c r="AS39">
        <v>1194</v>
      </c>
      <c r="AT39">
        <v>3.28</v>
      </c>
      <c r="AU39">
        <v>4.3899999999999997</v>
      </c>
      <c r="AV39">
        <v>506</v>
      </c>
      <c r="AW39">
        <v>7600</v>
      </c>
      <c r="AX39">
        <v>1495</v>
      </c>
      <c r="AY39">
        <v>0</v>
      </c>
      <c r="AZ39">
        <v>0</v>
      </c>
      <c r="BA39">
        <v>135</v>
      </c>
      <c r="BB39">
        <v>764</v>
      </c>
      <c r="BC39">
        <v>4340</v>
      </c>
      <c r="BD39">
        <v>0</v>
      </c>
      <c r="BE39">
        <v>0</v>
      </c>
      <c r="BF39">
        <v>2</v>
      </c>
      <c r="BG39">
        <f t="shared" si="0"/>
        <v>38</v>
      </c>
    </row>
    <row r="40" spans="1:59" x14ac:dyDescent="0.3">
      <c r="A40">
        <v>922</v>
      </c>
      <c r="B40" t="s">
        <v>287</v>
      </c>
      <c r="C40" t="s">
        <v>288</v>
      </c>
      <c r="D40" t="s">
        <v>68</v>
      </c>
      <c r="E40" t="s">
        <v>63</v>
      </c>
      <c r="F40">
        <v>6.1</v>
      </c>
      <c r="G40">
        <v>5</v>
      </c>
      <c r="H40">
        <v>4</v>
      </c>
      <c r="I40">
        <v>3</v>
      </c>
      <c r="J40">
        <v>67</v>
      </c>
      <c r="K40">
        <v>50</v>
      </c>
      <c r="L40">
        <v>67</v>
      </c>
      <c r="M40">
        <v>13.87</v>
      </c>
      <c r="N40">
        <v>16.91</v>
      </c>
      <c r="O40">
        <v>2.77</v>
      </c>
      <c r="P40">
        <v>6.72</v>
      </c>
      <c r="Q40">
        <v>4.53</v>
      </c>
      <c r="R40">
        <v>132.63</v>
      </c>
      <c r="S40">
        <v>45.46</v>
      </c>
      <c r="T40">
        <v>98.09</v>
      </c>
      <c r="U40">
        <v>0.33</v>
      </c>
      <c r="V40">
        <v>9.56</v>
      </c>
      <c r="W40">
        <v>3.28</v>
      </c>
      <c r="X40">
        <v>7.07</v>
      </c>
      <c r="Y40" t="s">
        <v>72</v>
      </c>
      <c r="Z40" t="s">
        <v>99</v>
      </c>
      <c r="AA40">
        <v>2.8</v>
      </c>
      <c r="AC40" t="s">
        <v>289</v>
      </c>
      <c r="AD40" t="s">
        <v>57</v>
      </c>
      <c r="AE40" t="s">
        <v>74</v>
      </c>
      <c r="AF40" t="s">
        <v>90</v>
      </c>
      <c r="AG40" t="s">
        <v>73</v>
      </c>
      <c r="AH40" t="s">
        <v>74</v>
      </c>
      <c r="AK40">
        <v>93.99</v>
      </c>
      <c r="AL40">
        <v>3.26</v>
      </c>
      <c r="AM40">
        <v>53.44</v>
      </c>
      <c r="AN40">
        <v>6.01</v>
      </c>
      <c r="AO40">
        <v>47.43</v>
      </c>
      <c r="AP40">
        <v>90.73</v>
      </c>
      <c r="AQ40">
        <v>90.73</v>
      </c>
      <c r="AR40">
        <v>100</v>
      </c>
      <c r="AS40">
        <v>6093</v>
      </c>
      <c r="AT40">
        <v>4</v>
      </c>
      <c r="AU40">
        <v>3.48</v>
      </c>
      <c r="AV40">
        <v>0</v>
      </c>
      <c r="AW40">
        <v>400</v>
      </c>
      <c r="AX40">
        <v>0</v>
      </c>
      <c r="AY40">
        <v>0</v>
      </c>
      <c r="AZ40">
        <v>0</v>
      </c>
      <c r="BA40">
        <v>351</v>
      </c>
      <c r="BB40">
        <v>20834</v>
      </c>
      <c r="BC40">
        <v>0</v>
      </c>
      <c r="BD40">
        <v>0</v>
      </c>
      <c r="BE40">
        <v>0</v>
      </c>
      <c r="BF40">
        <v>1</v>
      </c>
      <c r="BG40">
        <f t="shared" si="0"/>
        <v>39</v>
      </c>
    </row>
    <row r="41" spans="1:59" x14ac:dyDescent="0.3">
      <c r="A41">
        <v>373</v>
      </c>
      <c r="B41" t="s">
        <v>133</v>
      </c>
      <c r="C41" t="s">
        <v>134</v>
      </c>
      <c r="D41" t="s">
        <v>62</v>
      </c>
      <c r="E41" t="s">
        <v>63</v>
      </c>
      <c r="F41">
        <v>8.5</v>
      </c>
      <c r="G41">
        <v>7</v>
      </c>
      <c r="H41">
        <v>7</v>
      </c>
      <c r="I41">
        <v>17</v>
      </c>
      <c r="J41">
        <v>74</v>
      </c>
      <c r="K41">
        <v>69</v>
      </c>
      <c r="L41">
        <v>74</v>
      </c>
      <c r="M41">
        <v>13.7</v>
      </c>
      <c r="N41">
        <v>16.71</v>
      </c>
      <c r="O41">
        <v>1.96</v>
      </c>
      <c r="P41">
        <v>8.23</v>
      </c>
      <c r="Q41">
        <v>20.21</v>
      </c>
      <c r="R41">
        <v>126.24</v>
      </c>
      <c r="S41">
        <v>75.81</v>
      </c>
      <c r="T41">
        <v>117.05</v>
      </c>
      <c r="U41">
        <v>1.47</v>
      </c>
      <c r="V41">
        <v>9.2100000000000009</v>
      </c>
      <c r="W41">
        <v>5.53</v>
      </c>
      <c r="X41">
        <v>8.5399999999999991</v>
      </c>
      <c r="Y41" t="s">
        <v>99</v>
      </c>
      <c r="Z41" t="s">
        <v>44</v>
      </c>
      <c r="AA41">
        <v>3.7</v>
      </c>
      <c r="AB41" t="s">
        <v>79</v>
      </c>
      <c r="AC41" t="s">
        <v>135</v>
      </c>
      <c r="AD41" t="s">
        <v>57</v>
      </c>
      <c r="AE41" t="s">
        <v>58</v>
      </c>
      <c r="AF41" t="s">
        <v>73</v>
      </c>
      <c r="AG41" t="s">
        <v>48</v>
      </c>
      <c r="AH41" t="s">
        <v>58</v>
      </c>
      <c r="AI41" t="s">
        <v>75</v>
      </c>
      <c r="AJ41" t="s">
        <v>59</v>
      </c>
      <c r="AK41">
        <v>91.46</v>
      </c>
      <c r="AL41">
        <v>3.23</v>
      </c>
      <c r="AM41">
        <v>46.02</v>
      </c>
      <c r="AN41">
        <v>8.5399999999999991</v>
      </c>
      <c r="AO41">
        <v>37.479999999999997</v>
      </c>
      <c r="AP41">
        <v>88.23</v>
      </c>
      <c r="AQ41">
        <v>88.23</v>
      </c>
      <c r="AR41">
        <v>1226</v>
      </c>
      <c r="AS41">
        <v>6541</v>
      </c>
      <c r="AT41">
        <v>3.79</v>
      </c>
      <c r="AU41">
        <v>3.37</v>
      </c>
      <c r="AV41">
        <v>8</v>
      </c>
      <c r="AW41">
        <v>4639</v>
      </c>
      <c r="AX41">
        <v>0</v>
      </c>
      <c r="AY41">
        <v>0</v>
      </c>
      <c r="AZ41">
        <v>0</v>
      </c>
      <c r="BA41">
        <v>279</v>
      </c>
      <c r="BB41">
        <v>21732</v>
      </c>
      <c r="BC41">
        <v>0</v>
      </c>
      <c r="BD41">
        <v>0</v>
      </c>
      <c r="BE41">
        <v>0</v>
      </c>
      <c r="BF41">
        <v>1</v>
      </c>
      <c r="BG41">
        <f t="shared" si="0"/>
        <v>40</v>
      </c>
    </row>
    <row r="42" spans="1:59" x14ac:dyDescent="0.3">
      <c r="A42">
        <v>901</v>
      </c>
      <c r="B42" t="s">
        <v>285</v>
      </c>
      <c r="C42" t="s">
        <v>286</v>
      </c>
      <c r="D42" t="s">
        <v>34</v>
      </c>
      <c r="E42" t="s">
        <v>63</v>
      </c>
      <c r="F42">
        <v>8.5</v>
      </c>
      <c r="G42">
        <v>7</v>
      </c>
      <c r="H42">
        <v>10</v>
      </c>
      <c r="I42">
        <v>8</v>
      </c>
      <c r="J42">
        <v>7</v>
      </c>
      <c r="K42">
        <v>8</v>
      </c>
      <c r="L42">
        <v>7</v>
      </c>
      <c r="M42">
        <v>12.29</v>
      </c>
      <c r="N42">
        <v>14.99</v>
      </c>
      <c r="O42">
        <v>1.75</v>
      </c>
      <c r="P42">
        <v>14.65</v>
      </c>
      <c r="Q42">
        <v>15.25</v>
      </c>
      <c r="R42">
        <v>16.41</v>
      </c>
      <c r="S42">
        <v>14.66</v>
      </c>
      <c r="T42">
        <v>14.93</v>
      </c>
      <c r="U42">
        <v>1.24</v>
      </c>
      <c r="V42">
        <v>1.34</v>
      </c>
      <c r="W42">
        <v>1.19</v>
      </c>
      <c r="X42">
        <v>1.22</v>
      </c>
      <c r="Y42" t="s">
        <v>72</v>
      </c>
      <c r="Z42" t="s">
        <v>72</v>
      </c>
      <c r="AA42">
        <v>3.8</v>
      </c>
      <c r="AC42" t="s">
        <v>56</v>
      </c>
      <c r="AD42" t="s">
        <v>57</v>
      </c>
      <c r="AE42" t="s">
        <v>73</v>
      </c>
      <c r="AF42" t="s">
        <v>74</v>
      </c>
      <c r="AG42" t="s">
        <v>73</v>
      </c>
      <c r="AH42" t="s">
        <v>74</v>
      </c>
      <c r="AI42" t="s">
        <v>75</v>
      </c>
      <c r="AJ42" t="s">
        <v>75</v>
      </c>
      <c r="AK42">
        <v>91.62</v>
      </c>
      <c r="AL42">
        <v>4.5599999999999996</v>
      </c>
      <c r="AM42">
        <v>26.27</v>
      </c>
      <c r="AN42">
        <v>8.3800000000000008</v>
      </c>
      <c r="AO42">
        <v>17.89</v>
      </c>
      <c r="AP42">
        <v>81.95</v>
      </c>
      <c r="AQ42">
        <v>87.06</v>
      </c>
      <c r="AR42">
        <v>200</v>
      </c>
      <c r="AS42">
        <v>100</v>
      </c>
      <c r="AT42">
        <v>4</v>
      </c>
      <c r="AU42">
        <v>4</v>
      </c>
      <c r="AV42">
        <v>0</v>
      </c>
      <c r="AW42">
        <v>800</v>
      </c>
      <c r="AX42">
        <v>0</v>
      </c>
      <c r="AY42">
        <v>0</v>
      </c>
      <c r="AZ42">
        <v>0</v>
      </c>
      <c r="BA42">
        <v>0</v>
      </c>
      <c r="BB42">
        <v>400</v>
      </c>
      <c r="BC42">
        <v>0</v>
      </c>
      <c r="BD42">
        <v>0</v>
      </c>
      <c r="BE42">
        <v>0</v>
      </c>
      <c r="BF42">
        <v>1</v>
      </c>
      <c r="BG42">
        <f t="shared" si="0"/>
        <v>41</v>
      </c>
    </row>
    <row r="43" spans="1:59" x14ac:dyDescent="0.3">
      <c r="A43">
        <v>461</v>
      </c>
      <c r="B43" t="s">
        <v>161</v>
      </c>
      <c r="C43" t="s">
        <v>162</v>
      </c>
      <c r="D43" t="s">
        <v>34</v>
      </c>
      <c r="E43" t="s">
        <v>43</v>
      </c>
      <c r="F43">
        <v>11</v>
      </c>
      <c r="G43">
        <v>9</v>
      </c>
      <c r="H43">
        <v>7</v>
      </c>
      <c r="I43">
        <v>65</v>
      </c>
      <c r="J43">
        <v>77</v>
      </c>
      <c r="K43">
        <v>70</v>
      </c>
      <c r="L43">
        <v>77</v>
      </c>
      <c r="M43">
        <v>12.19</v>
      </c>
      <c r="N43">
        <v>14.87</v>
      </c>
      <c r="O43">
        <v>1.35</v>
      </c>
      <c r="P43">
        <v>7.44</v>
      </c>
      <c r="Q43">
        <v>106.36</v>
      </c>
      <c r="R43">
        <v>303.69</v>
      </c>
      <c r="S43">
        <v>180.6</v>
      </c>
      <c r="T43">
        <v>265.08999999999997</v>
      </c>
      <c r="U43">
        <v>8.73</v>
      </c>
      <c r="V43">
        <v>24.92</v>
      </c>
      <c r="W43">
        <v>14.82</v>
      </c>
      <c r="X43">
        <v>21.76</v>
      </c>
      <c r="Y43" t="s">
        <v>44</v>
      </c>
      <c r="Z43" t="s">
        <v>44</v>
      </c>
      <c r="AA43">
        <v>4.5999999999999996</v>
      </c>
      <c r="AB43" t="s">
        <v>110</v>
      </c>
      <c r="AC43" t="s">
        <v>69</v>
      </c>
      <c r="AD43" t="s">
        <v>57</v>
      </c>
      <c r="AE43" t="s">
        <v>48</v>
      </c>
      <c r="AF43" t="s">
        <v>58</v>
      </c>
      <c r="AG43" t="s">
        <v>48</v>
      </c>
      <c r="AH43" t="s">
        <v>58</v>
      </c>
      <c r="AI43" t="s">
        <v>59</v>
      </c>
      <c r="AJ43" t="s">
        <v>59</v>
      </c>
      <c r="AK43">
        <v>89.06</v>
      </c>
      <c r="AL43">
        <v>8.27</v>
      </c>
      <c r="AM43">
        <v>44.6</v>
      </c>
      <c r="AN43">
        <v>10.94</v>
      </c>
      <c r="AO43">
        <v>33.659999999999997</v>
      </c>
      <c r="AP43">
        <v>74.59</v>
      </c>
      <c r="AQ43">
        <v>80.790000000000006</v>
      </c>
      <c r="AR43">
        <v>5488</v>
      </c>
      <c r="AS43">
        <v>6310</v>
      </c>
      <c r="AT43">
        <v>3.32</v>
      </c>
      <c r="AU43">
        <v>3.02</v>
      </c>
      <c r="AV43">
        <v>478</v>
      </c>
      <c r="AW43">
        <v>17748</v>
      </c>
      <c r="AX43">
        <v>0</v>
      </c>
      <c r="AY43">
        <v>0</v>
      </c>
      <c r="AZ43">
        <v>0</v>
      </c>
      <c r="BA43">
        <v>1300</v>
      </c>
      <c r="BB43">
        <v>17748</v>
      </c>
      <c r="BC43">
        <v>0</v>
      </c>
      <c r="BD43">
        <v>0</v>
      </c>
      <c r="BE43">
        <v>0</v>
      </c>
      <c r="BF43">
        <v>1</v>
      </c>
      <c r="BG43">
        <f t="shared" si="0"/>
        <v>42</v>
      </c>
    </row>
    <row r="44" spans="1:59" x14ac:dyDescent="0.3">
      <c r="A44">
        <v>591</v>
      </c>
      <c r="B44" t="s">
        <v>185</v>
      </c>
      <c r="C44" t="s">
        <v>186</v>
      </c>
      <c r="D44" t="s">
        <v>62</v>
      </c>
      <c r="E44" t="s">
        <v>43</v>
      </c>
      <c r="F44">
        <v>23.2</v>
      </c>
      <c r="G44">
        <v>16</v>
      </c>
      <c r="H44">
        <v>5</v>
      </c>
      <c r="I44">
        <v>29</v>
      </c>
      <c r="J44">
        <v>59</v>
      </c>
      <c r="K44">
        <v>65</v>
      </c>
      <c r="L44">
        <v>70</v>
      </c>
      <c r="M44">
        <v>11.5</v>
      </c>
      <c r="N44">
        <v>14.02</v>
      </c>
      <c r="O44">
        <v>0.74</v>
      </c>
      <c r="P44">
        <v>3.98</v>
      </c>
      <c r="Q44">
        <v>23.93</v>
      </c>
      <c r="R44">
        <v>50.37</v>
      </c>
      <c r="S44">
        <v>37.159999999999997</v>
      </c>
      <c r="T44">
        <v>56.64</v>
      </c>
      <c r="U44">
        <v>2.08</v>
      </c>
      <c r="V44">
        <v>4.38</v>
      </c>
      <c r="W44">
        <v>3.23</v>
      </c>
      <c r="X44">
        <v>4.93</v>
      </c>
      <c r="Y44" t="s">
        <v>44</v>
      </c>
      <c r="Z44" t="s">
        <v>44</v>
      </c>
      <c r="AA44">
        <v>4.5</v>
      </c>
      <c r="AB44" t="s">
        <v>107</v>
      </c>
      <c r="AC44" t="s">
        <v>69</v>
      </c>
      <c r="AD44" t="s">
        <v>57</v>
      </c>
      <c r="AE44" t="s">
        <v>48</v>
      </c>
      <c r="AF44" t="s">
        <v>58</v>
      </c>
      <c r="AG44" t="s">
        <v>48</v>
      </c>
      <c r="AH44" t="s">
        <v>58</v>
      </c>
      <c r="AK44">
        <v>78.430000000000007</v>
      </c>
      <c r="AL44">
        <v>3.23</v>
      </c>
      <c r="AM44">
        <v>96.77</v>
      </c>
      <c r="AN44">
        <v>21.57</v>
      </c>
      <c r="AO44">
        <v>75.2</v>
      </c>
      <c r="AP44">
        <v>75.2</v>
      </c>
      <c r="AQ44">
        <v>75.2</v>
      </c>
      <c r="AR44">
        <v>1924</v>
      </c>
      <c r="AS44">
        <v>3761</v>
      </c>
      <c r="AT44">
        <v>4</v>
      </c>
      <c r="AU44">
        <v>4</v>
      </c>
      <c r="AV44">
        <v>0</v>
      </c>
      <c r="AW44">
        <v>7696</v>
      </c>
      <c r="AX44">
        <v>0</v>
      </c>
      <c r="AY44">
        <v>0</v>
      </c>
      <c r="AZ44">
        <v>0</v>
      </c>
      <c r="BA44">
        <v>0</v>
      </c>
      <c r="BB44">
        <v>15044</v>
      </c>
      <c r="BC44">
        <v>0</v>
      </c>
      <c r="BD44">
        <v>0</v>
      </c>
      <c r="BE44">
        <v>0</v>
      </c>
      <c r="BF44">
        <v>1</v>
      </c>
      <c r="BG44">
        <f t="shared" si="0"/>
        <v>43</v>
      </c>
    </row>
    <row r="45" spans="1:59" x14ac:dyDescent="0.3">
      <c r="A45">
        <v>975</v>
      </c>
      <c r="B45" t="s">
        <v>302</v>
      </c>
      <c r="C45" t="s">
        <v>303</v>
      </c>
      <c r="D45" t="s">
        <v>141</v>
      </c>
      <c r="E45" t="s">
        <v>63</v>
      </c>
      <c r="F45">
        <v>9.8000000000000007</v>
      </c>
      <c r="G45">
        <v>8</v>
      </c>
      <c r="H45">
        <v>5</v>
      </c>
      <c r="I45">
        <v>0</v>
      </c>
      <c r="J45">
        <v>3</v>
      </c>
      <c r="K45">
        <v>2</v>
      </c>
      <c r="L45">
        <v>3</v>
      </c>
      <c r="M45">
        <v>10.75</v>
      </c>
      <c r="N45">
        <v>13.11</v>
      </c>
      <c r="O45">
        <v>1.34</v>
      </c>
      <c r="P45">
        <v>5.13</v>
      </c>
      <c r="Q45">
        <v>0</v>
      </c>
      <c r="R45">
        <v>4.67</v>
      </c>
      <c r="S45">
        <v>0.79</v>
      </c>
      <c r="T45">
        <v>2.39</v>
      </c>
      <c r="U45">
        <v>0</v>
      </c>
      <c r="V45">
        <v>0.43</v>
      </c>
      <c r="W45">
        <v>7.0000000000000007E-2</v>
      </c>
      <c r="X45">
        <v>0.22</v>
      </c>
      <c r="Y45" t="s">
        <v>119</v>
      </c>
      <c r="Z45" t="s">
        <v>78</v>
      </c>
      <c r="AA45">
        <v>4.8</v>
      </c>
      <c r="AB45" t="s">
        <v>64</v>
      </c>
      <c r="AC45" t="s">
        <v>304</v>
      </c>
      <c r="AD45" t="s">
        <v>57</v>
      </c>
      <c r="AE45" t="s">
        <v>74</v>
      </c>
      <c r="AF45" t="s">
        <v>90</v>
      </c>
      <c r="AG45" t="s">
        <v>74</v>
      </c>
      <c r="AH45" t="s">
        <v>90</v>
      </c>
      <c r="AK45">
        <v>90.29</v>
      </c>
      <c r="AL45">
        <v>3.32</v>
      </c>
      <c r="AM45">
        <v>60.06</v>
      </c>
      <c r="AN45">
        <v>9.7100000000000009</v>
      </c>
      <c r="AO45">
        <v>50.35</v>
      </c>
      <c r="AP45">
        <v>86.74</v>
      </c>
      <c r="AQ45">
        <v>86.98</v>
      </c>
      <c r="AR45">
        <v>0</v>
      </c>
      <c r="AS45">
        <v>0</v>
      </c>
      <c r="AT45">
        <v>0</v>
      </c>
      <c r="AU45">
        <v>0</v>
      </c>
      <c r="AV45">
        <v>0</v>
      </c>
      <c r="AW45">
        <v>0</v>
      </c>
      <c r="AX45">
        <v>0</v>
      </c>
      <c r="AY45">
        <v>0</v>
      </c>
      <c r="AZ45">
        <v>0</v>
      </c>
      <c r="BA45">
        <v>0</v>
      </c>
      <c r="BB45">
        <v>0</v>
      </c>
      <c r="BC45">
        <v>0</v>
      </c>
      <c r="BD45">
        <v>0</v>
      </c>
      <c r="BE45">
        <v>0</v>
      </c>
      <c r="BF45">
        <v>0</v>
      </c>
      <c r="BG45">
        <f t="shared" si="0"/>
        <v>44</v>
      </c>
    </row>
    <row r="46" spans="1:59" x14ac:dyDescent="0.3">
      <c r="A46">
        <v>813</v>
      </c>
      <c r="B46" t="s">
        <v>244</v>
      </c>
      <c r="C46" t="s">
        <v>245</v>
      </c>
      <c r="D46" t="s">
        <v>62</v>
      </c>
      <c r="E46" t="s">
        <v>43</v>
      </c>
      <c r="F46">
        <v>8.5</v>
      </c>
      <c r="G46">
        <v>7</v>
      </c>
      <c r="H46">
        <v>5</v>
      </c>
      <c r="I46">
        <v>54</v>
      </c>
      <c r="J46">
        <v>64</v>
      </c>
      <c r="K46">
        <v>69</v>
      </c>
      <c r="L46">
        <v>75</v>
      </c>
      <c r="M46">
        <v>10.71</v>
      </c>
      <c r="N46">
        <v>13.06</v>
      </c>
      <c r="O46">
        <v>1.53</v>
      </c>
      <c r="P46">
        <v>4.88</v>
      </c>
      <c r="Q46">
        <v>72.42</v>
      </c>
      <c r="R46">
        <v>102.22</v>
      </c>
      <c r="S46">
        <v>89.44</v>
      </c>
      <c r="T46">
        <v>112.38</v>
      </c>
      <c r="U46">
        <v>6.76</v>
      </c>
      <c r="V46">
        <v>9.5399999999999991</v>
      </c>
      <c r="W46">
        <v>8.35</v>
      </c>
      <c r="X46">
        <v>10.49</v>
      </c>
      <c r="Y46" t="s">
        <v>44</v>
      </c>
      <c r="Z46" t="s">
        <v>44</v>
      </c>
      <c r="AA46">
        <v>3.9</v>
      </c>
      <c r="AC46" t="s">
        <v>155</v>
      </c>
      <c r="AD46" t="s">
        <v>57</v>
      </c>
      <c r="AE46" t="s">
        <v>48</v>
      </c>
      <c r="AF46" t="s">
        <v>58</v>
      </c>
      <c r="AG46" t="s">
        <v>48</v>
      </c>
      <c r="AH46" t="s">
        <v>58</v>
      </c>
      <c r="AI46" t="s">
        <v>59</v>
      </c>
      <c r="AJ46" t="s">
        <v>59</v>
      </c>
      <c r="AK46">
        <v>91.52</v>
      </c>
      <c r="AL46">
        <v>4.96</v>
      </c>
      <c r="AM46">
        <v>40.64</v>
      </c>
      <c r="AN46">
        <v>8.48</v>
      </c>
      <c r="AO46">
        <v>32.159999999999997</v>
      </c>
      <c r="AP46">
        <v>83.1</v>
      </c>
      <c r="AQ46">
        <v>86.56</v>
      </c>
      <c r="AR46">
        <v>4588</v>
      </c>
      <c r="AS46">
        <v>5468</v>
      </c>
      <c r="AT46">
        <v>3.18</v>
      </c>
      <c r="AU46">
        <v>2.93</v>
      </c>
      <c r="AV46">
        <v>564</v>
      </c>
      <c r="AW46">
        <v>14039</v>
      </c>
      <c r="AX46">
        <v>0</v>
      </c>
      <c r="AY46">
        <v>0</v>
      </c>
      <c r="AZ46">
        <v>0</v>
      </c>
      <c r="BA46">
        <v>1231</v>
      </c>
      <c r="BB46">
        <v>14816</v>
      </c>
      <c r="BC46">
        <v>0</v>
      </c>
      <c r="BD46">
        <v>0</v>
      </c>
      <c r="BE46">
        <v>0</v>
      </c>
      <c r="BF46">
        <v>1</v>
      </c>
      <c r="BG46">
        <f t="shared" si="0"/>
        <v>45</v>
      </c>
    </row>
    <row r="47" spans="1:59" x14ac:dyDescent="0.3">
      <c r="A47">
        <v>372</v>
      </c>
      <c r="B47" t="s">
        <v>130</v>
      </c>
      <c r="C47" t="s">
        <v>131</v>
      </c>
      <c r="D47" t="s">
        <v>34</v>
      </c>
      <c r="E47" t="s">
        <v>35</v>
      </c>
      <c r="F47">
        <v>6.1</v>
      </c>
      <c r="G47">
        <v>5</v>
      </c>
      <c r="H47">
        <v>9</v>
      </c>
      <c r="I47">
        <v>9</v>
      </c>
      <c r="J47">
        <v>9</v>
      </c>
      <c r="K47">
        <v>12</v>
      </c>
      <c r="L47">
        <v>10</v>
      </c>
      <c r="M47">
        <v>8.85</v>
      </c>
      <c r="N47">
        <v>10.79</v>
      </c>
      <c r="O47">
        <v>1.77</v>
      </c>
      <c r="P47">
        <v>13.72</v>
      </c>
      <c r="Q47">
        <v>18.27</v>
      </c>
      <c r="R47">
        <v>13.99</v>
      </c>
      <c r="S47">
        <v>17.87</v>
      </c>
      <c r="T47">
        <v>15.84</v>
      </c>
      <c r="U47">
        <v>2.06</v>
      </c>
      <c r="V47">
        <v>1.58</v>
      </c>
      <c r="W47">
        <v>2.02</v>
      </c>
      <c r="X47">
        <v>1.79</v>
      </c>
      <c r="Y47" t="s">
        <v>72</v>
      </c>
      <c r="Z47" t="s">
        <v>72</v>
      </c>
      <c r="AA47">
        <v>3.2</v>
      </c>
      <c r="AB47" t="s">
        <v>79</v>
      </c>
      <c r="AC47" t="s">
        <v>132</v>
      </c>
      <c r="AD47" t="s">
        <v>57</v>
      </c>
      <c r="AE47" t="s">
        <v>74</v>
      </c>
      <c r="AF47" t="s">
        <v>90</v>
      </c>
      <c r="AG47" t="s">
        <v>74</v>
      </c>
      <c r="AH47" t="s">
        <v>90</v>
      </c>
      <c r="AK47">
        <v>93.9</v>
      </c>
      <c r="AL47">
        <v>24.52</v>
      </c>
      <c r="AM47">
        <v>15.5</v>
      </c>
      <c r="AN47">
        <v>6.1</v>
      </c>
      <c r="AO47">
        <v>9.4</v>
      </c>
      <c r="AP47">
        <v>43.8</v>
      </c>
      <c r="AQ47">
        <v>69.38</v>
      </c>
      <c r="AR47">
        <v>367</v>
      </c>
      <c r="AS47">
        <v>367</v>
      </c>
      <c r="AT47">
        <v>3.99</v>
      </c>
      <c r="AU47">
        <v>3.99</v>
      </c>
      <c r="AV47">
        <v>0</v>
      </c>
      <c r="AW47">
        <v>1466</v>
      </c>
      <c r="AX47">
        <v>0</v>
      </c>
      <c r="AY47">
        <v>0</v>
      </c>
      <c r="AZ47">
        <v>0</v>
      </c>
      <c r="BA47">
        <v>0</v>
      </c>
      <c r="BB47">
        <v>1466</v>
      </c>
      <c r="BC47">
        <v>0</v>
      </c>
      <c r="BD47">
        <v>0</v>
      </c>
      <c r="BE47">
        <v>0</v>
      </c>
      <c r="BF47">
        <v>2</v>
      </c>
      <c r="BG47">
        <f t="shared" si="0"/>
        <v>46</v>
      </c>
    </row>
    <row r="48" spans="1:59" x14ac:dyDescent="0.3">
      <c r="A48">
        <v>651</v>
      </c>
      <c r="B48" t="s">
        <v>198</v>
      </c>
      <c r="C48" t="s">
        <v>199</v>
      </c>
      <c r="D48" t="s">
        <v>62</v>
      </c>
      <c r="E48" t="s">
        <v>63</v>
      </c>
      <c r="F48">
        <v>4.9000000000000004</v>
      </c>
      <c r="G48">
        <v>4</v>
      </c>
      <c r="H48">
        <v>7</v>
      </c>
      <c r="I48">
        <v>9</v>
      </c>
      <c r="J48">
        <v>7</v>
      </c>
      <c r="K48">
        <v>9</v>
      </c>
      <c r="L48">
        <v>8</v>
      </c>
      <c r="M48">
        <v>8.68</v>
      </c>
      <c r="N48">
        <v>10.59</v>
      </c>
      <c r="O48">
        <v>2.17</v>
      </c>
      <c r="P48">
        <v>4.91</v>
      </c>
      <c r="Q48">
        <v>6.18</v>
      </c>
      <c r="R48">
        <v>4.7699999999999996</v>
      </c>
      <c r="S48">
        <v>5.58</v>
      </c>
      <c r="T48">
        <v>5.08</v>
      </c>
      <c r="U48">
        <v>0.71</v>
      </c>
      <c r="V48">
        <v>0.55000000000000004</v>
      </c>
      <c r="W48">
        <v>0.64</v>
      </c>
      <c r="X48">
        <v>0.59</v>
      </c>
      <c r="Y48" t="s">
        <v>72</v>
      </c>
      <c r="Z48" t="s">
        <v>78</v>
      </c>
      <c r="AA48">
        <v>3.6</v>
      </c>
      <c r="AC48" t="s">
        <v>69</v>
      </c>
      <c r="AD48" t="s">
        <v>57</v>
      </c>
      <c r="AE48" t="s">
        <v>73</v>
      </c>
      <c r="AF48" t="s">
        <v>74</v>
      </c>
      <c r="AG48" t="s">
        <v>74</v>
      </c>
      <c r="AH48" t="s">
        <v>90</v>
      </c>
      <c r="AI48" t="s">
        <v>75</v>
      </c>
      <c r="AK48">
        <v>95.15</v>
      </c>
      <c r="AL48">
        <v>17.559999999999999</v>
      </c>
      <c r="AM48">
        <v>20.69</v>
      </c>
      <c r="AN48">
        <v>4.8499999999999996</v>
      </c>
      <c r="AO48">
        <v>15.84</v>
      </c>
      <c r="AP48">
        <v>60.29</v>
      </c>
      <c r="AQ48">
        <v>77.59</v>
      </c>
      <c r="AR48">
        <v>465</v>
      </c>
      <c r="AS48">
        <v>297</v>
      </c>
      <c r="AT48">
        <v>3.52</v>
      </c>
      <c r="AU48">
        <v>3.36</v>
      </c>
      <c r="AV48">
        <v>0</v>
      </c>
      <c r="AW48">
        <v>1637</v>
      </c>
      <c r="AX48">
        <v>0</v>
      </c>
      <c r="AY48">
        <v>0</v>
      </c>
      <c r="AZ48">
        <v>0</v>
      </c>
      <c r="BA48">
        <v>0</v>
      </c>
      <c r="BB48">
        <v>998</v>
      </c>
      <c r="BC48">
        <v>0</v>
      </c>
      <c r="BD48">
        <v>0</v>
      </c>
      <c r="BE48">
        <v>0</v>
      </c>
      <c r="BF48">
        <v>2</v>
      </c>
      <c r="BG48">
        <f t="shared" si="0"/>
        <v>47</v>
      </c>
    </row>
    <row r="49" spans="1:59" x14ac:dyDescent="0.3">
      <c r="A49">
        <v>111</v>
      </c>
      <c r="B49" t="s">
        <v>53</v>
      </c>
      <c r="C49" t="s">
        <v>54</v>
      </c>
      <c r="D49" t="s">
        <v>34</v>
      </c>
      <c r="E49" t="s">
        <v>35</v>
      </c>
      <c r="F49">
        <v>1.2</v>
      </c>
      <c r="G49">
        <v>1</v>
      </c>
      <c r="H49">
        <v>1</v>
      </c>
      <c r="I49">
        <v>19</v>
      </c>
      <c r="J49">
        <v>34</v>
      </c>
      <c r="K49">
        <v>67</v>
      </c>
      <c r="L49">
        <v>69</v>
      </c>
      <c r="M49">
        <v>8.6199999999999992</v>
      </c>
      <c r="N49">
        <v>10.51</v>
      </c>
      <c r="O49">
        <v>8.6199999999999992</v>
      </c>
      <c r="P49">
        <v>3.57</v>
      </c>
      <c r="Q49">
        <v>72.05</v>
      </c>
      <c r="R49">
        <v>168.02</v>
      </c>
      <c r="S49">
        <v>156.04</v>
      </c>
      <c r="T49">
        <v>264.56</v>
      </c>
      <c r="U49">
        <v>8.36</v>
      </c>
      <c r="V49">
        <v>19.489999999999998</v>
      </c>
      <c r="W49">
        <v>18.100000000000001</v>
      </c>
      <c r="X49">
        <v>30.69</v>
      </c>
      <c r="Y49" t="s">
        <v>44</v>
      </c>
      <c r="Z49" t="s">
        <v>44</v>
      </c>
      <c r="AA49">
        <v>4.3</v>
      </c>
      <c r="AB49" t="s">
        <v>55</v>
      </c>
      <c r="AC49" t="s">
        <v>56</v>
      </c>
      <c r="AD49" t="s">
        <v>57</v>
      </c>
      <c r="AE49" t="s">
        <v>48</v>
      </c>
      <c r="AF49" t="s">
        <v>58</v>
      </c>
      <c r="AG49" t="s">
        <v>48</v>
      </c>
      <c r="AH49" t="s">
        <v>58</v>
      </c>
      <c r="AI49" t="s">
        <v>59</v>
      </c>
      <c r="AJ49" t="s">
        <v>59</v>
      </c>
      <c r="AK49">
        <v>98.78</v>
      </c>
      <c r="AL49">
        <v>11.49</v>
      </c>
      <c r="AM49">
        <v>16</v>
      </c>
      <c r="AN49">
        <v>1.22</v>
      </c>
      <c r="AO49">
        <v>14.78</v>
      </c>
      <c r="AP49">
        <v>74.27</v>
      </c>
      <c r="AQ49">
        <v>87.29</v>
      </c>
      <c r="AR49">
        <v>1821</v>
      </c>
      <c r="AS49">
        <v>2825</v>
      </c>
      <c r="AT49">
        <v>4.1399999999999997</v>
      </c>
      <c r="AU49">
        <v>3.99</v>
      </c>
      <c r="AV49">
        <v>418</v>
      </c>
      <c r="AW49">
        <v>3347</v>
      </c>
      <c r="AX49">
        <v>0</v>
      </c>
      <c r="AY49">
        <v>3776</v>
      </c>
      <c r="AZ49">
        <v>0</v>
      </c>
      <c r="BA49">
        <v>732</v>
      </c>
      <c r="BB49">
        <v>3497</v>
      </c>
      <c r="BC49">
        <v>2465</v>
      </c>
      <c r="BD49">
        <v>4570</v>
      </c>
      <c r="BE49">
        <v>0</v>
      </c>
      <c r="BF49">
        <v>2</v>
      </c>
      <c r="BG49">
        <f t="shared" si="0"/>
        <v>48</v>
      </c>
    </row>
    <row r="50" spans="1:59" x14ac:dyDescent="0.3">
      <c r="A50">
        <v>402</v>
      </c>
      <c r="B50" t="s">
        <v>142</v>
      </c>
      <c r="C50" t="s">
        <v>143</v>
      </c>
      <c r="D50" t="s">
        <v>141</v>
      </c>
      <c r="E50" t="s">
        <v>63</v>
      </c>
      <c r="F50">
        <v>8.5</v>
      </c>
      <c r="G50">
        <v>7</v>
      </c>
      <c r="H50">
        <v>4</v>
      </c>
      <c r="I50">
        <v>3</v>
      </c>
      <c r="J50">
        <v>4</v>
      </c>
      <c r="K50">
        <v>3</v>
      </c>
      <c r="L50">
        <v>5</v>
      </c>
      <c r="M50">
        <v>8.36</v>
      </c>
      <c r="N50">
        <v>10.199999999999999</v>
      </c>
      <c r="O50">
        <v>1.19</v>
      </c>
      <c r="P50">
        <v>3.79</v>
      </c>
      <c r="Q50">
        <v>1.97</v>
      </c>
      <c r="R50">
        <v>3.34</v>
      </c>
      <c r="S50">
        <v>2.17</v>
      </c>
      <c r="T50">
        <v>3.15</v>
      </c>
      <c r="U50">
        <v>0.24</v>
      </c>
      <c r="V50">
        <v>0.4</v>
      </c>
      <c r="W50">
        <v>0.26</v>
      </c>
      <c r="X50">
        <v>0.38</v>
      </c>
      <c r="Y50" t="s">
        <v>78</v>
      </c>
      <c r="Z50" t="s">
        <v>78</v>
      </c>
      <c r="AA50">
        <v>5.6</v>
      </c>
      <c r="AB50" t="s">
        <v>45</v>
      </c>
      <c r="AC50" t="s">
        <v>64</v>
      </c>
      <c r="AD50" t="s">
        <v>57</v>
      </c>
      <c r="AE50" t="s">
        <v>73</v>
      </c>
      <c r="AF50" t="s">
        <v>74</v>
      </c>
      <c r="AG50" t="s">
        <v>73</v>
      </c>
      <c r="AH50" t="s">
        <v>74</v>
      </c>
      <c r="AJ50" t="s">
        <v>75</v>
      </c>
      <c r="AK50">
        <v>91.46</v>
      </c>
      <c r="AL50">
        <v>6.24</v>
      </c>
      <c r="AM50">
        <v>27.7</v>
      </c>
      <c r="AN50">
        <v>8.5399999999999991</v>
      </c>
      <c r="AO50">
        <v>19.16</v>
      </c>
      <c r="AP50">
        <v>80.61</v>
      </c>
      <c r="AQ50">
        <v>85.22</v>
      </c>
      <c r="AR50">
        <v>0</v>
      </c>
      <c r="AS50">
        <v>198</v>
      </c>
      <c r="AT50">
        <v>0</v>
      </c>
      <c r="AU50">
        <v>3.48</v>
      </c>
      <c r="AV50">
        <v>0</v>
      </c>
      <c r="AW50">
        <v>0</v>
      </c>
      <c r="AX50">
        <v>0</v>
      </c>
      <c r="AY50">
        <v>0</v>
      </c>
      <c r="AZ50">
        <v>0</v>
      </c>
      <c r="BA50">
        <v>0</v>
      </c>
      <c r="BB50">
        <v>689</v>
      </c>
      <c r="BC50">
        <v>0</v>
      </c>
      <c r="BD50">
        <v>0</v>
      </c>
      <c r="BE50">
        <v>0</v>
      </c>
      <c r="BF50">
        <v>1</v>
      </c>
      <c r="BG50">
        <f t="shared" si="0"/>
        <v>49</v>
      </c>
    </row>
    <row r="51" spans="1:59" x14ac:dyDescent="0.3">
      <c r="A51">
        <v>602</v>
      </c>
      <c r="B51" t="s">
        <v>187</v>
      </c>
      <c r="C51" t="s">
        <v>188</v>
      </c>
      <c r="D51" t="s">
        <v>42</v>
      </c>
      <c r="E51" t="s">
        <v>63</v>
      </c>
      <c r="F51">
        <v>7.3</v>
      </c>
      <c r="G51">
        <v>6</v>
      </c>
      <c r="H51">
        <v>4</v>
      </c>
      <c r="I51">
        <v>1</v>
      </c>
      <c r="J51">
        <v>0</v>
      </c>
      <c r="K51">
        <v>1</v>
      </c>
      <c r="L51">
        <v>1</v>
      </c>
      <c r="M51">
        <v>8.2799999999999994</v>
      </c>
      <c r="N51">
        <v>10.1</v>
      </c>
      <c r="O51">
        <v>1.38</v>
      </c>
      <c r="P51">
        <v>4.2699999999999996</v>
      </c>
      <c r="Q51">
        <v>1.01</v>
      </c>
      <c r="R51">
        <v>0</v>
      </c>
      <c r="S51">
        <v>0.7</v>
      </c>
      <c r="T51">
        <v>0.39</v>
      </c>
      <c r="U51">
        <v>0.12</v>
      </c>
      <c r="V51">
        <v>0</v>
      </c>
      <c r="W51">
        <v>0.08</v>
      </c>
      <c r="X51">
        <v>0.05</v>
      </c>
      <c r="Y51" t="s">
        <v>119</v>
      </c>
      <c r="Z51" t="s">
        <v>119</v>
      </c>
      <c r="AA51">
        <v>4</v>
      </c>
      <c r="AB51" t="s">
        <v>189</v>
      </c>
      <c r="AC51" t="s">
        <v>190</v>
      </c>
      <c r="AD51" t="s">
        <v>57</v>
      </c>
      <c r="AE51" t="s">
        <v>74</v>
      </c>
      <c r="AF51" t="s">
        <v>90</v>
      </c>
      <c r="AG51" t="s">
        <v>74</v>
      </c>
      <c r="AH51" t="s">
        <v>90</v>
      </c>
      <c r="AK51">
        <v>92.68</v>
      </c>
      <c r="AL51">
        <v>3.23</v>
      </c>
      <c r="AM51">
        <v>38.729999999999997</v>
      </c>
      <c r="AN51">
        <v>7.32</v>
      </c>
      <c r="AO51">
        <v>31.41</v>
      </c>
      <c r="AP51">
        <v>89.45</v>
      </c>
      <c r="AQ51">
        <v>89.45</v>
      </c>
      <c r="AR51">
        <v>0</v>
      </c>
      <c r="AS51">
        <v>0</v>
      </c>
      <c r="AT51">
        <v>0</v>
      </c>
      <c r="AU51">
        <v>0</v>
      </c>
      <c r="AV51">
        <v>0</v>
      </c>
      <c r="AW51">
        <v>0</v>
      </c>
      <c r="AX51">
        <v>0</v>
      </c>
      <c r="AY51">
        <v>0</v>
      </c>
      <c r="AZ51">
        <v>0</v>
      </c>
      <c r="BA51">
        <v>0</v>
      </c>
      <c r="BB51">
        <v>0</v>
      </c>
      <c r="BC51">
        <v>0</v>
      </c>
      <c r="BD51">
        <v>0</v>
      </c>
      <c r="BE51">
        <v>0</v>
      </c>
      <c r="BF51">
        <v>0</v>
      </c>
      <c r="BG51">
        <f t="shared" si="0"/>
        <v>50</v>
      </c>
    </row>
    <row r="52" spans="1:59" x14ac:dyDescent="0.3">
      <c r="A52">
        <v>313</v>
      </c>
      <c r="B52" t="s">
        <v>100</v>
      </c>
      <c r="C52" t="s">
        <v>101</v>
      </c>
      <c r="D52" t="s">
        <v>102</v>
      </c>
      <c r="E52" t="s">
        <v>63</v>
      </c>
      <c r="F52">
        <v>6.1</v>
      </c>
      <c r="G52">
        <v>5</v>
      </c>
      <c r="H52">
        <v>2</v>
      </c>
      <c r="I52">
        <v>2</v>
      </c>
      <c r="J52">
        <v>11</v>
      </c>
      <c r="K52">
        <v>4</v>
      </c>
      <c r="L52">
        <v>11</v>
      </c>
      <c r="M52">
        <v>8.09</v>
      </c>
      <c r="N52">
        <v>9.8699999999999992</v>
      </c>
      <c r="O52">
        <v>1.62</v>
      </c>
      <c r="P52">
        <v>3.42</v>
      </c>
      <c r="Q52">
        <v>2.5499999999999998</v>
      </c>
      <c r="R52">
        <v>28.88</v>
      </c>
      <c r="S52">
        <v>4.74</v>
      </c>
      <c r="T52">
        <v>16.04</v>
      </c>
      <c r="U52">
        <v>0.32</v>
      </c>
      <c r="V52">
        <v>3.57</v>
      </c>
      <c r="W52">
        <v>0.59</v>
      </c>
      <c r="X52">
        <v>1.98</v>
      </c>
      <c r="Y52" t="s">
        <v>78</v>
      </c>
      <c r="Z52" t="s">
        <v>72</v>
      </c>
      <c r="AA52">
        <v>7.4</v>
      </c>
      <c r="AB52" t="s">
        <v>103</v>
      </c>
      <c r="AC52" t="s">
        <v>69</v>
      </c>
      <c r="AD52" t="s">
        <v>57</v>
      </c>
      <c r="AE52" t="s">
        <v>73</v>
      </c>
      <c r="AF52" t="s">
        <v>74</v>
      </c>
      <c r="AG52" t="s">
        <v>58</v>
      </c>
      <c r="AH52" t="s">
        <v>73</v>
      </c>
      <c r="AJ52" t="s">
        <v>75</v>
      </c>
      <c r="AK52">
        <v>93.96</v>
      </c>
      <c r="AL52">
        <v>3.24</v>
      </c>
      <c r="AM52">
        <v>43.61</v>
      </c>
      <c r="AN52">
        <v>6.04</v>
      </c>
      <c r="AO52">
        <v>37.57</v>
      </c>
      <c r="AP52">
        <v>90.59</v>
      </c>
      <c r="AQ52">
        <v>90.72</v>
      </c>
      <c r="AR52">
        <v>0</v>
      </c>
      <c r="AS52">
        <v>753</v>
      </c>
      <c r="AT52">
        <v>0</v>
      </c>
      <c r="AU52">
        <v>3.95</v>
      </c>
      <c r="AV52">
        <v>0</v>
      </c>
      <c r="AW52">
        <v>0</v>
      </c>
      <c r="AX52">
        <v>0</v>
      </c>
      <c r="AY52">
        <v>0</v>
      </c>
      <c r="AZ52">
        <v>0</v>
      </c>
      <c r="BA52">
        <v>0</v>
      </c>
      <c r="BB52">
        <v>2975</v>
      </c>
      <c r="BC52">
        <v>0</v>
      </c>
      <c r="BD52">
        <v>0</v>
      </c>
      <c r="BE52">
        <v>0</v>
      </c>
      <c r="BF52">
        <v>1</v>
      </c>
      <c r="BG52">
        <f t="shared" si="0"/>
        <v>51</v>
      </c>
    </row>
    <row r="53" spans="1:59" x14ac:dyDescent="0.3">
      <c r="A53">
        <v>682</v>
      </c>
      <c r="B53" t="s">
        <v>212</v>
      </c>
      <c r="C53" t="s">
        <v>213</v>
      </c>
      <c r="D53" t="s">
        <v>62</v>
      </c>
      <c r="E53" t="s">
        <v>63</v>
      </c>
      <c r="F53">
        <v>14.6</v>
      </c>
      <c r="G53">
        <v>12</v>
      </c>
      <c r="H53">
        <v>1</v>
      </c>
      <c r="I53">
        <v>3</v>
      </c>
      <c r="J53">
        <v>58</v>
      </c>
      <c r="K53">
        <v>30</v>
      </c>
      <c r="L53">
        <v>59</v>
      </c>
      <c r="M53">
        <v>6.03</v>
      </c>
      <c r="N53">
        <v>7.35</v>
      </c>
      <c r="O53">
        <v>0.5</v>
      </c>
      <c r="P53">
        <v>0.53</v>
      </c>
      <c r="Q53">
        <v>1.38</v>
      </c>
      <c r="R53">
        <v>36.770000000000003</v>
      </c>
      <c r="S53">
        <v>8.7899999999999991</v>
      </c>
      <c r="T53">
        <v>27.98</v>
      </c>
      <c r="U53">
        <v>0.23</v>
      </c>
      <c r="V53">
        <v>6.1</v>
      </c>
      <c r="W53">
        <v>1.46</v>
      </c>
      <c r="X53">
        <v>4.6399999999999997</v>
      </c>
      <c r="Y53" t="s">
        <v>99</v>
      </c>
      <c r="Z53" t="s">
        <v>44</v>
      </c>
      <c r="AA53">
        <v>4.7</v>
      </c>
      <c r="AB53" t="s">
        <v>214</v>
      </c>
      <c r="AC53" t="s">
        <v>69</v>
      </c>
      <c r="AD53" t="s">
        <v>57</v>
      </c>
      <c r="AE53" t="s">
        <v>58</v>
      </c>
      <c r="AF53" t="s">
        <v>73</v>
      </c>
      <c r="AG53" t="s">
        <v>48</v>
      </c>
      <c r="AH53" t="s">
        <v>58</v>
      </c>
      <c r="AK53">
        <v>85.56</v>
      </c>
      <c r="AL53">
        <v>3.23</v>
      </c>
      <c r="AM53">
        <v>70.760000000000005</v>
      </c>
      <c r="AN53">
        <v>14.44</v>
      </c>
      <c r="AO53">
        <v>56.32</v>
      </c>
      <c r="AP53">
        <v>82.32</v>
      </c>
      <c r="AQ53">
        <v>82.33</v>
      </c>
      <c r="AR53">
        <v>0</v>
      </c>
      <c r="AS53">
        <v>4629</v>
      </c>
      <c r="AT53">
        <v>0</v>
      </c>
      <c r="AU53">
        <v>3.62</v>
      </c>
      <c r="AV53">
        <v>0</v>
      </c>
      <c r="AW53">
        <v>0</v>
      </c>
      <c r="AX53">
        <v>0</v>
      </c>
      <c r="AY53">
        <v>0</v>
      </c>
      <c r="AZ53">
        <v>0</v>
      </c>
      <c r="BA53">
        <v>187</v>
      </c>
      <c r="BB53">
        <v>16575</v>
      </c>
      <c r="BC53">
        <v>0</v>
      </c>
      <c r="BD53">
        <v>0</v>
      </c>
      <c r="BE53">
        <v>0</v>
      </c>
      <c r="BF53">
        <v>1</v>
      </c>
      <c r="BG53">
        <f t="shared" si="0"/>
        <v>52</v>
      </c>
    </row>
    <row r="54" spans="1:59" x14ac:dyDescent="0.3">
      <c r="A54">
        <v>410</v>
      </c>
      <c r="B54" t="s">
        <v>309</v>
      </c>
      <c r="C54" t="s">
        <v>310</v>
      </c>
      <c r="D54" t="s">
        <v>62</v>
      </c>
      <c r="E54" t="s">
        <v>0</v>
      </c>
      <c r="F54">
        <v>2.4</v>
      </c>
      <c r="G54">
        <v>2</v>
      </c>
      <c r="H54" t="s">
        <v>36</v>
      </c>
      <c r="I54" t="s">
        <v>36</v>
      </c>
      <c r="J54" t="s">
        <v>36</v>
      </c>
      <c r="K54" t="s">
        <v>36</v>
      </c>
      <c r="L54" t="s">
        <v>36</v>
      </c>
      <c r="M54">
        <v>5.22</v>
      </c>
      <c r="N54">
        <v>6.37</v>
      </c>
      <c r="O54">
        <v>2.61</v>
      </c>
      <c r="P54" t="s">
        <v>36</v>
      </c>
      <c r="Q54" t="s">
        <v>36</v>
      </c>
      <c r="R54" t="s">
        <v>36</v>
      </c>
      <c r="S54" t="s">
        <v>36</v>
      </c>
      <c r="T54" t="s">
        <v>36</v>
      </c>
      <c r="U54" t="s">
        <v>36</v>
      </c>
      <c r="V54" t="s">
        <v>36</v>
      </c>
      <c r="W54" t="s">
        <v>36</v>
      </c>
      <c r="X54" t="s">
        <v>36</v>
      </c>
      <c r="Y54" t="s">
        <v>106</v>
      </c>
      <c r="Z54" t="s">
        <v>106</v>
      </c>
      <c r="AA54" t="s">
        <v>36</v>
      </c>
      <c r="AB54" t="s">
        <v>307</v>
      </c>
      <c r="AC54" t="s">
        <v>307</v>
      </c>
      <c r="AD54" t="s">
        <v>57</v>
      </c>
      <c r="AE54" t="s">
        <v>311</v>
      </c>
      <c r="AF54" t="s">
        <v>311</v>
      </c>
      <c r="AG54" t="s">
        <v>311</v>
      </c>
      <c r="AH54" t="s">
        <v>311</v>
      </c>
      <c r="AK54" t="s">
        <v>36</v>
      </c>
      <c r="AL54" t="s">
        <v>36</v>
      </c>
      <c r="AM54" t="s">
        <v>36</v>
      </c>
      <c r="AN54" t="s">
        <v>36</v>
      </c>
      <c r="AO54" t="s">
        <v>36</v>
      </c>
      <c r="AP54" t="s">
        <v>36</v>
      </c>
      <c r="AQ54" t="s">
        <v>36</v>
      </c>
      <c r="AR54" t="s">
        <v>36</v>
      </c>
      <c r="AS54" t="s">
        <v>36</v>
      </c>
      <c r="AT54" t="s">
        <v>36</v>
      </c>
      <c r="AU54" t="s">
        <v>36</v>
      </c>
      <c r="AV54" t="s">
        <v>36</v>
      </c>
      <c r="AW54" t="s">
        <v>36</v>
      </c>
      <c r="AX54" t="s">
        <v>36</v>
      </c>
      <c r="AY54" t="s">
        <v>36</v>
      </c>
      <c r="AZ54" t="s">
        <v>36</v>
      </c>
      <c r="BA54" t="s">
        <v>36</v>
      </c>
      <c r="BB54" t="s">
        <v>36</v>
      </c>
      <c r="BC54" t="s">
        <v>36</v>
      </c>
      <c r="BD54" t="s">
        <v>36</v>
      </c>
      <c r="BE54" t="s">
        <v>36</v>
      </c>
      <c r="BF54">
        <v>0</v>
      </c>
      <c r="BG54">
        <f t="shared" si="0"/>
        <v>53</v>
      </c>
    </row>
    <row r="55" spans="1:59" x14ac:dyDescent="0.3">
      <c r="A55">
        <v>471</v>
      </c>
      <c r="B55" t="s">
        <v>165</v>
      </c>
      <c r="C55" t="s">
        <v>166</v>
      </c>
      <c r="D55" t="s">
        <v>62</v>
      </c>
      <c r="E55" t="s">
        <v>63</v>
      </c>
      <c r="F55">
        <v>9.8000000000000007</v>
      </c>
      <c r="G55">
        <v>8</v>
      </c>
      <c r="H55">
        <v>0</v>
      </c>
      <c r="I55">
        <v>0</v>
      </c>
      <c r="J55">
        <v>42</v>
      </c>
      <c r="K55">
        <v>13</v>
      </c>
      <c r="L55">
        <v>42</v>
      </c>
      <c r="M55">
        <v>4.53</v>
      </c>
      <c r="N55">
        <v>5.52</v>
      </c>
      <c r="O55">
        <v>0.56999999999999995</v>
      </c>
      <c r="P55">
        <v>0</v>
      </c>
      <c r="Q55">
        <v>0</v>
      </c>
      <c r="R55">
        <v>20.96</v>
      </c>
      <c r="S55">
        <v>2.2400000000000002</v>
      </c>
      <c r="T55">
        <v>8.82</v>
      </c>
      <c r="U55">
        <v>0</v>
      </c>
      <c r="V55">
        <v>4.63</v>
      </c>
      <c r="W55">
        <v>0.49</v>
      </c>
      <c r="X55">
        <v>1.95</v>
      </c>
      <c r="Y55" t="s">
        <v>78</v>
      </c>
      <c r="Z55" t="s">
        <v>72</v>
      </c>
      <c r="AA55">
        <v>4.9000000000000004</v>
      </c>
      <c r="AD55" t="s">
        <v>57</v>
      </c>
      <c r="AE55" t="s">
        <v>74</v>
      </c>
      <c r="AF55" t="s">
        <v>90</v>
      </c>
      <c r="AG55" t="s">
        <v>73</v>
      </c>
      <c r="AH55" t="s">
        <v>74</v>
      </c>
      <c r="AK55">
        <v>90.33</v>
      </c>
      <c r="AL55">
        <v>3.23</v>
      </c>
      <c r="AM55">
        <v>75.47</v>
      </c>
      <c r="AN55">
        <v>9.67</v>
      </c>
      <c r="AO55">
        <v>65.8</v>
      </c>
      <c r="AP55">
        <v>87.1</v>
      </c>
      <c r="AQ55">
        <v>87.1</v>
      </c>
      <c r="AR55">
        <v>0</v>
      </c>
      <c r="AS55">
        <v>1986</v>
      </c>
      <c r="AT55">
        <v>0</v>
      </c>
      <c r="AU55">
        <v>3.76</v>
      </c>
      <c r="AV55">
        <v>0</v>
      </c>
      <c r="AW55">
        <v>0</v>
      </c>
      <c r="AX55">
        <v>0</v>
      </c>
      <c r="AY55">
        <v>0</v>
      </c>
      <c r="AZ55">
        <v>0</v>
      </c>
      <c r="BA55">
        <v>60</v>
      </c>
      <c r="BB55">
        <v>7405</v>
      </c>
      <c r="BC55">
        <v>0</v>
      </c>
      <c r="BD55">
        <v>0</v>
      </c>
      <c r="BE55">
        <v>0</v>
      </c>
      <c r="BF55">
        <v>1</v>
      </c>
      <c r="BG55">
        <f t="shared" si="0"/>
        <v>54</v>
      </c>
    </row>
    <row r="56" spans="1:59" x14ac:dyDescent="0.3">
      <c r="A56">
        <v>824</v>
      </c>
      <c r="B56" t="s">
        <v>255</v>
      </c>
      <c r="C56" t="s">
        <v>256</v>
      </c>
      <c r="D56" t="s">
        <v>62</v>
      </c>
      <c r="E56" t="s">
        <v>43</v>
      </c>
      <c r="F56">
        <v>6.1</v>
      </c>
      <c r="G56">
        <v>5</v>
      </c>
      <c r="H56">
        <v>3</v>
      </c>
      <c r="I56">
        <v>30</v>
      </c>
      <c r="J56">
        <v>79</v>
      </c>
      <c r="K56">
        <v>79</v>
      </c>
      <c r="L56">
        <v>79</v>
      </c>
      <c r="M56">
        <v>4.25</v>
      </c>
      <c r="N56">
        <v>5.18</v>
      </c>
      <c r="O56">
        <v>0.85</v>
      </c>
      <c r="P56">
        <v>2.2400000000000002</v>
      </c>
      <c r="Q56">
        <v>57.64</v>
      </c>
      <c r="R56">
        <v>318.95</v>
      </c>
      <c r="S56">
        <v>169.13</v>
      </c>
      <c r="T56">
        <v>257.97000000000003</v>
      </c>
      <c r="U56">
        <v>13.56</v>
      </c>
      <c r="V56">
        <v>75.05</v>
      </c>
      <c r="W56">
        <v>39.79</v>
      </c>
      <c r="X56">
        <v>60.7</v>
      </c>
      <c r="Y56" t="s">
        <v>44</v>
      </c>
      <c r="Z56" t="s">
        <v>44</v>
      </c>
      <c r="AA56">
        <v>5.6</v>
      </c>
      <c r="AB56" t="s">
        <v>257</v>
      </c>
      <c r="AC56" t="s">
        <v>217</v>
      </c>
      <c r="AD56" t="s">
        <v>57</v>
      </c>
      <c r="AE56" t="s">
        <v>48</v>
      </c>
      <c r="AF56" t="s">
        <v>58</v>
      </c>
      <c r="AG56" t="s">
        <v>48</v>
      </c>
      <c r="AH56" t="s">
        <v>58</v>
      </c>
      <c r="AI56" t="s">
        <v>59</v>
      </c>
      <c r="AJ56" t="s">
        <v>59</v>
      </c>
      <c r="AK56">
        <v>93.99</v>
      </c>
      <c r="AL56">
        <v>3.78</v>
      </c>
      <c r="AM56">
        <v>19.989999999999998</v>
      </c>
      <c r="AN56">
        <v>6.01</v>
      </c>
      <c r="AO56">
        <v>13.98</v>
      </c>
      <c r="AP56">
        <v>88.43</v>
      </c>
      <c r="AQ56">
        <v>90.21</v>
      </c>
      <c r="AR56">
        <v>2642</v>
      </c>
      <c r="AS56">
        <v>7210</v>
      </c>
      <c r="AT56">
        <v>2.57</v>
      </c>
      <c r="AU56">
        <v>2.64</v>
      </c>
      <c r="AV56">
        <v>852</v>
      </c>
      <c r="AW56">
        <v>5947</v>
      </c>
      <c r="AX56">
        <v>0</v>
      </c>
      <c r="AY56">
        <v>0</v>
      </c>
      <c r="AZ56">
        <v>0</v>
      </c>
      <c r="BA56">
        <v>3460</v>
      </c>
      <c r="BB56">
        <v>9357</v>
      </c>
      <c r="BC56">
        <v>670</v>
      </c>
      <c r="BD56">
        <v>5516</v>
      </c>
      <c r="BE56">
        <v>0</v>
      </c>
      <c r="BF56">
        <v>2</v>
      </c>
      <c r="BG56">
        <f t="shared" si="0"/>
        <v>55</v>
      </c>
    </row>
    <row r="57" spans="1:59" x14ac:dyDescent="0.3">
      <c r="A57">
        <v>694</v>
      </c>
      <c r="B57" t="s">
        <v>218</v>
      </c>
      <c r="C57" t="s">
        <v>219</v>
      </c>
      <c r="D57" t="s">
        <v>34</v>
      </c>
      <c r="E57" t="s">
        <v>43</v>
      </c>
      <c r="F57">
        <v>4.9000000000000004</v>
      </c>
      <c r="G57">
        <v>1</v>
      </c>
      <c r="H57">
        <v>1</v>
      </c>
      <c r="I57">
        <v>4</v>
      </c>
      <c r="J57">
        <v>9</v>
      </c>
      <c r="K57">
        <v>17</v>
      </c>
      <c r="L57">
        <v>23</v>
      </c>
      <c r="M57">
        <v>4.08</v>
      </c>
      <c r="N57">
        <v>4.9800000000000004</v>
      </c>
      <c r="O57">
        <v>16.32</v>
      </c>
      <c r="P57">
        <v>2.3199999999999998</v>
      </c>
      <c r="Q57">
        <v>6.69</v>
      </c>
      <c r="R57">
        <v>17.29</v>
      </c>
      <c r="S57">
        <v>15.51</v>
      </c>
      <c r="T57">
        <v>30.55</v>
      </c>
      <c r="U57">
        <v>1.64</v>
      </c>
      <c r="V57">
        <v>4.24</v>
      </c>
      <c r="W57">
        <v>3.8</v>
      </c>
      <c r="X57">
        <v>7.49</v>
      </c>
      <c r="Y57" t="s">
        <v>72</v>
      </c>
      <c r="Z57" t="s">
        <v>99</v>
      </c>
      <c r="AA57">
        <v>2.7</v>
      </c>
      <c r="AC57" t="s">
        <v>220</v>
      </c>
      <c r="AD57" t="s">
        <v>57</v>
      </c>
      <c r="AE57" t="s">
        <v>74</v>
      </c>
      <c r="AF57" t="s">
        <v>90</v>
      </c>
      <c r="AG57" t="s">
        <v>73</v>
      </c>
      <c r="AH57" t="s">
        <v>74</v>
      </c>
      <c r="AJ57" t="s">
        <v>75</v>
      </c>
      <c r="AK57">
        <v>96.51</v>
      </c>
      <c r="AL57">
        <v>4.38</v>
      </c>
      <c r="AM57">
        <v>13.22</v>
      </c>
      <c r="AN57">
        <v>3.49</v>
      </c>
      <c r="AO57">
        <v>9.73</v>
      </c>
      <c r="AP57">
        <v>88.66</v>
      </c>
      <c r="AQ57">
        <v>92.13</v>
      </c>
      <c r="AR57">
        <v>282</v>
      </c>
      <c r="AS57">
        <v>747</v>
      </c>
      <c r="AT57">
        <v>2.04</v>
      </c>
      <c r="AU57">
        <v>1.44</v>
      </c>
      <c r="AV57">
        <v>184</v>
      </c>
      <c r="AW57">
        <v>392</v>
      </c>
      <c r="AX57">
        <v>0</v>
      </c>
      <c r="AY57">
        <v>0</v>
      </c>
      <c r="AZ57">
        <v>0</v>
      </c>
      <c r="BA57">
        <v>630</v>
      </c>
      <c r="BB57">
        <v>449</v>
      </c>
      <c r="BC57">
        <v>0</v>
      </c>
      <c r="BD57">
        <v>0</v>
      </c>
      <c r="BE57">
        <v>0</v>
      </c>
      <c r="BF57">
        <v>2</v>
      </c>
      <c r="BG57">
        <f t="shared" si="0"/>
        <v>56</v>
      </c>
    </row>
    <row r="58" spans="1:59" x14ac:dyDescent="0.3">
      <c r="A58">
        <v>931</v>
      </c>
      <c r="B58" t="s">
        <v>290</v>
      </c>
      <c r="C58" t="s">
        <v>291</v>
      </c>
      <c r="D58" t="s">
        <v>141</v>
      </c>
      <c r="E58" t="s">
        <v>63</v>
      </c>
      <c r="F58">
        <v>6.1</v>
      </c>
      <c r="G58">
        <v>5</v>
      </c>
      <c r="H58">
        <v>2</v>
      </c>
      <c r="I58">
        <v>12</v>
      </c>
      <c r="J58">
        <v>78</v>
      </c>
      <c r="K58">
        <v>70</v>
      </c>
      <c r="L58">
        <v>78</v>
      </c>
      <c r="M58">
        <v>3.54</v>
      </c>
      <c r="N58">
        <v>4.32</v>
      </c>
      <c r="O58">
        <v>0.71</v>
      </c>
      <c r="P58">
        <v>1.54</v>
      </c>
      <c r="Q58">
        <v>10.26</v>
      </c>
      <c r="R58">
        <v>95.48</v>
      </c>
      <c r="S58">
        <v>45.68</v>
      </c>
      <c r="T58">
        <v>83.78</v>
      </c>
      <c r="U58">
        <v>2.9</v>
      </c>
      <c r="V58">
        <v>26.95</v>
      </c>
      <c r="W58">
        <v>12.89</v>
      </c>
      <c r="X58">
        <v>23.65</v>
      </c>
      <c r="Y58" t="s">
        <v>44</v>
      </c>
      <c r="Z58" t="s">
        <v>44</v>
      </c>
      <c r="AA58">
        <v>4.2</v>
      </c>
      <c r="AC58" t="s">
        <v>217</v>
      </c>
      <c r="AD58" t="s">
        <v>57</v>
      </c>
      <c r="AE58" t="s">
        <v>48</v>
      </c>
      <c r="AF58" t="s">
        <v>58</v>
      </c>
      <c r="AG58" t="s">
        <v>48</v>
      </c>
      <c r="AH58" t="s">
        <v>58</v>
      </c>
      <c r="AI58" t="s">
        <v>59</v>
      </c>
      <c r="AJ58" t="s">
        <v>59</v>
      </c>
      <c r="AK58">
        <v>93.91</v>
      </c>
      <c r="AL58">
        <v>3.23</v>
      </c>
      <c r="AM58">
        <v>44.63</v>
      </c>
      <c r="AN58">
        <v>6.09</v>
      </c>
      <c r="AO58">
        <v>38.54</v>
      </c>
      <c r="AP58">
        <v>90.68</v>
      </c>
      <c r="AQ58">
        <v>90.68</v>
      </c>
      <c r="AR58">
        <v>1227</v>
      </c>
      <c r="AS58">
        <v>7134</v>
      </c>
      <c r="AT58">
        <v>3.08</v>
      </c>
      <c r="AU58">
        <v>3.25</v>
      </c>
      <c r="AV58">
        <v>164</v>
      </c>
      <c r="AW58">
        <v>3616</v>
      </c>
      <c r="AX58">
        <v>0</v>
      </c>
      <c r="AY58">
        <v>0</v>
      </c>
      <c r="AZ58">
        <v>0</v>
      </c>
      <c r="BA58">
        <v>653</v>
      </c>
      <c r="BB58">
        <v>22545</v>
      </c>
      <c r="BC58">
        <v>0</v>
      </c>
      <c r="BD58">
        <v>0</v>
      </c>
      <c r="BE58">
        <v>0</v>
      </c>
      <c r="BF58">
        <v>1</v>
      </c>
      <c r="BG58">
        <f t="shared" si="0"/>
        <v>57</v>
      </c>
    </row>
    <row r="59" spans="1:59" x14ac:dyDescent="0.3">
      <c r="A59">
        <v>842</v>
      </c>
      <c r="B59" t="s">
        <v>283</v>
      </c>
      <c r="C59" t="s">
        <v>284</v>
      </c>
      <c r="D59" t="s">
        <v>62</v>
      </c>
      <c r="E59" t="s">
        <v>63</v>
      </c>
      <c r="F59">
        <v>1.2</v>
      </c>
      <c r="G59">
        <v>1</v>
      </c>
      <c r="H59">
        <v>2</v>
      </c>
      <c r="I59">
        <v>2</v>
      </c>
      <c r="J59">
        <v>28</v>
      </c>
      <c r="K59">
        <v>18</v>
      </c>
      <c r="L59">
        <v>28</v>
      </c>
      <c r="M59">
        <v>3.34</v>
      </c>
      <c r="N59">
        <v>4.07</v>
      </c>
      <c r="O59">
        <v>3.34</v>
      </c>
      <c r="P59">
        <v>1.5</v>
      </c>
      <c r="Q59">
        <v>1.52</v>
      </c>
      <c r="R59">
        <v>26.15</v>
      </c>
      <c r="S59">
        <v>6.13</v>
      </c>
      <c r="T59">
        <v>13.15</v>
      </c>
      <c r="U59">
        <v>0.46</v>
      </c>
      <c r="V59">
        <v>7.83</v>
      </c>
      <c r="W59">
        <v>1.84</v>
      </c>
      <c r="X59">
        <v>3.94</v>
      </c>
      <c r="Y59" t="s">
        <v>72</v>
      </c>
      <c r="Z59" t="s">
        <v>72</v>
      </c>
      <c r="AA59">
        <v>4.8</v>
      </c>
      <c r="AD59" t="s">
        <v>57</v>
      </c>
      <c r="AE59" t="s">
        <v>73</v>
      </c>
      <c r="AF59" t="s">
        <v>74</v>
      </c>
      <c r="AG59" t="s">
        <v>73</v>
      </c>
      <c r="AH59" t="s">
        <v>74</v>
      </c>
      <c r="AI59" t="s">
        <v>75</v>
      </c>
      <c r="AJ59" t="s">
        <v>75</v>
      </c>
      <c r="AK59">
        <v>98.78</v>
      </c>
      <c r="AL59">
        <v>16.41</v>
      </c>
      <c r="AM59">
        <v>19.59</v>
      </c>
      <c r="AN59">
        <v>1.22</v>
      </c>
      <c r="AO59">
        <v>18.37</v>
      </c>
      <c r="AP59">
        <v>72.89</v>
      </c>
      <c r="AQ59">
        <v>82.37</v>
      </c>
      <c r="AR59">
        <v>94</v>
      </c>
      <c r="AS59">
        <v>2534</v>
      </c>
      <c r="AT59">
        <v>1.45</v>
      </c>
      <c r="AU59">
        <v>1.73</v>
      </c>
      <c r="AV59">
        <v>73</v>
      </c>
      <c r="AW59">
        <v>63</v>
      </c>
      <c r="AX59">
        <v>0</v>
      </c>
      <c r="AY59">
        <v>0</v>
      </c>
      <c r="AZ59">
        <v>0</v>
      </c>
      <c r="BA59">
        <v>1859</v>
      </c>
      <c r="BB59">
        <v>2529</v>
      </c>
      <c r="BC59">
        <v>0</v>
      </c>
      <c r="BD59">
        <v>0</v>
      </c>
      <c r="BE59">
        <v>0</v>
      </c>
      <c r="BF59">
        <v>2</v>
      </c>
      <c r="BG59">
        <f t="shared" si="0"/>
        <v>58</v>
      </c>
    </row>
    <row r="60" spans="1:59" x14ac:dyDescent="0.3">
      <c r="A60">
        <v>552</v>
      </c>
      <c r="B60" t="s">
        <v>181</v>
      </c>
      <c r="C60" t="s">
        <v>182</v>
      </c>
      <c r="D60" t="s">
        <v>68</v>
      </c>
      <c r="E60" t="s">
        <v>63</v>
      </c>
      <c r="F60">
        <v>3.7</v>
      </c>
      <c r="G60">
        <v>3</v>
      </c>
      <c r="H60">
        <v>4</v>
      </c>
      <c r="I60">
        <v>0</v>
      </c>
      <c r="J60">
        <v>29</v>
      </c>
      <c r="K60">
        <v>16</v>
      </c>
      <c r="L60">
        <v>29</v>
      </c>
      <c r="M60">
        <v>3.12</v>
      </c>
      <c r="N60">
        <v>3.8</v>
      </c>
      <c r="O60">
        <v>1.04</v>
      </c>
      <c r="P60">
        <v>1.25</v>
      </c>
      <c r="Q60">
        <v>0</v>
      </c>
      <c r="R60">
        <v>27.51</v>
      </c>
      <c r="S60">
        <v>4.83</v>
      </c>
      <c r="T60">
        <v>12.24</v>
      </c>
      <c r="U60">
        <v>0</v>
      </c>
      <c r="V60">
        <v>8.83</v>
      </c>
      <c r="W60">
        <v>1.55</v>
      </c>
      <c r="X60">
        <v>3.93</v>
      </c>
      <c r="Y60" t="s">
        <v>72</v>
      </c>
      <c r="Z60" t="s">
        <v>72</v>
      </c>
      <c r="AA60">
        <v>5.5</v>
      </c>
      <c r="AC60" t="s">
        <v>64</v>
      </c>
      <c r="AD60" t="s">
        <v>57</v>
      </c>
      <c r="AE60" t="s">
        <v>58</v>
      </c>
      <c r="AF60" t="s">
        <v>73</v>
      </c>
      <c r="AG60" t="s">
        <v>58</v>
      </c>
      <c r="AH60" t="s">
        <v>73</v>
      </c>
      <c r="AJ60" t="s">
        <v>75</v>
      </c>
      <c r="AK60">
        <v>96.34</v>
      </c>
      <c r="AL60">
        <v>12.32</v>
      </c>
      <c r="AM60">
        <v>14.37</v>
      </c>
      <c r="AN60">
        <v>3.66</v>
      </c>
      <c r="AO60">
        <v>10.71</v>
      </c>
      <c r="AP60">
        <v>70.849999999999994</v>
      </c>
      <c r="AQ60">
        <v>84.02</v>
      </c>
      <c r="AR60">
        <v>0</v>
      </c>
      <c r="AS60">
        <v>2223</v>
      </c>
      <c r="AT60">
        <v>0</v>
      </c>
      <c r="AU60">
        <v>1.62</v>
      </c>
      <c r="AV60">
        <v>0</v>
      </c>
      <c r="AW60">
        <v>0</v>
      </c>
      <c r="AX60">
        <v>0</v>
      </c>
      <c r="AY60">
        <v>0</v>
      </c>
      <c r="AZ60">
        <v>0</v>
      </c>
      <c r="BA60">
        <v>1658</v>
      </c>
      <c r="BB60">
        <v>1934</v>
      </c>
      <c r="BC60">
        <v>0</v>
      </c>
      <c r="BD60">
        <v>0</v>
      </c>
      <c r="BE60">
        <v>0</v>
      </c>
      <c r="BF60">
        <v>2</v>
      </c>
      <c r="BG60">
        <f t="shared" si="0"/>
        <v>59</v>
      </c>
    </row>
    <row r="61" spans="1:59" x14ac:dyDescent="0.3">
      <c r="A61">
        <v>367</v>
      </c>
      <c r="B61" t="s">
        <v>123</v>
      </c>
      <c r="C61" t="s">
        <v>124</v>
      </c>
      <c r="D61" t="s">
        <v>62</v>
      </c>
      <c r="E61" t="s">
        <v>63</v>
      </c>
      <c r="F61">
        <v>2.4</v>
      </c>
      <c r="G61">
        <v>2</v>
      </c>
      <c r="H61">
        <v>10</v>
      </c>
      <c r="I61">
        <v>1</v>
      </c>
      <c r="J61">
        <v>2</v>
      </c>
      <c r="K61">
        <v>2</v>
      </c>
      <c r="L61">
        <v>2</v>
      </c>
      <c r="M61">
        <v>3.05</v>
      </c>
      <c r="N61">
        <v>3.72</v>
      </c>
      <c r="O61">
        <v>1.52</v>
      </c>
      <c r="P61">
        <v>1.41</v>
      </c>
      <c r="Q61">
        <v>0.63</v>
      </c>
      <c r="R61">
        <v>0.78</v>
      </c>
      <c r="S61">
        <v>0.65</v>
      </c>
      <c r="T61">
        <v>0.71</v>
      </c>
      <c r="U61">
        <v>0.21</v>
      </c>
      <c r="V61">
        <v>0.26</v>
      </c>
      <c r="W61">
        <v>0.21</v>
      </c>
      <c r="X61">
        <v>0.23</v>
      </c>
      <c r="Y61" t="s">
        <v>78</v>
      </c>
      <c r="Z61" t="s">
        <v>78</v>
      </c>
      <c r="AA61">
        <v>3.7</v>
      </c>
      <c r="AB61" t="s">
        <v>64</v>
      </c>
      <c r="AC61" t="s">
        <v>45</v>
      </c>
      <c r="AD61" t="s">
        <v>57</v>
      </c>
      <c r="AE61" t="s">
        <v>74</v>
      </c>
      <c r="AF61" t="s">
        <v>90</v>
      </c>
      <c r="AG61" t="s">
        <v>74</v>
      </c>
      <c r="AH61" t="s">
        <v>90</v>
      </c>
      <c r="AK61">
        <v>97.56</v>
      </c>
      <c r="AL61">
        <v>11.01</v>
      </c>
      <c r="AM61">
        <v>29.84</v>
      </c>
      <c r="AN61">
        <v>2.44</v>
      </c>
      <c r="AO61">
        <v>27.4</v>
      </c>
      <c r="AP61">
        <v>77.349999999999994</v>
      </c>
      <c r="AQ61">
        <v>86.55</v>
      </c>
      <c r="AR61">
        <v>0</v>
      </c>
      <c r="AS61">
        <v>0</v>
      </c>
      <c r="AT61">
        <v>0</v>
      </c>
      <c r="AU61">
        <v>0</v>
      </c>
      <c r="AV61">
        <v>0</v>
      </c>
      <c r="AW61">
        <v>0</v>
      </c>
      <c r="AX61">
        <v>0</v>
      </c>
      <c r="AY61">
        <v>0</v>
      </c>
      <c r="AZ61">
        <v>0</v>
      </c>
      <c r="BA61">
        <v>0</v>
      </c>
      <c r="BB61">
        <v>0</v>
      </c>
      <c r="BC61">
        <v>0</v>
      </c>
      <c r="BD61">
        <v>0</v>
      </c>
      <c r="BE61">
        <v>0</v>
      </c>
      <c r="BF61">
        <v>0</v>
      </c>
      <c r="BG61">
        <f t="shared" si="0"/>
        <v>60</v>
      </c>
    </row>
    <row r="62" spans="1:59" x14ac:dyDescent="0.3">
      <c r="A62">
        <v>655</v>
      </c>
      <c r="B62" t="s">
        <v>209</v>
      </c>
      <c r="C62" t="s">
        <v>210</v>
      </c>
      <c r="D62" t="s">
        <v>62</v>
      </c>
      <c r="E62" t="s">
        <v>63</v>
      </c>
      <c r="F62">
        <v>4.9000000000000004</v>
      </c>
      <c r="G62">
        <v>4</v>
      </c>
      <c r="H62">
        <v>4</v>
      </c>
      <c r="I62">
        <v>6</v>
      </c>
      <c r="J62">
        <v>6</v>
      </c>
      <c r="K62">
        <v>6</v>
      </c>
      <c r="L62">
        <v>6</v>
      </c>
      <c r="M62">
        <v>2.85</v>
      </c>
      <c r="N62">
        <v>3.48</v>
      </c>
      <c r="O62">
        <v>0.71</v>
      </c>
      <c r="P62">
        <v>2.59</v>
      </c>
      <c r="Q62">
        <v>3.91</v>
      </c>
      <c r="R62">
        <v>3.72</v>
      </c>
      <c r="S62">
        <v>3.83</v>
      </c>
      <c r="T62">
        <v>3.75</v>
      </c>
      <c r="U62">
        <v>1.37</v>
      </c>
      <c r="V62">
        <v>1.31</v>
      </c>
      <c r="W62">
        <v>1.34</v>
      </c>
      <c r="X62">
        <v>1.32</v>
      </c>
      <c r="Y62" t="s">
        <v>72</v>
      </c>
      <c r="Z62" t="s">
        <v>72</v>
      </c>
      <c r="AA62">
        <v>3</v>
      </c>
      <c r="AC62" t="s">
        <v>211</v>
      </c>
      <c r="AD62" t="s">
        <v>57</v>
      </c>
      <c r="AE62" t="s">
        <v>74</v>
      </c>
      <c r="AF62" t="s">
        <v>90</v>
      </c>
      <c r="AG62" t="s">
        <v>74</v>
      </c>
      <c r="AH62" t="s">
        <v>90</v>
      </c>
      <c r="AK62" t="s">
        <v>36</v>
      </c>
      <c r="AL62" t="s">
        <v>36</v>
      </c>
      <c r="AM62" t="s">
        <v>36</v>
      </c>
      <c r="AN62" t="s">
        <v>36</v>
      </c>
      <c r="AO62" t="s">
        <v>36</v>
      </c>
      <c r="AP62" t="s">
        <v>36</v>
      </c>
      <c r="AQ62" t="s">
        <v>36</v>
      </c>
      <c r="AR62" t="s">
        <v>36</v>
      </c>
      <c r="AS62" t="s">
        <v>36</v>
      </c>
      <c r="AT62" t="s">
        <v>36</v>
      </c>
      <c r="AU62" t="s">
        <v>36</v>
      </c>
      <c r="AV62" t="s">
        <v>36</v>
      </c>
      <c r="AW62" t="s">
        <v>36</v>
      </c>
      <c r="AX62" t="s">
        <v>36</v>
      </c>
      <c r="AY62" t="s">
        <v>36</v>
      </c>
      <c r="AZ62" t="s">
        <v>36</v>
      </c>
      <c r="BA62" t="s">
        <v>36</v>
      </c>
      <c r="BB62" t="s">
        <v>36</v>
      </c>
      <c r="BC62" t="s">
        <v>36</v>
      </c>
      <c r="BD62" t="s">
        <v>36</v>
      </c>
      <c r="BE62" t="s">
        <v>36</v>
      </c>
      <c r="BF62">
        <v>0</v>
      </c>
      <c r="BG62">
        <f t="shared" si="0"/>
        <v>61</v>
      </c>
    </row>
    <row r="63" spans="1:59" x14ac:dyDescent="0.3">
      <c r="A63">
        <v>404</v>
      </c>
      <c r="B63" t="s">
        <v>147</v>
      </c>
      <c r="C63" t="s">
        <v>148</v>
      </c>
      <c r="D63" t="s">
        <v>68</v>
      </c>
      <c r="E63" t="s">
        <v>63</v>
      </c>
      <c r="F63">
        <v>1.2</v>
      </c>
      <c r="G63">
        <v>1</v>
      </c>
      <c r="H63">
        <v>1</v>
      </c>
      <c r="I63">
        <v>0</v>
      </c>
      <c r="J63">
        <v>43</v>
      </c>
      <c r="K63">
        <v>5</v>
      </c>
      <c r="L63">
        <v>43</v>
      </c>
      <c r="M63">
        <v>2.75</v>
      </c>
      <c r="N63">
        <v>3.35</v>
      </c>
      <c r="O63">
        <v>2.75</v>
      </c>
      <c r="P63">
        <v>1.36</v>
      </c>
      <c r="Q63">
        <v>0</v>
      </c>
      <c r="R63">
        <v>96.52</v>
      </c>
      <c r="S63">
        <v>3.86</v>
      </c>
      <c r="T63">
        <v>39.57</v>
      </c>
      <c r="U63">
        <v>0</v>
      </c>
      <c r="V63">
        <v>35.1</v>
      </c>
      <c r="W63">
        <v>1.4</v>
      </c>
      <c r="X63">
        <v>14.39</v>
      </c>
      <c r="Y63" t="s">
        <v>72</v>
      </c>
      <c r="Z63" t="s">
        <v>44</v>
      </c>
      <c r="AA63">
        <v>2.2000000000000002</v>
      </c>
      <c r="AC63" t="s">
        <v>149</v>
      </c>
      <c r="AD63" t="s">
        <v>57</v>
      </c>
      <c r="AE63" t="s">
        <v>74</v>
      </c>
      <c r="AF63" t="s">
        <v>90</v>
      </c>
      <c r="AG63" t="s">
        <v>58</v>
      </c>
      <c r="AH63" t="s">
        <v>73</v>
      </c>
      <c r="AJ63" t="s">
        <v>75</v>
      </c>
      <c r="AK63">
        <v>98.78</v>
      </c>
      <c r="AL63">
        <v>16.29</v>
      </c>
      <c r="AM63">
        <v>7.43</v>
      </c>
      <c r="AN63">
        <v>1.22</v>
      </c>
      <c r="AO63">
        <v>6.21</v>
      </c>
      <c r="AP63">
        <v>65.22</v>
      </c>
      <c r="AQ63">
        <v>82.49</v>
      </c>
      <c r="AR63">
        <v>0</v>
      </c>
      <c r="AS63">
        <v>3449</v>
      </c>
      <c r="AT63">
        <v>0</v>
      </c>
      <c r="AU63">
        <v>1.83</v>
      </c>
      <c r="AV63">
        <v>0</v>
      </c>
      <c r="AW63">
        <v>0</v>
      </c>
      <c r="AX63">
        <v>0</v>
      </c>
      <c r="AY63">
        <v>0</v>
      </c>
      <c r="AZ63">
        <v>0</v>
      </c>
      <c r="BA63">
        <v>2263</v>
      </c>
      <c r="BB63">
        <v>4064</v>
      </c>
      <c r="BC63">
        <v>0</v>
      </c>
      <c r="BD63">
        <v>0</v>
      </c>
      <c r="BE63">
        <v>0</v>
      </c>
      <c r="BF63">
        <v>2</v>
      </c>
      <c r="BG63">
        <f t="shared" si="0"/>
        <v>62</v>
      </c>
    </row>
    <row r="64" spans="1:59" x14ac:dyDescent="0.3">
      <c r="A64">
        <v>822</v>
      </c>
      <c r="B64" t="s">
        <v>252</v>
      </c>
      <c r="C64" t="s">
        <v>253</v>
      </c>
      <c r="D64" t="s">
        <v>62</v>
      </c>
      <c r="E64" t="s">
        <v>43</v>
      </c>
      <c r="F64">
        <v>1.2</v>
      </c>
      <c r="G64">
        <v>1</v>
      </c>
      <c r="H64">
        <v>1</v>
      </c>
      <c r="I64">
        <v>1</v>
      </c>
      <c r="J64">
        <v>15</v>
      </c>
      <c r="K64">
        <v>10</v>
      </c>
      <c r="L64">
        <v>15</v>
      </c>
      <c r="M64">
        <v>2.7</v>
      </c>
      <c r="N64">
        <v>3.29</v>
      </c>
      <c r="O64">
        <v>2.7</v>
      </c>
      <c r="P64">
        <v>1.1000000000000001</v>
      </c>
      <c r="Q64">
        <v>0.46</v>
      </c>
      <c r="R64">
        <v>16.829999999999998</v>
      </c>
      <c r="S64">
        <v>3.89</v>
      </c>
      <c r="T64">
        <v>9.69</v>
      </c>
      <c r="U64">
        <v>0.17</v>
      </c>
      <c r="V64">
        <v>6.23</v>
      </c>
      <c r="W64">
        <v>1.44</v>
      </c>
      <c r="X64">
        <v>3.59</v>
      </c>
      <c r="Y64" t="s">
        <v>72</v>
      </c>
      <c r="Z64" t="s">
        <v>72</v>
      </c>
      <c r="AA64">
        <v>3.2</v>
      </c>
      <c r="AC64" t="s">
        <v>254</v>
      </c>
      <c r="AD64" t="s">
        <v>57</v>
      </c>
      <c r="AE64" t="s">
        <v>74</v>
      </c>
      <c r="AF64" t="s">
        <v>90</v>
      </c>
      <c r="AG64" t="s">
        <v>74</v>
      </c>
      <c r="AH64" t="s">
        <v>90</v>
      </c>
      <c r="AK64">
        <v>98.78</v>
      </c>
      <c r="AL64">
        <v>45.46</v>
      </c>
      <c r="AM64">
        <v>5.04</v>
      </c>
      <c r="AN64">
        <v>1.22</v>
      </c>
      <c r="AO64">
        <v>3.82</v>
      </c>
      <c r="AP64">
        <v>28.83</v>
      </c>
      <c r="AQ64">
        <v>53.32</v>
      </c>
      <c r="AR64">
        <v>0</v>
      </c>
      <c r="AS64">
        <v>834</v>
      </c>
      <c r="AT64">
        <v>0</v>
      </c>
      <c r="AU64">
        <v>1</v>
      </c>
      <c r="AV64">
        <v>0</v>
      </c>
      <c r="AW64">
        <v>0</v>
      </c>
      <c r="AX64">
        <v>0</v>
      </c>
      <c r="AY64">
        <v>0</v>
      </c>
      <c r="AZ64">
        <v>0</v>
      </c>
      <c r="BA64">
        <v>834</v>
      </c>
      <c r="BB64">
        <v>0</v>
      </c>
      <c r="BC64">
        <v>0</v>
      </c>
      <c r="BD64">
        <v>0</v>
      </c>
      <c r="BE64">
        <v>0</v>
      </c>
      <c r="BF64">
        <v>2</v>
      </c>
      <c r="BG64">
        <f t="shared" si="0"/>
        <v>63</v>
      </c>
    </row>
    <row r="65" spans="1:59" x14ac:dyDescent="0.3">
      <c r="A65">
        <v>221</v>
      </c>
      <c r="B65" t="s">
        <v>88</v>
      </c>
      <c r="C65" t="s">
        <v>89</v>
      </c>
      <c r="D65" t="s">
        <v>68</v>
      </c>
      <c r="E65" t="s">
        <v>43</v>
      </c>
      <c r="F65">
        <v>4.9000000000000004</v>
      </c>
      <c r="G65">
        <v>1</v>
      </c>
      <c r="H65">
        <v>1</v>
      </c>
      <c r="I65">
        <v>1</v>
      </c>
      <c r="J65">
        <v>1</v>
      </c>
      <c r="K65">
        <v>1</v>
      </c>
      <c r="L65">
        <v>1</v>
      </c>
      <c r="M65">
        <v>2.17</v>
      </c>
      <c r="N65">
        <v>2.65</v>
      </c>
      <c r="O65">
        <v>8.68</v>
      </c>
      <c r="P65">
        <v>1.19</v>
      </c>
      <c r="Q65">
        <v>0.99</v>
      </c>
      <c r="R65">
        <v>1.0900000000000001</v>
      </c>
      <c r="S65">
        <v>1.02</v>
      </c>
      <c r="T65">
        <v>1.07</v>
      </c>
      <c r="U65">
        <v>0.46</v>
      </c>
      <c r="V65">
        <v>0.5</v>
      </c>
      <c r="W65">
        <v>0.47</v>
      </c>
      <c r="X65">
        <v>0.49</v>
      </c>
      <c r="Y65" t="s">
        <v>78</v>
      </c>
      <c r="Z65" t="s">
        <v>78</v>
      </c>
      <c r="AA65">
        <v>3.9</v>
      </c>
      <c r="AB65" t="s">
        <v>79</v>
      </c>
      <c r="AC65" t="s">
        <v>69</v>
      </c>
      <c r="AD65" t="s">
        <v>57</v>
      </c>
      <c r="AE65" t="s">
        <v>74</v>
      </c>
      <c r="AF65" t="s">
        <v>90</v>
      </c>
      <c r="AG65" t="s">
        <v>74</v>
      </c>
      <c r="AH65" t="s">
        <v>90</v>
      </c>
      <c r="AK65">
        <v>96.51</v>
      </c>
      <c r="AL65">
        <v>39.43</v>
      </c>
      <c r="AM65">
        <v>6.73</v>
      </c>
      <c r="AN65">
        <v>3.49</v>
      </c>
      <c r="AO65">
        <v>3.24</v>
      </c>
      <c r="AP65">
        <v>32.799999999999997</v>
      </c>
      <c r="AQ65">
        <v>57.09</v>
      </c>
      <c r="AR65">
        <v>0</v>
      </c>
      <c r="AS65">
        <v>0</v>
      </c>
      <c r="AT65">
        <v>0</v>
      </c>
      <c r="AU65">
        <v>0</v>
      </c>
      <c r="AV65">
        <v>0</v>
      </c>
      <c r="AW65">
        <v>0</v>
      </c>
      <c r="AX65">
        <v>0</v>
      </c>
      <c r="AY65">
        <v>0</v>
      </c>
      <c r="AZ65">
        <v>0</v>
      </c>
      <c r="BA65">
        <v>0</v>
      </c>
      <c r="BB65">
        <v>0</v>
      </c>
      <c r="BC65">
        <v>0</v>
      </c>
      <c r="BD65">
        <v>0</v>
      </c>
      <c r="BE65">
        <v>0</v>
      </c>
      <c r="BF65">
        <v>0</v>
      </c>
      <c r="BG65">
        <f t="shared" si="0"/>
        <v>64</v>
      </c>
    </row>
    <row r="66" spans="1:59" x14ac:dyDescent="0.3">
      <c r="A66">
        <v>580</v>
      </c>
      <c r="B66" t="s">
        <v>183</v>
      </c>
      <c r="C66" t="s">
        <v>184</v>
      </c>
      <c r="D66" t="s">
        <v>62</v>
      </c>
      <c r="E66" t="s">
        <v>63</v>
      </c>
      <c r="F66">
        <v>3.7</v>
      </c>
      <c r="G66">
        <v>3</v>
      </c>
      <c r="H66">
        <v>4</v>
      </c>
      <c r="I66">
        <v>5</v>
      </c>
      <c r="J66">
        <v>1</v>
      </c>
      <c r="K66">
        <v>7</v>
      </c>
      <c r="L66">
        <v>6</v>
      </c>
      <c r="M66">
        <v>1.44</v>
      </c>
      <c r="N66">
        <v>1.76</v>
      </c>
      <c r="O66">
        <v>0.48</v>
      </c>
      <c r="P66">
        <v>0.14000000000000001</v>
      </c>
      <c r="Q66">
        <v>2.2200000000000002</v>
      </c>
      <c r="R66">
        <v>0.01</v>
      </c>
      <c r="S66">
        <v>1.75</v>
      </c>
      <c r="T66">
        <v>1.17</v>
      </c>
      <c r="U66">
        <v>1.54</v>
      </c>
      <c r="V66">
        <v>0.01</v>
      </c>
      <c r="W66">
        <v>1.21</v>
      </c>
      <c r="X66">
        <v>0.81</v>
      </c>
      <c r="Y66" t="s">
        <v>72</v>
      </c>
      <c r="Z66" t="s">
        <v>72</v>
      </c>
      <c r="AA66">
        <v>4.2</v>
      </c>
      <c r="AB66" t="s">
        <v>64</v>
      </c>
      <c r="AD66" t="s">
        <v>57</v>
      </c>
      <c r="AE66" t="s">
        <v>73</v>
      </c>
      <c r="AF66" t="s">
        <v>74</v>
      </c>
      <c r="AG66" t="s">
        <v>73</v>
      </c>
      <c r="AH66" t="s">
        <v>74</v>
      </c>
      <c r="AK66">
        <v>96.34</v>
      </c>
      <c r="AL66">
        <v>26.4</v>
      </c>
      <c r="AM66">
        <v>13.4</v>
      </c>
      <c r="AN66">
        <v>3.66</v>
      </c>
      <c r="AO66">
        <v>9.74</v>
      </c>
      <c r="AP66">
        <v>50.49</v>
      </c>
      <c r="AQ66">
        <v>69.94</v>
      </c>
      <c r="AR66">
        <v>0</v>
      </c>
      <c r="AS66">
        <v>0</v>
      </c>
      <c r="AT66">
        <v>0</v>
      </c>
      <c r="AU66">
        <v>0</v>
      </c>
      <c r="AV66">
        <v>0</v>
      </c>
      <c r="AW66">
        <v>0</v>
      </c>
      <c r="AX66">
        <v>0</v>
      </c>
      <c r="AY66">
        <v>0</v>
      </c>
      <c r="AZ66">
        <v>0</v>
      </c>
      <c r="BA66">
        <v>0</v>
      </c>
      <c r="BB66">
        <v>0</v>
      </c>
      <c r="BC66">
        <v>0</v>
      </c>
      <c r="BD66">
        <v>0</v>
      </c>
      <c r="BE66">
        <v>0</v>
      </c>
      <c r="BF66">
        <v>0</v>
      </c>
      <c r="BG66">
        <f t="shared" si="0"/>
        <v>65</v>
      </c>
    </row>
    <row r="67" spans="1:59" x14ac:dyDescent="0.3">
      <c r="A67">
        <v>951</v>
      </c>
      <c r="B67" t="s">
        <v>292</v>
      </c>
      <c r="C67" t="s">
        <v>293</v>
      </c>
      <c r="D67" t="s">
        <v>141</v>
      </c>
      <c r="E67" t="s">
        <v>43</v>
      </c>
      <c r="F67">
        <v>1.2</v>
      </c>
      <c r="G67">
        <v>1</v>
      </c>
      <c r="H67">
        <v>1</v>
      </c>
      <c r="I67">
        <v>2</v>
      </c>
      <c r="J67">
        <v>4</v>
      </c>
      <c r="K67">
        <v>6</v>
      </c>
      <c r="L67">
        <v>6</v>
      </c>
      <c r="M67">
        <v>1.1000000000000001</v>
      </c>
      <c r="N67">
        <v>1.34</v>
      </c>
      <c r="O67">
        <v>1.1000000000000001</v>
      </c>
      <c r="P67">
        <v>0.48</v>
      </c>
      <c r="Q67">
        <v>1.36</v>
      </c>
      <c r="R67">
        <v>2.41</v>
      </c>
      <c r="S67">
        <v>2.89</v>
      </c>
      <c r="T67">
        <v>2.88</v>
      </c>
      <c r="U67">
        <v>1.24</v>
      </c>
      <c r="V67">
        <v>2.19</v>
      </c>
      <c r="W67">
        <v>2.63</v>
      </c>
      <c r="X67">
        <v>2.62</v>
      </c>
      <c r="Y67" t="s">
        <v>72</v>
      </c>
      <c r="Z67" t="s">
        <v>72</v>
      </c>
      <c r="AA67">
        <v>4.5999999999999996</v>
      </c>
      <c r="AB67" t="s">
        <v>64</v>
      </c>
      <c r="AC67" t="s">
        <v>69</v>
      </c>
      <c r="AD67" t="s">
        <v>57</v>
      </c>
      <c r="AE67" t="s">
        <v>73</v>
      </c>
      <c r="AF67" t="s">
        <v>74</v>
      </c>
      <c r="AG67" t="s">
        <v>73</v>
      </c>
      <c r="AH67" t="s">
        <v>74</v>
      </c>
      <c r="AI67" t="s">
        <v>75</v>
      </c>
      <c r="AJ67" t="s">
        <v>75</v>
      </c>
      <c r="AK67">
        <v>98.8</v>
      </c>
      <c r="AL67">
        <v>27.35</v>
      </c>
      <c r="AM67">
        <v>5.36</v>
      </c>
      <c r="AN67">
        <v>1.2</v>
      </c>
      <c r="AO67">
        <v>4.16</v>
      </c>
      <c r="AP67">
        <v>49.46</v>
      </c>
      <c r="AQ67">
        <v>71.45</v>
      </c>
      <c r="AR67">
        <v>197</v>
      </c>
      <c r="AS67">
        <v>296</v>
      </c>
      <c r="AT67">
        <v>2.96</v>
      </c>
      <c r="AU67">
        <v>2.79</v>
      </c>
      <c r="AV67">
        <v>4</v>
      </c>
      <c r="AW67">
        <v>580</v>
      </c>
      <c r="AX67">
        <v>0</v>
      </c>
      <c r="AY67">
        <v>0</v>
      </c>
      <c r="AZ67">
        <v>0</v>
      </c>
      <c r="BA67">
        <v>32</v>
      </c>
      <c r="BB67">
        <v>793</v>
      </c>
      <c r="BC67">
        <v>0</v>
      </c>
      <c r="BD67">
        <v>0</v>
      </c>
      <c r="BE67">
        <v>0</v>
      </c>
      <c r="BF67">
        <v>2</v>
      </c>
      <c r="BG67">
        <f t="shared" ref="BG67:BG94" si="1">ROW()-1</f>
        <v>66</v>
      </c>
    </row>
    <row r="68" spans="1:59" x14ac:dyDescent="0.3">
      <c r="A68">
        <v>820</v>
      </c>
      <c r="B68" t="s">
        <v>249</v>
      </c>
      <c r="C68" t="s">
        <v>250</v>
      </c>
      <c r="D68" t="s">
        <v>34</v>
      </c>
      <c r="E68" t="s">
        <v>43</v>
      </c>
      <c r="F68">
        <v>2.4</v>
      </c>
      <c r="G68">
        <v>2</v>
      </c>
      <c r="H68">
        <v>1</v>
      </c>
      <c r="I68">
        <v>58</v>
      </c>
      <c r="J68">
        <v>30</v>
      </c>
      <c r="K68">
        <v>75</v>
      </c>
      <c r="L68">
        <v>78</v>
      </c>
      <c r="M68">
        <v>0.9</v>
      </c>
      <c r="N68">
        <v>1.1000000000000001</v>
      </c>
      <c r="O68">
        <v>0.45</v>
      </c>
      <c r="P68">
        <v>0.24</v>
      </c>
      <c r="Q68">
        <v>110.72</v>
      </c>
      <c r="R68">
        <v>69.88</v>
      </c>
      <c r="S68">
        <v>116.53</v>
      </c>
      <c r="T68">
        <v>151.18</v>
      </c>
      <c r="U68">
        <v>123.02</v>
      </c>
      <c r="V68">
        <v>77.64</v>
      </c>
      <c r="W68">
        <v>129.47999999999999</v>
      </c>
      <c r="X68">
        <v>167.97</v>
      </c>
      <c r="Y68" t="s">
        <v>44</v>
      </c>
      <c r="Z68" t="s">
        <v>44</v>
      </c>
      <c r="AA68">
        <v>4.5</v>
      </c>
      <c r="AB68" t="s">
        <v>251</v>
      </c>
      <c r="AC68" t="s">
        <v>69</v>
      </c>
      <c r="AD68" t="s">
        <v>57</v>
      </c>
      <c r="AE68" t="s">
        <v>48</v>
      </c>
      <c r="AF68" t="s">
        <v>58</v>
      </c>
      <c r="AG68" t="s">
        <v>48</v>
      </c>
      <c r="AH68" t="s">
        <v>58</v>
      </c>
      <c r="AI68" t="s">
        <v>59</v>
      </c>
      <c r="AJ68" t="s">
        <v>59</v>
      </c>
      <c r="AK68">
        <v>97.73</v>
      </c>
      <c r="AL68">
        <v>3.82</v>
      </c>
      <c r="AM68">
        <v>25.62</v>
      </c>
      <c r="AN68">
        <v>2.27</v>
      </c>
      <c r="AO68">
        <v>23.35</v>
      </c>
      <c r="AP68">
        <v>91.91</v>
      </c>
      <c r="AQ68">
        <v>93.91</v>
      </c>
      <c r="AR68">
        <v>5524</v>
      </c>
      <c r="AS68">
        <v>2964</v>
      </c>
      <c r="AT68">
        <v>3.11</v>
      </c>
      <c r="AU68">
        <v>2.36</v>
      </c>
      <c r="AV68">
        <v>1080</v>
      </c>
      <c r="AW68">
        <v>13898</v>
      </c>
      <c r="AX68">
        <v>0</v>
      </c>
      <c r="AY68">
        <v>2192</v>
      </c>
      <c r="AZ68">
        <v>0</v>
      </c>
      <c r="BA68">
        <v>1404</v>
      </c>
      <c r="BB68">
        <v>5591</v>
      </c>
      <c r="BC68">
        <v>0</v>
      </c>
      <c r="BD68">
        <v>0</v>
      </c>
      <c r="BE68">
        <v>0</v>
      </c>
      <c r="BF68">
        <v>1</v>
      </c>
      <c r="BG68">
        <f t="shared" si="1"/>
        <v>67</v>
      </c>
    </row>
    <row r="69" spans="1:59" x14ac:dyDescent="0.3">
      <c r="A69">
        <v>341</v>
      </c>
      <c r="B69" t="s">
        <v>305</v>
      </c>
      <c r="C69" t="s">
        <v>306</v>
      </c>
      <c r="D69" t="s">
        <v>62</v>
      </c>
      <c r="E69" t="s">
        <v>0</v>
      </c>
      <c r="F69">
        <v>2.4</v>
      </c>
      <c r="G69">
        <v>2</v>
      </c>
      <c r="H69" t="s">
        <v>36</v>
      </c>
      <c r="I69" t="s">
        <v>36</v>
      </c>
      <c r="J69" t="s">
        <v>36</v>
      </c>
      <c r="K69" t="s">
        <v>36</v>
      </c>
      <c r="L69" t="s">
        <v>36</v>
      </c>
      <c r="M69">
        <v>0.73</v>
      </c>
      <c r="N69">
        <v>0.89</v>
      </c>
      <c r="O69">
        <v>0.37</v>
      </c>
      <c r="P69" t="s">
        <v>36</v>
      </c>
      <c r="Q69" t="s">
        <v>36</v>
      </c>
      <c r="R69" t="s">
        <v>36</v>
      </c>
      <c r="S69" t="s">
        <v>36</v>
      </c>
      <c r="T69" t="s">
        <v>36</v>
      </c>
      <c r="U69" t="s">
        <v>36</v>
      </c>
      <c r="V69" t="s">
        <v>36</v>
      </c>
      <c r="W69" t="s">
        <v>36</v>
      </c>
      <c r="X69" t="s">
        <v>36</v>
      </c>
      <c r="Y69" t="s">
        <v>106</v>
      </c>
      <c r="Z69" t="s">
        <v>106</v>
      </c>
      <c r="AA69" t="s">
        <v>36</v>
      </c>
      <c r="AB69" t="s">
        <v>307</v>
      </c>
      <c r="AC69" t="s">
        <v>307</v>
      </c>
      <c r="AD69" t="s">
        <v>57</v>
      </c>
      <c r="AE69" t="s">
        <v>308</v>
      </c>
      <c r="AF69" t="s">
        <v>308</v>
      </c>
      <c r="AG69" t="s">
        <v>308</v>
      </c>
      <c r="AH69" t="s">
        <v>308</v>
      </c>
      <c r="AK69" t="s">
        <v>36</v>
      </c>
      <c r="AL69" t="s">
        <v>36</v>
      </c>
      <c r="AM69" t="s">
        <v>36</v>
      </c>
      <c r="AN69" t="s">
        <v>36</v>
      </c>
      <c r="AO69" t="s">
        <v>36</v>
      </c>
      <c r="AP69" t="s">
        <v>36</v>
      </c>
      <c r="AQ69" t="s">
        <v>36</v>
      </c>
      <c r="AR69" t="s">
        <v>36</v>
      </c>
      <c r="AS69" t="s">
        <v>36</v>
      </c>
      <c r="AT69" t="s">
        <v>36</v>
      </c>
      <c r="AU69" t="s">
        <v>36</v>
      </c>
      <c r="AV69" t="s">
        <v>36</v>
      </c>
      <c r="AW69" t="s">
        <v>36</v>
      </c>
      <c r="AX69" t="s">
        <v>36</v>
      </c>
      <c r="AY69" t="s">
        <v>36</v>
      </c>
      <c r="AZ69" t="s">
        <v>36</v>
      </c>
      <c r="BA69" t="s">
        <v>36</v>
      </c>
      <c r="BB69" t="s">
        <v>36</v>
      </c>
      <c r="BC69" t="s">
        <v>36</v>
      </c>
      <c r="BD69" t="s">
        <v>36</v>
      </c>
      <c r="BE69" t="s">
        <v>36</v>
      </c>
      <c r="BF69">
        <v>0</v>
      </c>
      <c r="BG69">
        <f t="shared" si="1"/>
        <v>68</v>
      </c>
    </row>
    <row r="70" spans="1:59" x14ac:dyDescent="0.3">
      <c r="A70">
        <v>681</v>
      </c>
      <c r="B70" t="s">
        <v>312</v>
      </c>
      <c r="C70" t="s">
        <v>313</v>
      </c>
      <c r="D70" t="s">
        <v>62</v>
      </c>
      <c r="E70" t="s">
        <v>0</v>
      </c>
      <c r="F70">
        <v>1.2</v>
      </c>
      <c r="G70">
        <v>1</v>
      </c>
      <c r="H70" t="s">
        <v>36</v>
      </c>
      <c r="I70" t="s">
        <v>36</v>
      </c>
      <c r="J70" t="s">
        <v>36</v>
      </c>
      <c r="K70" t="s">
        <v>36</v>
      </c>
      <c r="L70" t="s">
        <v>36</v>
      </c>
      <c r="M70">
        <v>0.6</v>
      </c>
      <c r="N70">
        <v>0.73</v>
      </c>
      <c r="O70">
        <v>0.6</v>
      </c>
      <c r="P70" t="s">
        <v>36</v>
      </c>
      <c r="Q70" t="s">
        <v>36</v>
      </c>
      <c r="R70" t="s">
        <v>36</v>
      </c>
      <c r="S70" t="s">
        <v>36</v>
      </c>
      <c r="T70" t="s">
        <v>36</v>
      </c>
      <c r="U70" t="s">
        <v>36</v>
      </c>
      <c r="V70" t="s">
        <v>36</v>
      </c>
      <c r="W70" t="s">
        <v>36</v>
      </c>
      <c r="X70" t="s">
        <v>36</v>
      </c>
      <c r="Y70" t="s">
        <v>106</v>
      </c>
      <c r="Z70" t="s">
        <v>106</v>
      </c>
      <c r="AA70" t="s">
        <v>36</v>
      </c>
      <c r="AB70" t="s">
        <v>307</v>
      </c>
      <c r="AC70" t="s">
        <v>307</v>
      </c>
      <c r="AD70" t="s">
        <v>57</v>
      </c>
      <c r="AE70" t="s">
        <v>308</v>
      </c>
      <c r="AF70" t="s">
        <v>308</v>
      </c>
      <c r="AG70" t="s">
        <v>308</v>
      </c>
      <c r="AH70" t="s">
        <v>308</v>
      </c>
      <c r="AK70" t="s">
        <v>36</v>
      </c>
      <c r="AL70" t="s">
        <v>36</v>
      </c>
      <c r="AM70" t="s">
        <v>36</v>
      </c>
      <c r="AN70" t="s">
        <v>36</v>
      </c>
      <c r="AO70" t="s">
        <v>36</v>
      </c>
      <c r="AP70" t="s">
        <v>36</v>
      </c>
      <c r="AQ70" t="s">
        <v>36</v>
      </c>
      <c r="AR70" t="s">
        <v>36</v>
      </c>
      <c r="AS70" t="s">
        <v>36</v>
      </c>
      <c r="AT70" t="s">
        <v>36</v>
      </c>
      <c r="AU70" t="s">
        <v>36</v>
      </c>
      <c r="AV70" t="s">
        <v>36</v>
      </c>
      <c r="AW70" t="s">
        <v>36</v>
      </c>
      <c r="AX70" t="s">
        <v>36</v>
      </c>
      <c r="AY70" t="s">
        <v>36</v>
      </c>
      <c r="AZ70" t="s">
        <v>36</v>
      </c>
      <c r="BA70" t="s">
        <v>36</v>
      </c>
      <c r="BB70" t="s">
        <v>36</v>
      </c>
      <c r="BC70" t="s">
        <v>36</v>
      </c>
      <c r="BD70" t="s">
        <v>36</v>
      </c>
      <c r="BE70" t="s">
        <v>36</v>
      </c>
      <c r="BF70">
        <v>0</v>
      </c>
      <c r="BG70">
        <f t="shared" si="1"/>
        <v>69</v>
      </c>
    </row>
    <row r="71" spans="1:59" x14ac:dyDescent="0.3">
      <c r="A71">
        <v>332</v>
      </c>
      <c r="B71" t="s">
        <v>117</v>
      </c>
      <c r="C71" t="s">
        <v>118</v>
      </c>
      <c r="D71" t="s">
        <v>62</v>
      </c>
      <c r="E71" t="s">
        <v>63</v>
      </c>
      <c r="F71">
        <v>1.2</v>
      </c>
      <c r="G71">
        <v>1</v>
      </c>
      <c r="H71">
        <v>1</v>
      </c>
      <c r="I71">
        <v>1</v>
      </c>
      <c r="J71">
        <v>1</v>
      </c>
      <c r="K71">
        <v>1</v>
      </c>
      <c r="L71">
        <v>2</v>
      </c>
      <c r="M71">
        <v>0.5</v>
      </c>
      <c r="N71">
        <v>0.61</v>
      </c>
      <c r="O71">
        <v>0.5</v>
      </c>
      <c r="P71">
        <v>0.01</v>
      </c>
      <c r="Q71">
        <v>0.01</v>
      </c>
      <c r="R71">
        <v>0.01</v>
      </c>
      <c r="S71">
        <v>0.01</v>
      </c>
      <c r="T71">
        <v>0.01</v>
      </c>
      <c r="U71">
        <v>0.02</v>
      </c>
      <c r="V71">
        <v>0.02</v>
      </c>
      <c r="W71">
        <v>0.02</v>
      </c>
      <c r="X71">
        <v>0.03</v>
      </c>
      <c r="Y71" t="s">
        <v>119</v>
      </c>
      <c r="Z71" t="s">
        <v>119</v>
      </c>
      <c r="AA71">
        <v>3.1</v>
      </c>
      <c r="AB71" t="s">
        <v>64</v>
      </c>
      <c r="AC71" t="s">
        <v>120</v>
      </c>
      <c r="AD71" t="s">
        <v>57</v>
      </c>
      <c r="AE71" t="s">
        <v>90</v>
      </c>
      <c r="AF71" t="s">
        <v>90</v>
      </c>
      <c r="AG71" t="s">
        <v>90</v>
      </c>
      <c r="AH71" t="s">
        <v>90</v>
      </c>
      <c r="AK71">
        <v>98.78</v>
      </c>
      <c r="AL71">
        <v>19.2</v>
      </c>
      <c r="AM71">
        <v>6.17</v>
      </c>
      <c r="AN71">
        <v>1.22</v>
      </c>
      <c r="AO71">
        <v>4.95</v>
      </c>
      <c r="AP71">
        <v>57.22</v>
      </c>
      <c r="AQ71">
        <v>79.59</v>
      </c>
      <c r="AR71">
        <v>0</v>
      </c>
      <c r="AS71">
        <v>0</v>
      </c>
      <c r="AT71">
        <v>0</v>
      </c>
      <c r="AU71">
        <v>0</v>
      </c>
      <c r="AV71">
        <v>0</v>
      </c>
      <c r="AW71">
        <v>0</v>
      </c>
      <c r="AX71">
        <v>0</v>
      </c>
      <c r="AY71">
        <v>0</v>
      </c>
      <c r="AZ71">
        <v>0</v>
      </c>
      <c r="BA71">
        <v>0</v>
      </c>
      <c r="BB71">
        <v>0</v>
      </c>
      <c r="BC71">
        <v>0</v>
      </c>
      <c r="BD71">
        <v>0</v>
      </c>
      <c r="BE71">
        <v>0</v>
      </c>
      <c r="BF71">
        <v>0</v>
      </c>
      <c r="BG71">
        <f t="shared" si="1"/>
        <v>70</v>
      </c>
    </row>
    <row r="72" spans="1:59" x14ac:dyDescent="0.3">
      <c r="A72">
        <v>356</v>
      </c>
      <c r="B72" t="s">
        <v>121</v>
      </c>
      <c r="C72" t="s">
        <v>122</v>
      </c>
      <c r="D72" t="s">
        <v>62</v>
      </c>
      <c r="E72" t="s">
        <v>63</v>
      </c>
      <c r="F72">
        <v>1.2</v>
      </c>
      <c r="G72">
        <v>1</v>
      </c>
      <c r="H72">
        <v>5</v>
      </c>
      <c r="I72">
        <v>7</v>
      </c>
      <c r="J72">
        <v>5</v>
      </c>
      <c r="K72">
        <v>13</v>
      </c>
      <c r="L72">
        <v>9</v>
      </c>
      <c r="M72">
        <v>0.33</v>
      </c>
      <c r="N72">
        <v>0.4</v>
      </c>
      <c r="O72">
        <v>0.33</v>
      </c>
      <c r="P72">
        <v>0.05</v>
      </c>
      <c r="Q72">
        <v>7.0000000000000007E-2</v>
      </c>
      <c r="R72">
        <v>0.05</v>
      </c>
      <c r="S72">
        <v>7.0000000000000007E-2</v>
      </c>
      <c r="T72">
        <v>0.06</v>
      </c>
      <c r="U72">
        <v>0.22</v>
      </c>
      <c r="V72">
        <v>0.15</v>
      </c>
      <c r="W72">
        <v>0.22</v>
      </c>
      <c r="X72">
        <v>0.17</v>
      </c>
      <c r="Y72" t="s">
        <v>78</v>
      </c>
      <c r="Z72" t="s">
        <v>119</v>
      </c>
      <c r="AA72">
        <v>4.8</v>
      </c>
      <c r="AB72" t="s">
        <v>110</v>
      </c>
      <c r="AC72" t="s">
        <v>45</v>
      </c>
      <c r="AD72" t="s">
        <v>57</v>
      </c>
      <c r="AE72" t="s">
        <v>74</v>
      </c>
      <c r="AF72" t="s">
        <v>90</v>
      </c>
      <c r="AG72" t="s">
        <v>74</v>
      </c>
      <c r="AH72" t="s">
        <v>90</v>
      </c>
      <c r="AK72">
        <v>98.82</v>
      </c>
      <c r="AL72">
        <v>4.32</v>
      </c>
      <c r="AM72">
        <v>24.58</v>
      </c>
      <c r="AN72">
        <v>1.18</v>
      </c>
      <c r="AO72">
        <v>23.4</v>
      </c>
      <c r="AP72">
        <v>90.27</v>
      </c>
      <c r="AQ72">
        <v>94.5</v>
      </c>
      <c r="AR72">
        <v>0</v>
      </c>
      <c r="AS72">
        <v>0</v>
      </c>
      <c r="AT72">
        <v>0</v>
      </c>
      <c r="AU72">
        <v>0</v>
      </c>
      <c r="AV72">
        <v>0</v>
      </c>
      <c r="AW72">
        <v>0</v>
      </c>
      <c r="AX72">
        <v>0</v>
      </c>
      <c r="AY72">
        <v>0</v>
      </c>
      <c r="AZ72">
        <v>0</v>
      </c>
      <c r="BA72">
        <v>0</v>
      </c>
      <c r="BB72">
        <v>0</v>
      </c>
      <c r="BC72">
        <v>0</v>
      </c>
      <c r="BD72">
        <v>0</v>
      </c>
      <c r="BE72">
        <v>0</v>
      </c>
      <c r="BF72">
        <v>0</v>
      </c>
      <c r="BG72">
        <f t="shared" si="1"/>
        <v>71</v>
      </c>
    </row>
    <row r="73" spans="1:59" x14ac:dyDescent="0.3">
      <c r="A73">
        <v>766</v>
      </c>
      <c r="B73" t="s">
        <v>314</v>
      </c>
      <c r="C73" t="s">
        <v>315</v>
      </c>
      <c r="D73" t="s">
        <v>316</v>
      </c>
      <c r="E73" t="s">
        <v>0</v>
      </c>
      <c r="F73">
        <v>1.2</v>
      </c>
      <c r="G73">
        <v>1</v>
      </c>
      <c r="H73" t="s">
        <v>36</v>
      </c>
      <c r="I73" t="s">
        <v>36</v>
      </c>
      <c r="J73" t="s">
        <v>36</v>
      </c>
      <c r="K73" t="s">
        <v>36</v>
      </c>
      <c r="L73" t="s">
        <v>36</v>
      </c>
      <c r="M73">
        <v>0.16</v>
      </c>
      <c r="N73">
        <v>0.2</v>
      </c>
      <c r="O73">
        <v>0.16</v>
      </c>
      <c r="P73" t="s">
        <v>36</v>
      </c>
      <c r="Q73" t="s">
        <v>36</v>
      </c>
      <c r="R73" t="s">
        <v>36</v>
      </c>
      <c r="S73" t="s">
        <v>36</v>
      </c>
      <c r="T73" t="s">
        <v>36</v>
      </c>
      <c r="U73" t="s">
        <v>36</v>
      </c>
      <c r="V73" t="s">
        <v>36</v>
      </c>
      <c r="W73" t="s">
        <v>36</v>
      </c>
      <c r="X73" t="s">
        <v>36</v>
      </c>
      <c r="Y73" t="s">
        <v>106</v>
      </c>
      <c r="Z73" t="s">
        <v>106</v>
      </c>
      <c r="AA73">
        <v>3.9</v>
      </c>
      <c r="AC73" t="s">
        <v>64</v>
      </c>
      <c r="AD73" t="s">
        <v>57</v>
      </c>
      <c r="AE73" t="s">
        <v>311</v>
      </c>
      <c r="AF73" t="s">
        <v>311</v>
      </c>
      <c r="AG73" t="s">
        <v>311</v>
      </c>
      <c r="AH73" t="s">
        <v>311</v>
      </c>
      <c r="AK73" t="s">
        <v>36</v>
      </c>
      <c r="AL73" t="s">
        <v>36</v>
      </c>
      <c r="AM73" t="s">
        <v>36</v>
      </c>
      <c r="AN73" t="s">
        <v>36</v>
      </c>
      <c r="AO73" t="s">
        <v>36</v>
      </c>
      <c r="AP73" t="s">
        <v>36</v>
      </c>
      <c r="AQ73" t="s">
        <v>36</v>
      </c>
      <c r="AR73" t="s">
        <v>36</v>
      </c>
      <c r="AS73" t="s">
        <v>36</v>
      </c>
      <c r="AT73" t="s">
        <v>36</v>
      </c>
      <c r="AU73" t="s">
        <v>36</v>
      </c>
      <c r="AV73" t="s">
        <v>36</v>
      </c>
      <c r="AW73" t="s">
        <v>36</v>
      </c>
      <c r="AX73" t="s">
        <v>36</v>
      </c>
      <c r="AY73" t="s">
        <v>36</v>
      </c>
      <c r="AZ73" t="s">
        <v>36</v>
      </c>
      <c r="BA73" t="s">
        <v>36</v>
      </c>
      <c r="BB73" t="s">
        <v>36</v>
      </c>
      <c r="BC73" t="s">
        <v>36</v>
      </c>
      <c r="BD73" t="s">
        <v>36</v>
      </c>
      <c r="BE73" t="s">
        <v>36</v>
      </c>
      <c r="BF73">
        <v>0</v>
      </c>
      <c r="BG73">
        <f t="shared" si="1"/>
        <v>72</v>
      </c>
    </row>
    <row r="74" spans="1:59" x14ac:dyDescent="0.3">
      <c r="A74">
        <v>61</v>
      </c>
      <c r="B74" t="s">
        <v>32</v>
      </c>
      <c r="C74" t="s">
        <v>33</v>
      </c>
      <c r="D74" t="s">
        <v>34</v>
      </c>
      <c r="E74" t="s">
        <v>35</v>
      </c>
      <c r="F74">
        <v>0</v>
      </c>
      <c r="G74">
        <v>0</v>
      </c>
      <c r="H74">
        <v>0</v>
      </c>
      <c r="I74">
        <v>0</v>
      </c>
      <c r="J74">
        <v>12</v>
      </c>
      <c r="K74">
        <v>4</v>
      </c>
      <c r="L74">
        <v>12</v>
      </c>
      <c r="M74">
        <v>0</v>
      </c>
      <c r="N74">
        <v>0</v>
      </c>
      <c r="O74">
        <v>0</v>
      </c>
      <c r="P74">
        <v>0</v>
      </c>
      <c r="Q74">
        <v>0</v>
      </c>
      <c r="R74">
        <v>114.34</v>
      </c>
      <c r="S74">
        <v>6.69</v>
      </c>
      <c r="T74">
        <v>56.43</v>
      </c>
      <c r="U74" t="s">
        <v>36</v>
      </c>
      <c r="V74" t="s">
        <v>36</v>
      </c>
      <c r="W74" t="s">
        <v>36</v>
      </c>
      <c r="X74" t="s">
        <v>36</v>
      </c>
      <c r="Y74" t="s">
        <v>37</v>
      </c>
      <c r="Z74" t="s">
        <v>37</v>
      </c>
      <c r="AA74">
        <v>4.0999999999999996</v>
      </c>
      <c r="AC74" t="s">
        <v>38</v>
      </c>
      <c r="AD74" t="s">
        <v>39</v>
      </c>
      <c r="AE74" t="s">
        <v>37</v>
      </c>
      <c r="AF74" t="s">
        <v>37</v>
      </c>
      <c r="AG74" t="s">
        <v>37</v>
      </c>
      <c r="AH74" t="s">
        <v>37</v>
      </c>
      <c r="AK74" t="s">
        <v>36</v>
      </c>
      <c r="AL74" t="s">
        <v>36</v>
      </c>
      <c r="AM74" t="s">
        <v>36</v>
      </c>
      <c r="AN74" t="s">
        <v>36</v>
      </c>
      <c r="AO74" t="s">
        <v>36</v>
      </c>
      <c r="AP74" t="s">
        <v>36</v>
      </c>
      <c r="AQ74" t="s">
        <v>36</v>
      </c>
      <c r="AR74" t="s">
        <v>36</v>
      </c>
      <c r="AS74" t="s">
        <v>36</v>
      </c>
      <c r="AT74" t="s">
        <v>36</v>
      </c>
      <c r="AU74" t="s">
        <v>36</v>
      </c>
      <c r="AV74" t="s">
        <v>36</v>
      </c>
      <c r="AW74" t="s">
        <v>36</v>
      </c>
      <c r="AX74" t="s">
        <v>36</v>
      </c>
      <c r="AY74" t="s">
        <v>36</v>
      </c>
      <c r="AZ74" t="s">
        <v>36</v>
      </c>
      <c r="BA74" t="s">
        <v>36</v>
      </c>
      <c r="BB74" t="s">
        <v>36</v>
      </c>
      <c r="BC74" t="s">
        <v>36</v>
      </c>
      <c r="BD74" t="s">
        <v>36</v>
      </c>
      <c r="BE74" t="s">
        <v>36</v>
      </c>
      <c r="BF74">
        <v>0</v>
      </c>
      <c r="BG74">
        <f t="shared" si="1"/>
        <v>73</v>
      </c>
    </row>
    <row r="75" spans="1:59" x14ac:dyDescent="0.3">
      <c r="A75">
        <v>115</v>
      </c>
      <c r="B75" t="s">
        <v>60</v>
      </c>
      <c r="C75" t="s">
        <v>61</v>
      </c>
      <c r="D75" t="s">
        <v>62</v>
      </c>
      <c r="E75" t="s">
        <v>63</v>
      </c>
      <c r="F75">
        <v>0</v>
      </c>
      <c r="G75">
        <v>0</v>
      </c>
      <c r="H75">
        <v>0</v>
      </c>
      <c r="I75">
        <v>0</v>
      </c>
      <c r="J75">
        <v>0</v>
      </c>
      <c r="K75">
        <v>1</v>
      </c>
      <c r="L75">
        <v>3</v>
      </c>
      <c r="M75">
        <v>0</v>
      </c>
      <c r="N75">
        <v>0</v>
      </c>
      <c r="O75">
        <v>0</v>
      </c>
      <c r="P75">
        <v>0</v>
      </c>
      <c r="Q75">
        <v>0</v>
      </c>
      <c r="R75">
        <v>0</v>
      </c>
      <c r="S75">
        <v>0.24</v>
      </c>
      <c r="T75">
        <v>0.67</v>
      </c>
      <c r="U75" t="s">
        <v>36</v>
      </c>
      <c r="V75" t="s">
        <v>36</v>
      </c>
      <c r="W75" t="s">
        <v>36</v>
      </c>
      <c r="X75" t="s">
        <v>36</v>
      </c>
      <c r="Y75" t="s">
        <v>37</v>
      </c>
      <c r="Z75" t="s">
        <v>37</v>
      </c>
      <c r="AA75">
        <v>4.4000000000000004</v>
      </c>
      <c r="AB75" t="s">
        <v>64</v>
      </c>
      <c r="AC75" t="s">
        <v>65</v>
      </c>
      <c r="AD75" t="s">
        <v>39</v>
      </c>
      <c r="AE75" t="s">
        <v>37</v>
      </c>
      <c r="AF75" t="s">
        <v>37</v>
      </c>
      <c r="AG75" t="s">
        <v>37</v>
      </c>
      <c r="AH75" t="s">
        <v>37</v>
      </c>
      <c r="AK75">
        <v>100</v>
      </c>
      <c r="AL75">
        <v>69.819999999999993</v>
      </c>
      <c r="AM75">
        <v>0</v>
      </c>
      <c r="AN75">
        <v>0</v>
      </c>
      <c r="AO75">
        <v>0</v>
      </c>
      <c r="AP75">
        <v>6.39</v>
      </c>
      <c r="AQ75">
        <v>30.18</v>
      </c>
      <c r="AR75">
        <v>0</v>
      </c>
      <c r="AS75">
        <v>0</v>
      </c>
      <c r="AT75">
        <v>0</v>
      </c>
      <c r="AU75">
        <v>0</v>
      </c>
      <c r="AV75">
        <v>0</v>
      </c>
      <c r="AW75">
        <v>0</v>
      </c>
      <c r="AX75">
        <v>0</v>
      </c>
      <c r="AY75">
        <v>0</v>
      </c>
      <c r="AZ75">
        <v>0</v>
      </c>
      <c r="BA75">
        <v>0</v>
      </c>
      <c r="BB75">
        <v>0</v>
      </c>
      <c r="BC75">
        <v>0</v>
      </c>
      <c r="BD75">
        <v>0</v>
      </c>
      <c r="BE75">
        <v>0</v>
      </c>
      <c r="BF75">
        <v>3</v>
      </c>
      <c r="BG75">
        <f t="shared" si="1"/>
        <v>74</v>
      </c>
    </row>
    <row r="76" spans="1:59" x14ac:dyDescent="0.3">
      <c r="A76">
        <v>222</v>
      </c>
      <c r="B76" t="s">
        <v>91</v>
      </c>
      <c r="C76" t="s">
        <v>92</v>
      </c>
      <c r="D76" t="s">
        <v>68</v>
      </c>
      <c r="E76" t="s">
        <v>43</v>
      </c>
      <c r="F76">
        <v>0</v>
      </c>
      <c r="G76">
        <v>0</v>
      </c>
      <c r="H76">
        <v>0</v>
      </c>
      <c r="I76">
        <v>2</v>
      </c>
      <c r="J76">
        <v>0</v>
      </c>
      <c r="K76">
        <v>4</v>
      </c>
      <c r="L76">
        <v>4</v>
      </c>
      <c r="M76">
        <v>0</v>
      </c>
      <c r="N76">
        <v>0</v>
      </c>
      <c r="O76">
        <v>0</v>
      </c>
      <c r="P76">
        <v>0</v>
      </c>
      <c r="Q76">
        <v>12.47</v>
      </c>
      <c r="R76">
        <v>0</v>
      </c>
      <c r="S76">
        <v>12.48</v>
      </c>
      <c r="T76">
        <v>13.07</v>
      </c>
      <c r="U76" t="s">
        <v>36</v>
      </c>
      <c r="V76" t="s">
        <v>36</v>
      </c>
      <c r="W76" t="s">
        <v>36</v>
      </c>
      <c r="X76" t="s">
        <v>36</v>
      </c>
      <c r="Y76" t="s">
        <v>37</v>
      </c>
      <c r="Z76" t="s">
        <v>37</v>
      </c>
      <c r="AA76">
        <v>5</v>
      </c>
      <c r="AD76" t="s">
        <v>39</v>
      </c>
      <c r="AE76" t="s">
        <v>37</v>
      </c>
      <c r="AF76" t="s">
        <v>37</v>
      </c>
      <c r="AG76" t="s">
        <v>37</v>
      </c>
      <c r="AH76" t="s">
        <v>37</v>
      </c>
      <c r="AI76" t="s">
        <v>93</v>
      </c>
      <c r="AK76">
        <v>100</v>
      </c>
      <c r="AL76">
        <v>66.400000000000006</v>
      </c>
      <c r="AM76">
        <v>0</v>
      </c>
      <c r="AN76">
        <v>0</v>
      </c>
      <c r="AO76">
        <v>0</v>
      </c>
      <c r="AP76">
        <v>8.6300000000000008</v>
      </c>
      <c r="AQ76">
        <v>33.6</v>
      </c>
      <c r="AR76">
        <v>23</v>
      </c>
      <c r="AS76">
        <v>0</v>
      </c>
      <c r="AT76">
        <v>5</v>
      </c>
      <c r="AU76">
        <v>0</v>
      </c>
      <c r="AV76">
        <v>0</v>
      </c>
      <c r="AW76">
        <v>0</v>
      </c>
      <c r="AX76">
        <v>115</v>
      </c>
      <c r="AY76">
        <v>0</v>
      </c>
      <c r="AZ76">
        <v>0</v>
      </c>
      <c r="BA76">
        <v>0</v>
      </c>
      <c r="BB76">
        <v>0</v>
      </c>
      <c r="BC76">
        <v>0</v>
      </c>
      <c r="BD76">
        <v>0</v>
      </c>
      <c r="BE76">
        <v>0</v>
      </c>
      <c r="BF76">
        <v>3</v>
      </c>
      <c r="BG76">
        <f t="shared" si="1"/>
        <v>75</v>
      </c>
    </row>
    <row r="77" spans="1:59" x14ac:dyDescent="0.3">
      <c r="A77">
        <v>314</v>
      </c>
      <c r="B77" t="s">
        <v>104</v>
      </c>
      <c r="C77" t="s">
        <v>105</v>
      </c>
      <c r="D77" t="s">
        <v>68</v>
      </c>
      <c r="E77" t="s">
        <v>63</v>
      </c>
      <c r="F77">
        <v>0</v>
      </c>
      <c r="G77">
        <v>0</v>
      </c>
      <c r="H77">
        <v>0</v>
      </c>
      <c r="I77">
        <v>2</v>
      </c>
      <c r="J77">
        <v>0</v>
      </c>
      <c r="K77">
        <v>2</v>
      </c>
      <c r="L77">
        <v>2</v>
      </c>
      <c r="M77">
        <v>0</v>
      </c>
      <c r="N77">
        <v>0</v>
      </c>
      <c r="O77">
        <v>0</v>
      </c>
      <c r="P77">
        <v>0</v>
      </c>
      <c r="Q77">
        <v>0.05</v>
      </c>
      <c r="R77">
        <v>0</v>
      </c>
      <c r="S77">
        <v>0.08</v>
      </c>
      <c r="T77">
        <v>0.11</v>
      </c>
      <c r="U77" t="s">
        <v>36</v>
      </c>
      <c r="V77" t="s">
        <v>36</v>
      </c>
      <c r="W77" t="s">
        <v>36</v>
      </c>
      <c r="X77" t="s">
        <v>36</v>
      </c>
      <c r="Y77" t="s">
        <v>106</v>
      </c>
      <c r="Z77" t="s">
        <v>37</v>
      </c>
      <c r="AA77">
        <v>5.2</v>
      </c>
      <c r="AB77" t="s">
        <v>107</v>
      </c>
      <c r="AC77" t="s">
        <v>69</v>
      </c>
      <c r="AD77" t="s">
        <v>39</v>
      </c>
      <c r="AE77" t="s">
        <v>106</v>
      </c>
      <c r="AF77" t="s">
        <v>106</v>
      </c>
      <c r="AG77" t="s">
        <v>37</v>
      </c>
      <c r="AH77" t="s">
        <v>37</v>
      </c>
      <c r="AK77">
        <v>100</v>
      </c>
      <c r="AL77">
        <v>98.93</v>
      </c>
      <c r="AM77">
        <v>0</v>
      </c>
      <c r="AN77">
        <v>0</v>
      </c>
      <c r="AO77">
        <v>0</v>
      </c>
      <c r="AP77">
        <v>0.01</v>
      </c>
      <c r="AQ77">
        <v>1.07</v>
      </c>
      <c r="AR77" t="s">
        <v>36</v>
      </c>
      <c r="AS77" t="s">
        <v>36</v>
      </c>
      <c r="AT77" t="s">
        <v>36</v>
      </c>
      <c r="AU77" t="s">
        <v>36</v>
      </c>
      <c r="AV77" t="s">
        <v>36</v>
      </c>
      <c r="AW77" t="s">
        <v>36</v>
      </c>
      <c r="AX77" t="s">
        <v>36</v>
      </c>
      <c r="AY77" t="s">
        <v>36</v>
      </c>
      <c r="AZ77" t="s">
        <v>36</v>
      </c>
      <c r="BA77" t="s">
        <v>36</v>
      </c>
      <c r="BB77" t="s">
        <v>36</v>
      </c>
      <c r="BC77" t="s">
        <v>36</v>
      </c>
      <c r="BD77" t="s">
        <v>36</v>
      </c>
      <c r="BE77" t="s">
        <v>36</v>
      </c>
      <c r="BF77">
        <v>0</v>
      </c>
      <c r="BG77">
        <f t="shared" si="1"/>
        <v>76</v>
      </c>
    </row>
    <row r="78" spans="1:59" x14ac:dyDescent="0.3">
      <c r="A78">
        <v>315</v>
      </c>
      <c r="B78" t="s">
        <v>108</v>
      </c>
      <c r="C78" t="s">
        <v>109</v>
      </c>
      <c r="D78" t="s">
        <v>62</v>
      </c>
      <c r="E78" t="s">
        <v>43</v>
      </c>
      <c r="F78">
        <v>0</v>
      </c>
      <c r="G78">
        <v>0</v>
      </c>
      <c r="H78">
        <v>0</v>
      </c>
      <c r="I78">
        <v>0</v>
      </c>
      <c r="J78">
        <v>3</v>
      </c>
      <c r="K78">
        <v>1</v>
      </c>
      <c r="L78">
        <v>2</v>
      </c>
      <c r="M78">
        <v>0</v>
      </c>
      <c r="N78">
        <v>0</v>
      </c>
      <c r="O78">
        <v>0</v>
      </c>
      <c r="P78">
        <v>0</v>
      </c>
      <c r="Q78">
        <v>0</v>
      </c>
      <c r="R78">
        <v>0.03</v>
      </c>
      <c r="S78">
        <v>0</v>
      </c>
      <c r="T78">
        <v>0.01</v>
      </c>
      <c r="U78" t="s">
        <v>36</v>
      </c>
      <c r="V78" t="s">
        <v>36</v>
      </c>
      <c r="W78" t="s">
        <v>36</v>
      </c>
      <c r="X78" t="s">
        <v>36</v>
      </c>
      <c r="Y78" t="s">
        <v>106</v>
      </c>
      <c r="Z78" t="s">
        <v>106</v>
      </c>
      <c r="AA78">
        <v>5.0999999999999996</v>
      </c>
      <c r="AB78" t="s">
        <v>110</v>
      </c>
      <c r="AC78" t="s">
        <v>45</v>
      </c>
      <c r="AD78" t="s">
        <v>39</v>
      </c>
      <c r="AE78" t="s">
        <v>106</v>
      </c>
      <c r="AF78" t="s">
        <v>106</v>
      </c>
      <c r="AG78" t="s">
        <v>106</v>
      </c>
      <c r="AH78" t="s">
        <v>106</v>
      </c>
      <c r="AK78">
        <v>100</v>
      </c>
      <c r="AL78">
        <v>33.4</v>
      </c>
      <c r="AM78">
        <v>2.62</v>
      </c>
      <c r="AN78">
        <v>0</v>
      </c>
      <c r="AO78">
        <v>2.62</v>
      </c>
      <c r="AP78">
        <v>39.229999999999997</v>
      </c>
      <c r="AQ78">
        <v>66.599999999999994</v>
      </c>
      <c r="AR78">
        <v>0</v>
      </c>
      <c r="AS78">
        <v>0</v>
      </c>
      <c r="AT78">
        <v>0</v>
      </c>
      <c r="AU78">
        <v>0</v>
      </c>
      <c r="AV78">
        <v>0</v>
      </c>
      <c r="AW78">
        <v>0</v>
      </c>
      <c r="AX78">
        <v>0</v>
      </c>
      <c r="AY78">
        <v>0</v>
      </c>
      <c r="AZ78">
        <v>0</v>
      </c>
      <c r="BA78">
        <v>0</v>
      </c>
      <c r="BB78">
        <v>0</v>
      </c>
      <c r="BC78">
        <v>0</v>
      </c>
      <c r="BD78">
        <v>0</v>
      </c>
      <c r="BE78">
        <v>0</v>
      </c>
      <c r="BF78">
        <v>0</v>
      </c>
      <c r="BG78">
        <f t="shared" si="1"/>
        <v>77</v>
      </c>
    </row>
    <row r="79" spans="1:59" x14ac:dyDescent="0.3">
      <c r="A79">
        <v>318</v>
      </c>
      <c r="B79" t="s">
        <v>114</v>
      </c>
      <c r="C79" t="s">
        <v>115</v>
      </c>
      <c r="D79" t="s">
        <v>42</v>
      </c>
      <c r="E79" t="s">
        <v>35</v>
      </c>
      <c r="F79">
        <v>0</v>
      </c>
      <c r="G79">
        <v>0</v>
      </c>
      <c r="H79">
        <v>2</v>
      </c>
      <c r="I79">
        <v>2</v>
      </c>
      <c r="J79">
        <v>3</v>
      </c>
      <c r="K79">
        <v>2</v>
      </c>
      <c r="L79">
        <v>4</v>
      </c>
      <c r="M79">
        <v>0</v>
      </c>
      <c r="N79">
        <v>0</v>
      </c>
      <c r="O79">
        <v>0</v>
      </c>
      <c r="P79">
        <v>0.02</v>
      </c>
      <c r="Q79">
        <v>1.47</v>
      </c>
      <c r="R79">
        <v>0.03</v>
      </c>
      <c r="S79">
        <v>1.1000000000000001</v>
      </c>
      <c r="T79">
        <v>0.3</v>
      </c>
      <c r="U79" t="s">
        <v>36</v>
      </c>
      <c r="V79" t="s">
        <v>36</v>
      </c>
      <c r="W79" t="s">
        <v>36</v>
      </c>
      <c r="X79" t="s">
        <v>36</v>
      </c>
      <c r="Y79" t="s">
        <v>37</v>
      </c>
      <c r="Z79" t="s">
        <v>37</v>
      </c>
      <c r="AA79">
        <v>5.8</v>
      </c>
      <c r="AB79" t="s">
        <v>107</v>
      </c>
      <c r="AD79" t="s">
        <v>39</v>
      </c>
      <c r="AE79" t="s">
        <v>37</v>
      </c>
      <c r="AF79" t="s">
        <v>37</v>
      </c>
      <c r="AG79" t="s">
        <v>37</v>
      </c>
      <c r="AH79" t="s">
        <v>37</v>
      </c>
      <c r="AI79" t="s">
        <v>116</v>
      </c>
      <c r="AJ79" t="s">
        <v>116</v>
      </c>
      <c r="AK79">
        <v>100</v>
      </c>
      <c r="AL79">
        <v>38.82</v>
      </c>
      <c r="AM79">
        <v>0.04</v>
      </c>
      <c r="AN79">
        <v>0</v>
      </c>
      <c r="AO79">
        <v>0.04</v>
      </c>
      <c r="AP79">
        <v>31.98</v>
      </c>
      <c r="AQ79">
        <v>61.18</v>
      </c>
      <c r="AR79">
        <v>195</v>
      </c>
      <c r="AS79">
        <v>0</v>
      </c>
      <c r="AT79">
        <v>1.1000000000000001</v>
      </c>
      <c r="AU79">
        <v>0</v>
      </c>
      <c r="AV79">
        <v>185</v>
      </c>
      <c r="AW79">
        <v>30</v>
      </c>
      <c r="AX79">
        <v>0</v>
      </c>
      <c r="AY79">
        <v>0</v>
      </c>
      <c r="AZ79">
        <v>0</v>
      </c>
      <c r="BA79">
        <v>0</v>
      </c>
      <c r="BB79">
        <v>0</v>
      </c>
      <c r="BC79">
        <v>0</v>
      </c>
      <c r="BD79">
        <v>0</v>
      </c>
      <c r="BE79">
        <v>0</v>
      </c>
      <c r="BF79">
        <v>3</v>
      </c>
      <c r="BG79">
        <f t="shared" si="1"/>
        <v>78</v>
      </c>
    </row>
    <row r="80" spans="1:59" x14ac:dyDescent="0.3">
      <c r="A80">
        <v>371</v>
      </c>
      <c r="B80" t="s">
        <v>125</v>
      </c>
      <c r="C80" t="s">
        <v>126</v>
      </c>
      <c r="D80" t="s">
        <v>127</v>
      </c>
      <c r="E80" t="s">
        <v>35</v>
      </c>
      <c r="F80">
        <v>0</v>
      </c>
      <c r="G80">
        <v>0</v>
      </c>
      <c r="H80">
        <v>1</v>
      </c>
      <c r="I80">
        <v>0</v>
      </c>
      <c r="J80">
        <v>0</v>
      </c>
      <c r="K80">
        <v>0</v>
      </c>
      <c r="L80">
        <v>0</v>
      </c>
      <c r="M80">
        <v>0</v>
      </c>
      <c r="N80">
        <v>0</v>
      </c>
      <c r="O80">
        <v>0</v>
      </c>
      <c r="P80">
        <v>0.63</v>
      </c>
      <c r="Q80">
        <v>0</v>
      </c>
      <c r="R80">
        <v>0</v>
      </c>
      <c r="S80">
        <v>0</v>
      </c>
      <c r="T80">
        <v>0</v>
      </c>
      <c r="U80" t="s">
        <v>36</v>
      </c>
      <c r="V80" t="s">
        <v>36</v>
      </c>
      <c r="W80" t="s">
        <v>36</v>
      </c>
      <c r="X80" t="s">
        <v>36</v>
      </c>
      <c r="Y80" t="s">
        <v>106</v>
      </c>
      <c r="Z80" t="s">
        <v>106</v>
      </c>
      <c r="AA80">
        <v>3.4</v>
      </c>
      <c r="AB80" t="s">
        <v>79</v>
      </c>
      <c r="AC80" t="s">
        <v>128</v>
      </c>
      <c r="AD80" t="s">
        <v>129</v>
      </c>
      <c r="AE80" t="s">
        <v>106</v>
      </c>
      <c r="AF80" t="s">
        <v>106</v>
      </c>
      <c r="AG80" t="s">
        <v>106</v>
      </c>
      <c r="AH80" t="s">
        <v>106</v>
      </c>
      <c r="AK80">
        <v>100</v>
      </c>
      <c r="AL80">
        <v>43.83</v>
      </c>
      <c r="AM80">
        <v>6.16</v>
      </c>
      <c r="AN80">
        <v>0</v>
      </c>
      <c r="AO80">
        <v>6.16</v>
      </c>
      <c r="AP80">
        <v>28.83</v>
      </c>
      <c r="AQ80">
        <v>56.17</v>
      </c>
      <c r="AR80">
        <v>0</v>
      </c>
      <c r="AS80">
        <v>0</v>
      </c>
      <c r="AT80">
        <v>0</v>
      </c>
      <c r="AU80">
        <v>0</v>
      </c>
      <c r="AV80">
        <v>0</v>
      </c>
      <c r="AW80">
        <v>0</v>
      </c>
      <c r="AX80">
        <v>0</v>
      </c>
      <c r="AY80">
        <v>0</v>
      </c>
      <c r="AZ80">
        <v>0</v>
      </c>
      <c r="BA80">
        <v>0</v>
      </c>
      <c r="BB80">
        <v>0</v>
      </c>
      <c r="BC80">
        <v>0</v>
      </c>
      <c r="BD80">
        <v>0</v>
      </c>
      <c r="BE80">
        <v>0</v>
      </c>
      <c r="BF80">
        <v>0</v>
      </c>
      <c r="BG80">
        <f t="shared" si="1"/>
        <v>79</v>
      </c>
    </row>
    <row r="81" spans="1:59" x14ac:dyDescent="0.3">
      <c r="A81">
        <v>381</v>
      </c>
      <c r="B81" t="s">
        <v>136</v>
      </c>
      <c r="C81" t="s">
        <v>137</v>
      </c>
      <c r="D81" t="s">
        <v>62</v>
      </c>
      <c r="E81" t="s">
        <v>63</v>
      </c>
      <c r="F81">
        <v>0</v>
      </c>
      <c r="G81">
        <v>0</v>
      </c>
      <c r="H81">
        <v>0</v>
      </c>
      <c r="I81">
        <v>0</v>
      </c>
      <c r="J81">
        <v>75</v>
      </c>
      <c r="K81">
        <v>64</v>
      </c>
      <c r="L81">
        <v>75</v>
      </c>
      <c r="M81">
        <v>0</v>
      </c>
      <c r="N81">
        <v>0</v>
      </c>
      <c r="O81">
        <v>0</v>
      </c>
      <c r="P81">
        <v>0</v>
      </c>
      <c r="Q81">
        <v>0</v>
      </c>
      <c r="R81">
        <v>281.3</v>
      </c>
      <c r="S81">
        <v>81.040000000000006</v>
      </c>
      <c r="T81">
        <v>137.26</v>
      </c>
      <c r="U81" t="s">
        <v>36</v>
      </c>
      <c r="V81" t="s">
        <v>36</v>
      </c>
      <c r="W81" t="s">
        <v>36</v>
      </c>
      <c r="X81" t="s">
        <v>36</v>
      </c>
      <c r="Y81" t="s">
        <v>37</v>
      </c>
      <c r="Z81" t="s">
        <v>37</v>
      </c>
      <c r="AA81">
        <v>5.6</v>
      </c>
      <c r="AB81" t="s">
        <v>138</v>
      </c>
      <c r="AC81" t="s">
        <v>38</v>
      </c>
      <c r="AD81" t="s">
        <v>39</v>
      </c>
      <c r="AE81" t="s">
        <v>37</v>
      </c>
      <c r="AF81" t="s">
        <v>37</v>
      </c>
      <c r="AG81" t="s">
        <v>37</v>
      </c>
      <c r="AH81" t="s">
        <v>37</v>
      </c>
      <c r="AK81">
        <v>100</v>
      </c>
      <c r="AL81">
        <v>99.95</v>
      </c>
      <c r="AM81">
        <v>0</v>
      </c>
      <c r="AN81">
        <v>0</v>
      </c>
      <c r="AO81">
        <v>0</v>
      </c>
      <c r="AP81">
        <v>0</v>
      </c>
      <c r="AQ81">
        <v>0.05</v>
      </c>
      <c r="AR81">
        <v>0</v>
      </c>
      <c r="AS81">
        <v>4</v>
      </c>
      <c r="AT81">
        <v>0</v>
      </c>
      <c r="AU81">
        <v>1</v>
      </c>
      <c r="AV81">
        <v>0</v>
      </c>
      <c r="AW81">
        <v>0</v>
      </c>
      <c r="AX81">
        <v>0</v>
      </c>
      <c r="AY81">
        <v>0</v>
      </c>
      <c r="AZ81">
        <v>0</v>
      </c>
      <c r="BA81">
        <v>4</v>
      </c>
      <c r="BB81">
        <v>0</v>
      </c>
      <c r="BC81">
        <v>0</v>
      </c>
      <c r="BD81">
        <v>0</v>
      </c>
      <c r="BE81">
        <v>0</v>
      </c>
      <c r="BF81">
        <v>3</v>
      </c>
      <c r="BG81">
        <f t="shared" si="1"/>
        <v>80</v>
      </c>
    </row>
    <row r="82" spans="1:59" x14ac:dyDescent="0.3">
      <c r="A82">
        <v>405</v>
      </c>
      <c r="B82" t="s">
        <v>150</v>
      </c>
      <c r="C82" t="s">
        <v>151</v>
      </c>
      <c r="D82" t="s">
        <v>62</v>
      </c>
      <c r="E82" t="s">
        <v>63</v>
      </c>
      <c r="F82">
        <v>0</v>
      </c>
      <c r="G82">
        <v>0</v>
      </c>
      <c r="H82">
        <v>1</v>
      </c>
      <c r="I82">
        <v>6</v>
      </c>
      <c r="J82">
        <v>27</v>
      </c>
      <c r="K82">
        <v>24</v>
      </c>
      <c r="L82">
        <v>27</v>
      </c>
      <c r="M82">
        <v>0</v>
      </c>
      <c r="N82">
        <v>0</v>
      </c>
      <c r="O82">
        <v>0</v>
      </c>
      <c r="P82">
        <v>0.01</v>
      </c>
      <c r="Q82">
        <v>0.05</v>
      </c>
      <c r="R82">
        <v>0.27</v>
      </c>
      <c r="S82">
        <v>0.09</v>
      </c>
      <c r="T82">
        <v>0.08</v>
      </c>
      <c r="U82" t="s">
        <v>36</v>
      </c>
      <c r="V82" t="s">
        <v>36</v>
      </c>
      <c r="W82" t="s">
        <v>36</v>
      </c>
      <c r="X82" t="s">
        <v>36</v>
      </c>
      <c r="Y82" t="s">
        <v>106</v>
      </c>
      <c r="Z82" t="s">
        <v>106</v>
      </c>
      <c r="AA82">
        <v>3.7</v>
      </c>
      <c r="AB82" t="s">
        <v>64</v>
      </c>
      <c r="AC82" t="s">
        <v>152</v>
      </c>
      <c r="AD82" t="s">
        <v>39</v>
      </c>
      <c r="AE82" t="s">
        <v>106</v>
      </c>
      <c r="AF82" t="s">
        <v>106</v>
      </c>
      <c r="AG82" t="s">
        <v>106</v>
      </c>
      <c r="AH82" t="s">
        <v>106</v>
      </c>
      <c r="AK82">
        <v>100</v>
      </c>
      <c r="AL82">
        <v>86.16</v>
      </c>
      <c r="AM82">
        <v>0</v>
      </c>
      <c r="AN82">
        <v>0</v>
      </c>
      <c r="AO82">
        <v>0</v>
      </c>
      <c r="AP82">
        <v>1.29</v>
      </c>
      <c r="AQ82">
        <v>13.84</v>
      </c>
      <c r="AR82">
        <v>0</v>
      </c>
      <c r="AS82">
        <v>0</v>
      </c>
      <c r="AT82">
        <v>0</v>
      </c>
      <c r="AU82">
        <v>0</v>
      </c>
      <c r="AV82">
        <v>0</v>
      </c>
      <c r="AW82">
        <v>0</v>
      </c>
      <c r="AX82">
        <v>0</v>
      </c>
      <c r="AY82">
        <v>0</v>
      </c>
      <c r="AZ82">
        <v>0</v>
      </c>
      <c r="BA82">
        <v>0</v>
      </c>
      <c r="BB82">
        <v>0</v>
      </c>
      <c r="BC82">
        <v>0</v>
      </c>
      <c r="BD82">
        <v>0</v>
      </c>
      <c r="BE82">
        <v>0</v>
      </c>
      <c r="BF82">
        <v>0</v>
      </c>
      <c r="BG82">
        <f t="shared" si="1"/>
        <v>81</v>
      </c>
    </row>
    <row r="83" spans="1:59" x14ac:dyDescent="0.3">
      <c r="A83">
        <v>408</v>
      </c>
      <c r="B83" t="s">
        <v>156</v>
      </c>
      <c r="C83" t="s">
        <v>157</v>
      </c>
      <c r="D83" t="s">
        <v>127</v>
      </c>
      <c r="E83" t="s">
        <v>35</v>
      </c>
      <c r="F83">
        <v>0</v>
      </c>
      <c r="G83">
        <v>0</v>
      </c>
      <c r="H83">
        <v>0</v>
      </c>
      <c r="I83">
        <v>42</v>
      </c>
      <c r="J83">
        <v>79</v>
      </c>
      <c r="K83">
        <v>79</v>
      </c>
      <c r="L83">
        <v>79</v>
      </c>
      <c r="M83">
        <v>0</v>
      </c>
      <c r="N83">
        <v>0</v>
      </c>
      <c r="O83">
        <v>0</v>
      </c>
      <c r="P83">
        <v>0</v>
      </c>
      <c r="Q83">
        <v>43.51</v>
      </c>
      <c r="R83">
        <v>173.69</v>
      </c>
      <c r="S83">
        <v>91.3</v>
      </c>
      <c r="T83">
        <v>136.41999999999999</v>
      </c>
      <c r="U83" t="s">
        <v>36</v>
      </c>
      <c r="V83" t="s">
        <v>36</v>
      </c>
      <c r="W83" t="s">
        <v>36</v>
      </c>
      <c r="X83" t="s">
        <v>36</v>
      </c>
      <c r="Y83" t="s">
        <v>37</v>
      </c>
      <c r="Z83" t="s">
        <v>37</v>
      </c>
      <c r="AA83">
        <v>4.0999999999999996</v>
      </c>
      <c r="AC83" t="s">
        <v>158</v>
      </c>
      <c r="AD83" t="s">
        <v>39</v>
      </c>
      <c r="AE83" t="s">
        <v>37</v>
      </c>
      <c r="AF83" t="s">
        <v>37</v>
      </c>
      <c r="AG83" t="s">
        <v>37</v>
      </c>
      <c r="AH83" t="s">
        <v>37</v>
      </c>
      <c r="AK83">
        <v>100</v>
      </c>
      <c r="AL83">
        <v>99.9</v>
      </c>
      <c r="AM83">
        <v>0</v>
      </c>
      <c r="AN83">
        <v>0</v>
      </c>
      <c r="AO83">
        <v>0</v>
      </c>
      <c r="AP83">
        <v>0</v>
      </c>
      <c r="AQ83">
        <v>0.1</v>
      </c>
      <c r="AR83">
        <v>4</v>
      </c>
      <c r="AS83">
        <v>7</v>
      </c>
      <c r="AT83">
        <v>1</v>
      </c>
      <c r="AU83">
        <v>1</v>
      </c>
      <c r="AV83">
        <v>4</v>
      </c>
      <c r="AW83">
        <v>0</v>
      </c>
      <c r="AX83">
        <v>0</v>
      </c>
      <c r="AY83">
        <v>0</v>
      </c>
      <c r="AZ83">
        <v>0</v>
      </c>
      <c r="BA83">
        <v>7</v>
      </c>
      <c r="BB83">
        <v>0</v>
      </c>
      <c r="BC83">
        <v>0</v>
      </c>
      <c r="BD83">
        <v>0</v>
      </c>
      <c r="BE83">
        <v>0</v>
      </c>
      <c r="BF83">
        <v>3</v>
      </c>
      <c r="BG83">
        <f t="shared" si="1"/>
        <v>82</v>
      </c>
    </row>
    <row r="84" spans="1:59" x14ac:dyDescent="0.3">
      <c r="A84">
        <v>462</v>
      </c>
      <c r="B84" t="s">
        <v>163</v>
      </c>
      <c r="C84" t="s">
        <v>164</v>
      </c>
      <c r="D84" t="s">
        <v>42</v>
      </c>
      <c r="E84" t="s">
        <v>43</v>
      </c>
      <c r="F84">
        <v>0</v>
      </c>
      <c r="G84">
        <v>0</v>
      </c>
      <c r="H84">
        <v>2</v>
      </c>
      <c r="I84">
        <v>0</v>
      </c>
      <c r="J84">
        <v>0</v>
      </c>
      <c r="K84">
        <v>0</v>
      </c>
      <c r="L84">
        <v>0</v>
      </c>
      <c r="M84">
        <v>0</v>
      </c>
      <c r="N84">
        <v>0</v>
      </c>
      <c r="O84">
        <v>0</v>
      </c>
      <c r="P84">
        <v>0.02</v>
      </c>
      <c r="Q84">
        <v>0</v>
      </c>
      <c r="R84">
        <v>0</v>
      </c>
      <c r="S84">
        <v>0</v>
      </c>
      <c r="T84">
        <v>0</v>
      </c>
      <c r="U84" t="s">
        <v>36</v>
      </c>
      <c r="V84" t="s">
        <v>36</v>
      </c>
      <c r="W84" t="s">
        <v>36</v>
      </c>
      <c r="X84" t="s">
        <v>36</v>
      </c>
      <c r="Y84" t="s">
        <v>106</v>
      </c>
      <c r="Z84" t="s">
        <v>106</v>
      </c>
      <c r="AA84">
        <v>5.7</v>
      </c>
      <c r="AB84" t="s">
        <v>45</v>
      </c>
      <c r="AC84" t="s">
        <v>69</v>
      </c>
      <c r="AD84" t="s">
        <v>129</v>
      </c>
      <c r="AE84" t="s">
        <v>106</v>
      </c>
      <c r="AF84" t="s">
        <v>106</v>
      </c>
      <c r="AG84" t="s">
        <v>106</v>
      </c>
      <c r="AH84" t="s">
        <v>106</v>
      </c>
      <c r="AK84">
        <v>100</v>
      </c>
      <c r="AL84">
        <v>25.72</v>
      </c>
      <c r="AM84">
        <v>0.84</v>
      </c>
      <c r="AN84">
        <v>0</v>
      </c>
      <c r="AO84">
        <v>0.84</v>
      </c>
      <c r="AP84">
        <v>47.37</v>
      </c>
      <c r="AQ84">
        <v>74.28</v>
      </c>
      <c r="AR84">
        <v>0</v>
      </c>
      <c r="AS84">
        <v>0</v>
      </c>
      <c r="AT84">
        <v>0</v>
      </c>
      <c r="AU84">
        <v>0</v>
      </c>
      <c r="AV84">
        <v>0</v>
      </c>
      <c r="AW84">
        <v>0</v>
      </c>
      <c r="AX84">
        <v>0</v>
      </c>
      <c r="AY84">
        <v>0</v>
      </c>
      <c r="AZ84">
        <v>0</v>
      </c>
      <c r="BA84">
        <v>0</v>
      </c>
      <c r="BB84">
        <v>0</v>
      </c>
      <c r="BC84">
        <v>0</v>
      </c>
      <c r="BD84">
        <v>0</v>
      </c>
      <c r="BE84">
        <v>0</v>
      </c>
      <c r="BF84">
        <v>0</v>
      </c>
      <c r="BG84">
        <f t="shared" si="1"/>
        <v>83</v>
      </c>
    </row>
    <row r="85" spans="1:59" x14ac:dyDescent="0.3">
      <c r="A85">
        <v>543</v>
      </c>
      <c r="B85" t="s">
        <v>176</v>
      </c>
      <c r="C85" t="s">
        <v>177</v>
      </c>
      <c r="D85" t="s">
        <v>102</v>
      </c>
      <c r="E85" t="s">
        <v>43</v>
      </c>
      <c r="F85">
        <v>0</v>
      </c>
      <c r="G85">
        <v>0</v>
      </c>
      <c r="H85">
        <v>0</v>
      </c>
      <c r="I85">
        <v>2</v>
      </c>
      <c r="J85">
        <v>4</v>
      </c>
      <c r="K85">
        <v>11</v>
      </c>
      <c r="L85">
        <v>54</v>
      </c>
      <c r="M85">
        <v>0</v>
      </c>
      <c r="N85">
        <v>0</v>
      </c>
      <c r="O85">
        <v>0</v>
      </c>
      <c r="P85">
        <v>0</v>
      </c>
      <c r="Q85">
        <v>0.02</v>
      </c>
      <c r="R85">
        <v>0.06</v>
      </c>
      <c r="S85">
        <v>0.05</v>
      </c>
      <c r="T85">
        <v>0.44</v>
      </c>
      <c r="U85" t="s">
        <v>36</v>
      </c>
      <c r="V85" t="s">
        <v>36</v>
      </c>
      <c r="W85" t="s">
        <v>36</v>
      </c>
      <c r="X85" t="s">
        <v>36</v>
      </c>
      <c r="Y85" t="s">
        <v>106</v>
      </c>
      <c r="Z85" t="s">
        <v>37</v>
      </c>
      <c r="AA85">
        <v>1.7</v>
      </c>
      <c r="AC85" t="s">
        <v>178</v>
      </c>
      <c r="AD85" t="s">
        <v>39</v>
      </c>
      <c r="AE85" t="s">
        <v>106</v>
      </c>
      <c r="AF85" t="s">
        <v>106</v>
      </c>
      <c r="AG85" t="s">
        <v>37</v>
      </c>
      <c r="AH85" t="s">
        <v>37</v>
      </c>
      <c r="AK85">
        <v>100</v>
      </c>
      <c r="AL85">
        <v>99.91</v>
      </c>
      <c r="AM85">
        <v>0</v>
      </c>
      <c r="AN85">
        <v>0</v>
      </c>
      <c r="AO85">
        <v>0</v>
      </c>
      <c r="AP85">
        <v>0</v>
      </c>
      <c r="AQ85">
        <v>0.09</v>
      </c>
      <c r="AR85">
        <v>0</v>
      </c>
      <c r="AS85">
        <v>0</v>
      </c>
      <c r="AT85">
        <v>0</v>
      </c>
      <c r="AU85">
        <v>0</v>
      </c>
      <c r="AV85">
        <v>0</v>
      </c>
      <c r="AW85">
        <v>0</v>
      </c>
      <c r="AX85">
        <v>0</v>
      </c>
      <c r="AY85">
        <v>0</v>
      </c>
      <c r="AZ85">
        <v>0</v>
      </c>
      <c r="BA85">
        <v>0</v>
      </c>
      <c r="BB85">
        <v>0</v>
      </c>
      <c r="BC85">
        <v>0</v>
      </c>
      <c r="BD85">
        <v>0</v>
      </c>
      <c r="BE85">
        <v>0</v>
      </c>
      <c r="BF85">
        <v>3</v>
      </c>
      <c r="BG85">
        <f t="shared" si="1"/>
        <v>84</v>
      </c>
    </row>
    <row r="86" spans="1:59" x14ac:dyDescent="0.3">
      <c r="A86">
        <v>652</v>
      </c>
      <c r="B86" t="s">
        <v>200</v>
      </c>
      <c r="C86" t="s">
        <v>201</v>
      </c>
      <c r="D86" t="s">
        <v>62</v>
      </c>
      <c r="E86" t="s">
        <v>63</v>
      </c>
      <c r="F86">
        <v>0</v>
      </c>
      <c r="G86">
        <v>0</v>
      </c>
      <c r="H86">
        <v>0</v>
      </c>
      <c r="I86">
        <v>15</v>
      </c>
      <c r="J86">
        <v>17</v>
      </c>
      <c r="K86">
        <v>51</v>
      </c>
      <c r="L86">
        <v>73</v>
      </c>
      <c r="M86">
        <v>0</v>
      </c>
      <c r="N86">
        <v>0</v>
      </c>
      <c r="O86">
        <v>0</v>
      </c>
      <c r="P86">
        <v>0</v>
      </c>
      <c r="Q86">
        <v>14.16</v>
      </c>
      <c r="R86">
        <v>14.88</v>
      </c>
      <c r="S86">
        <v>24.1</v>
      </c>
      <c r="T86">
        <v>45.08</v>
      </c>
      <c r="U86" t="s">
        <v>36</v>
      </c>
      <c r="V86" t="s">
        <v>36</v>
      </c>
      <c r="W86" t="s">
        <v>36</v>
      </c>
      <c r="X86" t="s">
        <v>36</v>
      </c>
      <c r="Y86" t="s">
        <v>37</v>
      </c>
      <c r="Z86" t="s">
        <v>37</v>
      </c>
      <c r="AA86">
        <v>4.9000000000000004</v>
      </c>
      <c r="AB86" t="s">
        <v>202</v>
      </c>
      <c r="AC86" t="s">
        <v>203</v>
      </c>
      <c r="AD86" t="s">
        <v>39</v>
      </c>
      <c r="AE86" t="s">
        <v>37</v>
      </c>
      <c r="AF86" t="s">
        <v>37</v>
      </c>
      <c r="AG86" t="s">
        <v>37</v>
      </c>
      <c r="AH86" t="s">
        <v>37</v>
      </c>
      <c r="AI86" t="s">
        <v>116</v>
      </c>
      <c r="AJ86" t="s">
        <v>116</v>
      </c>
      <c r="AK86">
        <v>100</v>
      </c>
      <c r="AL86">
        <v>44.6</v>
      </c>
      <c r="AM86">
        <v>1.06</v>
      </c>
      <c r="AN86">
        <v>0</v>
      </c>
      <c r="AO86">
        <v>1.06</v>
      </c>
      <c r="AP86">
        <v>27.07</v>
      </c>
      <c r="AQ86">
        <v>55.4</v>
      </c>
      <c r="AR86">
        <v>1336</v>
      </c>
      <c r="AS86">
        <v>989</v>
      </c>
      <c r="AT86">
        <v>1.53</v>
      </c>
      <c r="AU86">
        <v>1.68</v>
      </c>
      <c r="AV86">
        <v>1025</v>
      </c>
      <c r="AW86">
        <v>1018</v>
      </c>
      <c r="AX86">
        <v>0</v>
      </c>
      <c r="AY86">
        <v>0</v>
      </c>
      <c r="AZ86">
        <v>0</v>
      </c>
      <c r="BA86">
        <v>693</v>
      </c>
      <c r="BB86">
        <v>973</v>
      </c>
      <c r="BC86">
        <v>0</v>
      </c>
      <c r="BD86">
        <v>0</v>
      </c>
      <c r="BE86">
        <v>0</v>
      </c>
      <c r="BF86">
        <v>3</v>
      </c>
      <c r="BG86">
        <f t="shared" si="1"/>
        <v>85</v>
      </c>
    </row>
    <row r="87" spans="1:59" x14ac:dyDescent="0.3">
      <c r="A87">
        <v>653</v>
      </c>
      <c r="B87" t="s">
        <v>204</v>
      </c>
      <c r="C87" t="s">
        <v>205</v>
      </c>
      <c r="D87" t="s">
        <v>62</v>
      </c>
      <c r="E87" t="s">
        <v>43</v>
      </c>
      <c r="F87">
        <v>0</v>
      </c>
      <c r="G87">
        <v>0</v>
      </c>
      <c r="H87">
        <v>0</v>
      </c>
      <c r="I87">
        <v>27</v>
      </c>
      <c r="J87">
        <v>15</v>
      </c>
      <c r="K87">
        <v>59</v>
      </c>
      <c r="L87">
        <v>71</v>
      </c>
      <c r="M87">
        <v>0</v>
      </c>
      <c r="N87">
        <v>0</v>
      </c>
      <c r="O87">
        <v>0</v>
      </c>
      <c r="P87">
        <v>0</v>
      </c>
      <c r="Q87">
        <v>35.14</v>
      </c>
      <c r="R87">
        <v>29.16</v>
      </c>
      <c r="S87">
        <v>47.91</v>
      </c>
      <c r="T87">
        <v>78.27</v>
      </c>
      <c r="U87" t="s">
        <v>36</v>
      </c>
      <c r="V87" t="s">
        <v>36</v>
      </c>
      <c r="W87" t="s">
        <v>36</v>
      </c>
      <c r="X87" t="s">
        <v>36</v>
      </c>
      <c r="Y87" t="s">
        <v>37</v>
      </c>
      <c r="Z87" t="s">
        <v>37</v>
      </c>
      <c r="AA87">
        <v>5.0999999999999996</v>
      </c>
      <c r="AB87" t="s">
        <v>69</v>
      </c>
      <c r="AC87" t="s">
        <v>206</v>
      </c>
      <c r="AD87" t="s">
        <v>39</v>
      </c>
      <c r="AE87" t="s">
        <v>37</v>
      </c>
      <c r="AF87" t="s">
        <v>37</v>
      </c>
      <c r="AG87" t="s">
        <v>37</v>
      </c>
      <c r="AH87" t="s">
        <v>37</v>
      </c>
      <c r="AI87" t="s">
        <v>116</v>
      </c>
      <c r="AJ87" t="s">
        <v>116</v>
      </c>
      <c r="AK87">
        <v>100</v>
      </c>
      <c r="AL87">
        <v>14.74</v>
      </c>
      <c r="AM87">
        <v>2.78</v>
      </c>
      <c r="AN87">
        <v>0</v>
      </c>
      <c r="AO87">
        <v>2.78</v>
      </c>
      <c r="AP87">
        <v>66.67</v>
      </c>
      <c r="AQ87">
        <v>85.26</v>
      </c>
      <c r="AR87">
        <v>2378</v>
      </c>
      <c r="AS87">
        <v>1153</v>
      </c>
      <c r="AT87">
        <v>1.63</v>
      </c>
      <c r="AU87">
        <v>1.62</v>
      </c>
      <c r="AV87">
        <v>1743</v>
      </c>
      <c r="AW87">
        <v>2130</v>
      </c>
      <c r="AX87">
        <v>0</v>
      </c>
      <c r="AY87">
        <v>0</v>
      </c>
      <c r="AZ87">
        <v>0</v>
      </c>
      <c r="BA87">
        <v>879</v>
      </c>
      <c r="BB87">
        <v>992</v>
      </c>
      <c r="BC87">
        <v>0</v>
      </c>
      <c r="BD87">
        <v>0</v>
      </c>
      <c r="BE87">
        <v>0</v>
      </c>
      <c r="BF87">
        <v>3</v>
      </c>
      <c r="BG87">
        <f t="shared" si="1"/>
        <v>86</v>
      </c>
    </row>
    <row r="88" spans="1:59" x14ac:dyDescent="0.3">
      <c r="A88">
        <v>654</v>
      </c>
      <c r="B88" t="s">
        <v>207</v>
      </c>
      <c r="C88" t="s">
        <v>208</v>
      </c>
      <c r="D88" t="s">
        <v>62</v>
      </c>
      <c r="E88" t="s">
        <v>63</v>
      </c>
      <c r="F88">
        <v>0</v>
      </c>
      <c r="G88">
        <v>0</v>
      </c>
      <c r="H88">
        <v>1</v>
      </c>
      <c r="I88">
        <v>0</v>
      </c>
      <c r="J88">
        <v>0</v>
      </c>
      <c r="K88">
        <v>0</v>
      </c>
      <c r="L88">
        <v>0</v>
      </c>
      <c r="M88">
        <v>0</v>
      </c>
      <c r="N88">
        <v>0</v>
      </c>
      <c r="O88">
        <v>0</v>
      </c>
      <c r="P88">
        <v>0.01</v>
      </c>
      <c r="Q88">
        <v>0</v>
      </c>
      <c r="R88">
        <v>0</v>
      </c>
      <c r="S88">
        <v>0</v>
      </c>
      <c r="T88">
        <v>0</v>
      </c>
      <c r="U88" t="s">
        <v>36</v>
      </c>
      <c r="V88" t="s">
        <v>36</v>
      </c>
      <c r="W88" t="s">
        <v>36</v>
      </c>
      <c r="X88" t="s">
        <v>36</v>
      </c>
      <c r="Y88" t="s">
        <v>106</v>
      </c>
      <c r="Z88" t="s">
        <v>106</v>
      </c>
      <c r="AA88">
        <v>4.4000000000000004</v>
      </c>
      <c r="AB88" t="s">
        <v>64</v>
      </c>
      <c r="AC88" t="s">
        <v>51</v>
      </c>
      <c r="AD88" t="s">
        <v>129</v>
      </c>
      <c r="AE88" t="s">
        <v>106</v>
      </c>
      <c r="AF88" t="s">
        <v>106</v>
      </c>
      <c r="AG88" t="s">
        <v>106</v>
      </c>
      <c r="AH88" t="s">
        <v>106</v>
      </c>
      <c r="AK88">
        <v>100</v>
      </c>
      <c r="AL88">
        <v>82.98</v>
      </c>
      <c r="AM88">
        <v>0</v>
      </c>
      <c r="AN88">
        <v>0</v>
      </c>
      <c r="AO88">
        <v>0</v>
      </c>
      <c r="AP88">
        <v>2.12</v>
      </c>
      <c r="AQ88">
        <v>17.02</v>
      </c>
      <c r="AR88">
        <v>0</v>
      </c>
      <c r="AS88">
        <v>0</v>
      </c>
      <c r="AT88">
        <v>0</v>
      </c>
      <c r="AU88">
        <v>0</v>
      </c>
      <c r="AV88">
        <v>0</v>
      </c>
      <c r="AW88">
        <v>0</v>
      </c>
      <c r="AX88">
        <v>0</v>
      </c>
      <c r="AY88">
        <v>0</v>
      </c>
      <c r="AZ88">
        <v>0</v>
      </c>
      <c r="BA88">
        <v>0</v>
      </c>
      <c r="BB88">
        <v>0</v>
      </c>
      <c r="BC88">
        <v>0</v>
      </c>
      <c r="BD88">
        <v>0</v>
      </c>
      <c r="BE88">
        <v>0</v>
      </c>
      <c r="BF88">
        <v>0</v>
      </c>
      <c r="BG88">
        <f t="shared" si="1"/>
        <v>87</v>
      </c>
    </row>
    <row r="89" spans="1:59" x14ac:dyDescent="0.3">
      <c r="A89">
        <v>761</v>
      </c>
      <c r="B89" t="s">
        <v>228</v>
      </c>
      <c r="C89" t="s">
        <v>229</v>
      </c>
      <c r="D89" t="s">
        <v>62</v>
      </c>
      <c r="E89" t="s">
        <v>63</v>
      </c>
      <c r="F89">
        <v>0</v>
      </c>
      <c r="G89">
        <v>0</v>
      </c>
      <c r="H89">
        <v>1</v>
      </c>
      <c r="I89">
        <v>4</v>
      </c>
      <c r="J89">
        <v>4</v>
      </c>
      <c r="K89">
        <v>5</v>
      </c>
      <c r="L89">
        <v>4</v>
      </c>
      <c r="M89">
        <v>0</v>
      </c>
      <c r="N89">
        <v>0</v>
      </c>
      <c r="O89">
        <v>0</v>
      </c>
      <c r="P89">
        <v>0.01</v>
      </c>
      <c r="Q89">
        <v>0.05</v>
      </c>
      <c r="R89">
        <v>0.06</v>
      </c>
      <c r="S89">
        <v>0.03</v>
      </c>
      <c r="T89">
        <v>0.02</v>
      </c>
      <c r="U89" t="s">
        <v>36</v>
      </c>
      <c r="V89" t="s">
        <v>36</v>
      </c>
      <c r="W89" t="s">
        <v>36</v>
      </c>
      <c r="X89" t="s">
        <v>36</v>
      </c>
      <c r="Y89" t="s">
        <v>106</v>
      </c>
      <c r="Z89" t="s">
        <v>106</v>
      </c>
      <c r="AA89">
        <v>4.2</v>
      </c>
      <c r="AB89" t="s">
        <v>230</v>
      </c>
      <c r="AC89" t="s">
        <v>64</v>
      </c>
      <c r="AD89" t="s">
        <v>39</v>
      </c>
      <c r="AE89" t="s">
        <v>106</v>
      </c>
      <c r="AF89" t="s">
        <v>106</v>
      </c>
      <c r="AG89" t="s">
        <v>106</v>
      </c>
      <c r="AH89" t="s">
        <v>106</v>
      </c>
      <c r="AK89">
        <v>100</v>
      </c>
      <c r="AL89">
        <v>33.200000000000003</v>
      </c>
      <c r="AM89">
        <v>4.99</v>
      </c>
      <c r="AN89">
        <v>0</v>
      </c>
      <c r="AO89">
        <v>4.99</v>
      </c>
      <c r="AP89">
        <v>38.79</v>
      </c>
      <c r="AQ89">
        <v>66.8</v>
      </c>
      <c r="AR89">
        <v>0</v>
      </c>
      <c r="AS89">
        <v>0</v>
      </c>
      <c r="AT89">
        <v>0</v>
      </c>
      <c r="AU89">
        <v>0</v>
      </c>
      <c r="AV89">
        <v>0</v>
      </c>
      <c r="AW89">
        <v>0</v>
      </c>
      <c r="AX89">
        <v>0</v>
      </c>
      <c r="AY89">
        <v>0</v>
      </c>
      <c r="AZ89">
        <v>0</v>
      </c>
      <c r="BA89">
        <v>0</v>
      </c>
      <c r="BB89">
        <v>0</v>
      </c>
      <c r="BC89">
        <v>0</v>
      </c>
      <c r="BD89">
        <v>0</v>
      </c>
      <c r="BE89">
        <v>0</v>
      </c>
      <c r="BF89">
        <v>0</v>
      </c>
      <c r="BG89">
        <f t="shared" si="1"/>
        <v>88</v>
      </c>
    </row>
    <row r="90" spans="1:59" x14ac:dyDescent="0.3">
      <c r="A90">
        <v>819</v>
      </c>
      <c r="B90" t="s">
        <v>246</v>
      </c>
      <c r="C90" t="s">
        <v>247</v>
      </c>
      <c r="D90" t="s">
        <v>68</v>
      </c>
      <c r="E90" t="s">
        <v>43</v>
      </c>
      <c r="F90">
        <v>0</v>
      </c>
      <c r="G90">
        <v>0</v>
      </c>
      <c r="H90">
        <v>1</v>
      </c>
      <c r="I90">
        <v>0</v>
      </c>
      <c r="J90">
        <v>0</v>
      </c>
      <c r="K90">
        <v>0</v>
      </c>
      <c r="L90">
        <v>0</v>
      </c>
      <c r="M90">
        <v>0</v>
      </c>
      <c r="N90">
        <v>0</v>
      </c>
      <c r="O90">
        <v>0</v>
      </c>
      <c r="P90">
        <v>0.01</v>
      </c>
      <c r="Q90">
        <v>0</v>
      </c>
      <c r="R90">
        <v>0</v>
      </c>
      <c r="S90">
        <v>0</v>
      </c>
      <c r="T90">
        <v>0</v>
      </c>
      <c r="U90" t="s">
        <v>36</v>
      </c>
      <c r="V90" t="s">
        <v>36</v>
      </c>
      <c r="W90" t="s">
        <v>36</v>
      </c>
      <c r="X90" t="s">
        <v>36</v>
      </c>
      <c r="Y90" t="s">
        <v>106</v>
      </c>
      <c r="Z90" t="s">
        <v>106</v>
      </c>
      <c r="AA90">
        <v>6</v>
      </c>
      <c r="AB90" t="s">
        <v>248</v>
      </c>
      <c r="AC90" t="s">
        <v>64</v>
      </c>
      <c r="AD90" t="s">
        <v>129</v>
      </c>
      <c r="AE90" t="s">
        <v>106</v>
      </c>
      <c r="AF90" t="s">
        <v>106</v>
      </c>
      <c r="AG90" t="s">
        <v>106</v>
      </c>
      <c r="AH90" t="s">
        <v>106</v>
      </c>
      <c r="AK90">
        <v>100</v>
      </c>
      <c r="AL90">
        <v>13.45</v>
      </c>
      <c r="AM90">
        <v>11.49</v>
      </c>
      <c r="AN90">
        <v>0</v>
      </c>
      <c r="AO90">
        <v>11.49</v>
      </c>
      <c r="AP90">
        <v>78.010000000000005</v>
      </c>
      <c r="AQ90">
        <v>86.55</v>
      </c>
      <c r="AR90">
        <v>0</v>
      </c>
      <c r="AS90">
        <v>0</v>
      </c>
      <c r="AT90">
        <v>0</v>
      </c>
      <c r="AU90">
        <v>0</v>
      </c>
      <c r="AV90">
        <v>0</v>
      </c>
      <c r="AW90">
        <v>0</v>
      </c>
      <c r="AX90">
        <v>0</v>
      </c>
      <c r="AY90">
        <v>0</v>
      </c>
      <c r="AZ90">
        <v>0</v>
      </c>
      <c r="BA90">
        <v>0</v>
      </c>
      <c r="BB90">
        <v>0</v>
      </c>
      <c r="BC90">
        <v>0</v>
      </c>
      <c r="BD90">
        <v>0</v>
      </c>
      <c r="BE90">
        <v>0</v>
      </c>
      <c r="BF90">
        <v>0</v>
      </c>
      <c r="BG90">
        <f t="shared" si="1"/>
        <v>89</v>
      </c>
    </row>
    <row r="91" spans="1:59" x14ac:dyDescent="0.3">
      <c r="A91">
        <v>826</v>
      </c>
      <c r="B91" t="s">
        <v>260</v>
      </c>
      <c r="C91" t="s">
        <v>261</v>
      </c>
      <c r="D91" t="s">
        <v>62</v>
      </c>
      <c r="E91" t="s">
        <v>43</v>
      </c>
      <c r="F91">
        <v>0</v>
      </c>
      <c r="G91">
        <v>0</v>
      </c>
      <c r="H91">
        <v>0</v>
      </c>
      <c r="I91">
        <v>2</v>
      </c>
      <c r="J91">
        <v>0</v>
      </c>
      <c r="K91">
        <v>3</v>
      </c>
      <c r="L91">
        <v>4</v>
      </c>
      <c r="M91">
        <v>0</v>
      </c>
      <c r="N91">
        <v>0</v>
      </c>
      <c r="O91">
        <v>0</v>
      </c>
      <c r="P91">
        <v>0</v>
      </c>
      <c r="Q91">
        <v>0.73</v>
      </c>
      <c r="R91">
        <v>0</v>
      </c>
      <c r="S91">
        <v>0.65</v>
      </c>
      <c r="T91">
        <v>0.61</v>
      </c>
      <c r="U91" t="s">
        <v>36</v>
      </c>
      <c r="V91" t="s">
        <v>36</v>
      </c>
      <c r="W91" t="s">
        <v>36</v>
      </c>
      <c r="X91" t="s">
        <v>36</v>
      </c>
      <c r="Y91" t="s">
        <v>37</v>
      </c>
      <c r="Z91" t="s">
        <v>37</v>
      </c>
      <c r="AA91">
        <v>4.8</v>
      </c>
      <c r="AB91" t="s">
        <v>243</v>
      </c>
      <c r="AD91" t="s">
        <v>39</v>
      </c>
      <c r="AE91" t="s">
        <v>37</v>
      </c>
      <c r="AF91" t="s">
        <v>37</v>
      </c>
      <c r="AG91" t="s">
        <v>37</v>
      </c>
      <c r="AH91" t="s">
        <v>37</v>
      </c>
      <c r="AI91" t="s">
        <v>116</v>
      </c>
      <c r="AJ91" t="s">
        <v>116</v>
      </c>
      <c r="AK91">
        <v>100</v>
      </c>
      <c r="AL91">
        <v>59.96</v>
      </c>
      <c r="AM91">
        <v>0.01</v>
      </c>
      <c r="AN91">
        <v>0</v>
      </c>
      <c r="AO91">
        <v>0.01</v>
      </c>
      <c r="AP91">
        <v>14.07</v>
      </c>
      <c r="AQ91">
        <v>40.04</v>
      </c>
      <c r="AR91">
        <v>0</v>
      </c>
      <c r="AS91">
        <v>0</v>
      </c>
      <c r="AT91">
        <v>0</v>
      </c>
      <c r="AU91">
        <v>0</v>
      </c>
      <c r="AV91">
        <v>0</v>
      </c>
      <c r="AW91">
        <v>0</v>
      </c>
      <c r="AX91">
        <v>0</v>
      </c>
      <c r="AY91">
        <v>0</v>
      </c>
      <c r="AZ91">
        <v>0</v>
      </c>
      <c r="BA91">
        <v>0</v>
      </c>
      <c r="BB91">
        <v>0</v>
      </c>
      <c r="BC91">
        <v>0</v>
      </c>
      <c r="BD91">
        <v>0</v>
      </c>
      <c r="BE91">
        <v>0</v>
      </c>
      <c r="BF91">
        <v>3</v>
      </c>
      <c r="BG91">
        <f t="shared" si="1"/>
        <v>90</v>
      </c>
    </row>
    <row r="92" spans="1:59" x14ac:dyDescent="0.3">
      <c r="A92">
        <v>834</v>
      </c>
      <c r="B92" t="s">
        <v>272</v>
      </c>
      <c r="C92" t="s">
        <v>273</v>
      </c>
      <c r="D92" t="s">
        <v>62</v>
      </c>
      <c r="E92" t="s">
        <v>63</v>
      </c>
      <c r="F92">
        <v>0</v>
      </c>
      <c r="G92">
        <v>0</v>
      </c>
      <c r="H92">
        <v>1</v>
      </c>
      <c r="I92">
        <v>0</v>
      </c>
      <c r="J92">
        <v>0</v>
      </c>
      <c r="K92">
        <v>0</v>
      </c>
      <c r="L92">
        <v>5</v>
      </c>
      <c r="M92">
        <v>0</v>
      </c>
      <c r="N92">
        <v>0</v>
      </c>
      <c r="O92">
        <v>0</v>
      </c>
      <c r="P92">
        <v>0.01</v>
      </c>
      <c r="Q92">
        <v>0</v>
      </c>
      <c r="R92">
        <v>0</v>
      </c>
      <c r="S92">
        <v>0</v>
      </c>
      <c r="T92">
        <v>1.29</v>
      </c>
      <c r="U92" t="s">
        <v>36</v>
      </c>
      <c r="V92" t="s">
        <v>36</v>
      </c>
      <c r="W92" t="s">
        <v>36</v>
      </c>
      <c r="X92" t="s">
        <v>36</v>
      </c>
      <c r="Y92" t="s">
        <v>106</v>
      </c>
      <c r="Z92" t="s">
        <v>37</v>
      </c>
      <c r="AA92">
        <v>5.8</v>
      </c>
      <c r="AB92" t="s">
        <v>138</v>
      </c>
      <c r="AC92" t="s">
        <v>64</v>
      </c>
      <c r="AD92" t="s">
        <v>39</v>
      </c>
      <c r="AE92" t="s">
        <v>106</v>
      </c>
      <c r="AF92" t="s">
        <v>106</v>
      </c>
      <c r="AG92" t="s">
        <v>37</v>
      </c>
      <c r="AH92" t="s">
        <v>37</v>
      </c>
      <c r="AJ92" t="s">
        <v>116</v>
      </c>
      <c r="AK92">
        <v>100</v>
      </c>
      <c r="AL92">
        <v>73.73</v>
      </c>
      <c r="AM92">
        <v>1.06</v>
      </c>
      <c r="AN92">
        <v>0</v>
      </c>
      <c r="AO92">
        <v>1.06</v>
      </c>
      <c r="AP92">
        <v>11.17</v>
      </c>
      <c r="AQ92">
        <v>26.27</v>
      </c>
      <c r="AR92">
        <v>0</v>
      </c>
      <c r="AS92">
        <v>0</v>
      </c>
      <c r="AT92">
        <v>0</v>
      </c>
      <c r="AU92">
        <v>0</v>
      </c>
      <c r="AV92">
        <v>0</v>
      </c>
      <c r="AW92">
        <v>0</v>
      </c>
      <c r="AX92">
        <v>0</v>
      </c>
      <c r="AY92">
        <v>0</v>
      </c>
      <c r="AZ92">
        <v>0</v>
      </c>
      <c r="BA92">
        <v>0</v>
      </c>
      <c r="BB92">
        <v>0</v>
      </c>
      <c r="BC92">
        <v>0</v>
      </c>
      <c r="BD92">
        <v>0</v>
      </c>
      <c r="BE92">
        <v>0</v>
      </c>
      <c r="BF92">
        <v>3</v>
      </c>
      <c r="BG92">
        <f t="shared" si="1"/>
        <v>91</v>
      </c>
    </row>
    <row r="93" spans="1:59" x14ac:dyDescent="0.3">
      <c r="A93">
        <v>838</v>
      </c>
      <c r="B93" t="s">
        <v>280</v>
      </c>
      <c r="C93" t="s">
        <v>281</v>
      </c>
      <c r="D93" t="s">
        <v>34</v>
      </c>
      <c r="E93" t="s">
        <v>35</v>
      </c>
      <c r="F93">
        <v>0</v>
      </c>
      <c r="G93">
        <v>0</v>
      </c>
      <c r="H93">
        <v>0</v>
      </c>
      <c r="I93">
        <v>2</v>
      </c>
      <c r="J93">
        <v>78</v>
      </c>
      <c r="K93">
        <v>73</v>
      </c>
      <c r="L93">
        <v>79</v>
      </c>
      <c r="M93">
        <v>0</v>
      </c>
      <c r="N93">
        <v>0</v>
      </c>
      <c r="O93">
        <v>0</v>
      </c>
      <c r="P93">
        <v>0</v>
      </c>
      <c r="Q93">
        <v>5.37</v>
      </c>
      <c r="R93">
        <v>637.42999999999995</v>
      </c>
      <c r="S93">
        <v>223.6</v>
      </c>
      <c r="T93">
        <v>585.70000000000005</v>
      </c>
      <c r="U93" t="s">
        <v>36</v>
      </c>
      <c r="V93" t="s">
        <v>36</v>
      </c>
      <c r="W93" t="s">
        <v>36</v>
      </c>
      <c r="X93" t="s">
        <v>36</v>
      </c>
      <c r="Y93" t="s">
        <v>37</v>
      </c>
      <c r="Z93" t="s">
        <v>37</v>
      </c>
      <c r="AA93">
        <v>5</v>
      </c>
      <c r="AC93" t="s">
        <v>282</v>
      </c>
      <c r="AD93" t="s">
        <v>39</v>
      </c>
      <c r="AE93" t="s">
        <v>37</v>
      </c>
      <c r="AF93" t="s">
        <v>37</v>
      </c>
      <c r="AG93" t="s">
        <v>37</v>
      </c>
      <c r="AH93" t="s">
        <v>37</v>
      </c>
      <c r="AI93" t="s">
        <v>93</v>
      </c>
      <c r="AJ93" t="s">
        <v>93</v>
      </c>
      <c r="AK93">
        <v>100</v>
      </c>
      <c r="AL93">
        <v>72.510000000000005</v>
      </c>
      <c r="AM93">
        <v>0</v>
      </c>
      <c r="AN93">
        <v>0</v>
      </c>
      <c r="AO93">
        <v>0</v>
      </c>
      <c r="AP93">
        <v>8.56</v>
      </c>
      <c r="AQ93">
        <v>27.49</v>
      </c>
      <c r="AR93">
        <v>336</v>
      </c>
      <c r="AS93">
        <v>2167</v>
      </c>
      <c r="AT93">
        <v>4.01</v>
      </c>
      <c r="AU93">
        <v>4.7699999999999996</v>
      </c>
      <c r="AV93">
        <v>85</v>
      </c>
      <c r="AW93">
        <v>0</v>
      </c>
      <c r="AX93">
        <v>1240</v>
      </c>
      <c r="AY93">
        <v>21</v>
      </c>
      <c r="AZ93">
        <v>0</v>
      </c>
      <c r="BA93">
        <v>127</v>
      </c>
      <c r="BB93">
        <v>0</v>
      </c>
      <c r="BC93">
        <v>10196</v>
      </c>
      <c r="BD93">
        <v>21</v>
      </c>
      <c r="BE93">
        <v>0</v>
      </c>
      <c r="BF93">
        <v>3</v>
      </c>
      <c r="BG93">
        <f t="shared" si="1"/>
        <v>92</v>
      </c>
    </row>
    <row r="94" spans="1:59" x14ac:dyDescent="0.3">
      <c r="A94">
        <v>973</v>
      </c>
      <c r="B94" t="s">
        <v>299</v>
      </c>
      <c r="C94" t="s">
        <v>300</v>
      </c>
      <c r="D94" t="s">
        <v>34</v>
      </c>
      <c r="E94" t="s">
        <v>43</v>
      </c>
      <c r="F94">
        <v>0</v>
      </c>
      <c r="G94">
        <v>0</v>
      </c>
      <c r="H94">
        <v>0</v>
      </c>
      <c r="I94">
        <v>1</v>
      </c>
      <c r="J94">
        <v>75</v>
      </c>
      <c r="K94">
        <v>67</v>
      </c>
      <c r="L94">
        <v>75</v>
      </c>
      <c r="M94">
        <v>0</v>
      </c>
      <c r="N94">
        <v>0</v>
      </c>
      <c r="O94">
        <v>0</v>
      </c>
      <c r="P94">
        <v>0</v>
      </c>
      <c r="Q94">
        <v>3.74</v>
      </c>
      <c r="R94">
        <v>456.04</v>
      </c>
      <c r="S94">
        <v>167.62</v>
      </c>
      <c r="T94">
        <v>277.01</v>
      </c>
      <c r="U94" t="s">
        <v>36</v>
      </c>
      <c r="V94" t="s">
        <v>36</v>
      </c>
      <c r="W94" t="s">
        <v>36</v>
      </c>
      <c r="X94" t="s">
        <v>36</v>
      </c>
      <c r="Y94" t="s">
        <v>37</v>
      </c>
      <c r="Z94" t="s">
        <v>37</v>
      </c>
      <c r="AA94">
        <v>3.3</v>
      </c>
      <c r="AC94" t="s">
        <v>301</v>
      </c>
      <c r="AD94" t="s">
        <v>39</v>
      </c>
      <c r="AE94" t="s">
        <v>37</v>
      </c>
      <c r="AF94" t="s">
        <v>37</v>
      </c>
      <c r="AG94" t="s">
        <v>37</v>
      </c>
      <c r="AH94" t="s">
        <v>37</v>
      </c>
      <c r="AK94">
        <v>100</v>
      </c>
      <c r="AL94">
        <v>100</v>
      </c>
      <c r="AM94">
        <v>0</v>
      </c>
      <c r="AN94">
        <v>0</v>
      </c>
      <c r="AO94">
        <v>0</v>
      </c>
      <c r="AP94">
        <v>0</v>
      </c>
      <c r="AQ94">
        <v>0</v>
      </c>
      <c r="AR94">
        <v>0</v>
      </c>
      <c r="AS94">
        <v>0</v>
      </c>
      <c r="AT94">
        <v>0</v>
      </c>
      <c r="AU94">
        <v>0</v>
      </c>
      <c r="AV94">
        <v>0</v>
      </c>
      <c r="AW94">
        <v>0</v>
      </c>
      <c r="AX94">
        <v>0</v>
      </c>
      <c r="AY94">
        <v>0</v>
      </c>
      <c r="AZ94">
        <v>0</v>
      </c>
      <c r="BA94">
        <v>0</v>
      </c>
      <c r="BB94">
        <v>0</v>
      </c>
      <c r="BC94">
        <v>0</v>
      </c>
      <c r="BD94">
        <v>0</v>
      </c>
      <c r="BE94">
        <v>0</v>
      </c>
      <c r="BF94">
        <v>0</v>
      </c>
      <c r="BG94">
        <f t="shared" si="1"/>
        <v>93</v>
      </c>
    </row>
  </sheetData>
  <sortState xmlns:xlrd2="http://schemas.microsoft.com/office/spreadsheetml/2017/richdata2" ref="A2:BF94">
    <sortCondition descending="1" ref="N1"/>
    <sortCondition ref="A1"/>
  </sortState>
  <conditionalFormatting sqref="AE1:AH1048576">
    <cfRule type="containsText" dxfId="49" priority="43" operator="containsText" text="New Habitat">
      <formula>NOT(ISERROR(SEARCH("New Habitat",AE1)))</formula>
    </cfRule>
    <cfRule type="containsText" dxfId="48" priority="44" operator="containsText" text="Unknown">
      <formula>NOT(ISERROR(SEARCH("Unknown",AE1)))</formula>
    </cfRule>
    <cfRule type="containsText" dxfId="47" priority="45" operator="containsText" text="Lost">
      <formula>NOT(ISERROR(SEARCH("Lost",AE1)))</formula>
    </cfRule>
    <cfRule type="containsText" dxfId="46" priority="46" operator="containsText" text="Very Poor">
      <formula>NOT(ISERROR(SEARCH("Very Poor",AE1)))</formula>
    </cfRule>
    <cfRule type="beginsWith" dxfId="45" priority="47" operator="beginsWith" text="Poor">
      <formula>LEFT(AE1,LEN("Poor"))="Poor"</formula>
    </cfRule>
    <cfRule type="containsText" dxfId="44" priority="48" operator="containsText" text="Fair">
      <formula>NOT(ISERROR(SEARCH("Fair",AE1)))</formula>
    </cfRule>
    <cfRule type="beginsWith" dxfId="43" priority="49" operator="beginsWith" text="Good">
      <formula>LEFT(AE1,LEN("Good"))="Good"</formula>
    </cfRule>
    <cfRule type="containsText" dxfId="42" priority="50" operator="containsText" text="Very Good">
      <formula>NOT(ISERROR(SEARCH("Very Good",AE1)))</formula>
    </cfRule>
  </conditionalFormatting>
  <conditionalFormatting sqref="AD1:AD1048576">
    <cfRule type="containsText" dxfId="41" priority="38" operator="containsText" text="Modeled">
      <formula>NOT(ISERROR(SEARCH("Modeled",AD1)))</formula>
    </cfRule>
    <cfRule type="containsText" dxfId="40" priority="39" operator="containsText" text="Absent">
      <formula>NOT(ISERROR(SEARCH("Absent",AD1)))</formula>
    </cfRule>
    <cfRule type="containsText" dxfId="39" priority="40" operator="containsText" text="Rare">
      <formula>NOT(ISERROR(SEARCH("Rare",AD1)))</formula>
    </cfRule>
    <cfRule type="containsText" dxfId="38" priority="41" operator="containsText" text="Common">
      <formula>NOT(ISERROR(SEARCH("Common",AD1)))</formula>
    </cfRule>
    <cfRule type="containsText" dxfId="37" priority="42" operator="containsText" text="Abundant">
      <formula>NOT(ISERROR(SEARCH("Abundant",AD1)))</formula>
    </cfRule>
  </conditionalFormatting>
  <conditionalFormatting sqref="Y1:Z1048576">
    <cfRule type="containsText" dxfId="36" priority="31" operator="containsText" text="Unknown">
      <formula>NOT(ISERROR(SEARCH("Unknown",Y1)))</formula>
    </cfRule>
    <cfRule type="containsText" dxfId="35" priority="32" operator="containsText" text="New Habitat">
      <formula>NOT(ISERROR(SEARCH("New Habitat",Y1)))</formula>
    </cfRule>
    <cfRule type="containsText" dxfId="34" priority="33" operator="containsText" text="Lg. dec.">
      <formula>NOT(ISERROR(SEARCH("Lg. dec.",Y1)))</formula>
    </cfRule>
    <cfRule type="containsText" dxfId="33" priority="34" operator="containsText" text="Sm. Dec.">
      <formula>NOT(ISERROR(SEARCH("Sm. Dec.",Y1)))</formula>
    </cfRule>
    <cfRule type="containsText" dxfId="32" priority="35" operator="containsText" text="No change">
      <formula>NOT(ISERROR(SEARCH("No change",Y1)))</formula>
    </cfRule>
    <cfRule type="containsText" dxfId="31" priority="36" operator="containsText" text="Sm. Inc.">
      <formula>NOT(ISERROR(SEARCH("Sm. Inc.",Y1)))</formula>
    </cfRule>
    <cfRule type="containsText" dxfId="30" priority="37" operator="containsText" text="Lg. inc.">
      <formula>NOT(ISERROR(SEARCH("Lg. inc.",Y1)))</formula>
    </cfRule>
  </conditionalFormatting>
  <conditionalFormatting sqref="E1:E1048576">
    <cfRule type="containsText" dxfId="29" priority="27" operator="containsText" text="Unacc">
      <formula>NOT(ISERROR(SEARCH("Unacc",E1)))</formula>
    </cfRule>
    <cfRule type="containsText" dxfId="28" priority="28" operator="containsText" text="Low">
      <formula>NOT(ISERROR(SEARCH("Low",E1)))</formula>
    </cfRule>
    <cfRule type="containsText" dxfId="27" priority="29" operator="containsText" text="Medium">
      <formula>NOT(ISERROR(SEARCH("Medium",E1)))</formula>
    </cfRule>
    <cfRule type="containsText" dxfId="26" priority="30" operator="containsText" text="High">
      <formula>NOT(ISERROR(SEARCH("High",E1)))</formula>
    </cfRule>
  </conditionalFormatting>
  <conditionalFormatting sqref="AA1:AA1048576">
    <cfRule type="cellIs" dxfId="25" priority="24" operator="between">
      <formula>5.2</formula>
      <formula>9</formula>
    </cfRule>
    <cfRule type="cellIs" dxfId="24" priority="25" operator="between">
      <formula>3.4</formula>
      <formula>5.2</formula>
    </cfRule>
    <cfRule type="cellIs" dxfId="23" priority="26" operator="between">
      <formula>0.1</formula>
      <formula>3.4</formula>
    </cfRule>
  </conditionalFormatting>
  <conditionalFormatting sqref="F1:F1048576">
    <cfRule type="cellIs" dxfId="22" priority="19" operator="between">
      <formula>50</formula>
      <formula>100</formula>
    </cfRule>
    <cfRule type="cellIs" dxfId="21" priority="20" operator="between">
      <formula>25</formula>
      <formula>50</formula>
    </cfRule>
    <cfRule type="cellIs" dxfId="20" priority="21" operator="between">
      <formula>10</formula>
      <formula>25</formula>
    </cfRule>
    <cfRule type="cellIs" dxfId="19" priority="22" operator="between">
      <formula>5</formula>
      <formula>10</formula>
    </cfRule>
    <cfRule type="cellIs" dxfId="18" priority="23" operator="between">
      <formula>0.001</formula>
      <formula>5</formula>
    </cfRule>
  </conditionalFormatting>
  <conditionalFormatting sqref="O1:O1048576">
    <cfRule type="cellIs" dxfId="17" priority="15" operator="between">
      <formula>10</formula>
      <formula>100</formula>
    </cfRule>
    <cfRule type="cellIs" dxfId="16" priority="16" operator="between">
      <formula>5</formula>
      <formula>10</formula>
    </cfRule>
    <cfRule type="cellIs" dxfId="15" priority="17" operator="between">
      <formula>2</formula>
      <formula>5</formula>
    </cfRule>
    <cfRule type="cellIs" dxfId="14" priority="18" operator="between">
      <formula>0.001</formula>
      <formula>2</formula>
    </cfRule>
  </conditionalFormatting>
  <conditionalFormatting sqref="N1:N1048576">
    <cfRule type="cellIs" dxfId="13" priority="12" operator="between">
      <formula>50</formula>
      <formula>200</formula>
    </cfRule>
    <cfRule type="cellIs" dxfId="12" priority="13" operator="between">
      <formula>10</formula>
      <formula>50</formula>
    </cfRule>
    <cfRule type="cellIs" dxfId="11" priority="14" operator="between">
      <formula>0.001</formula>
      <formula>10</formula>
    </cfRule>
  </conditionalFormatting>
  <conditionalFormatting sqref="N2:N150">
    <cfRule type="cellIs" dxfId="10" priority="11" operator="greaterThan">
      <formula>200</formula>
    </cfRule>
  </conditionalFormatting>
  <conditionalFormatting sqref="AM1:AM1048576">
    <cfRule type="cellIs" dxfId="9" priority="6" operator="between">
      <formula>75</formula>
      <formula>100</formula>
    </cfRule>
    <cfRule type="cellIs" dxfId="8" priority="7" operator="between">
      <formula>25</formula>
      <formula>75</formula>
    </cfRule>
    <cfRule type="cellIs" dxfId="7" priority="8" operator="between">
      <formula>10</formula>
      <formula>25</formula>
    </cfRule>
    <cfRule type="cellIs" dxfId="6" priority="9" operator="between">
      <formula>2</formula>
      <formula>10</formula>
    </cfRule>
    <cfRule type="cellIs" dxfId="5" priority="10" operator="between">
      <formula>0.001</formula>
      <formula>2</formula>
    </cfRule>
  </conditionalFormatting>
  <conditionalFormatting sqref="AP1:AP1048576">
    <cfRule type="cellIs" dxfId="4" priority="4" operator="between">
      <formula>5</formula>
      <formula>100</formula>
    </cfRule>
    <cfRule type="cellIs" dxfId="3" priority="5" operator="between">
      <formula>0.001</formula>
      <formula>5</formula>
    </cfRule>
  </conditionalFormatting>
  <conditionalFormatting sqref="AT1:AU1048576">
    <cfRule type="cellIs" dxfId="2" priority="1" stopIfTrue="1" operator="between">
      <formula>5</formula>
      <formula>10</formula>
    </cfRule>
    <cfRule type="cellIs" dxfId="1" priority="2" operator="between">
      <formula>1.5</formula>
      <formula>5</formula>
    </cfRule>
    <cfRule type="cellIs" dxfId="0" priority="3" operator="between">
      <formula>0.001</formula>
      <formula>1.5</formula>
    </cfRule>
  </conditionalFormatting>
  <pageMargins left="0.75" right="0.75" top="1" bottom="1" header="0.5" footer="0.5"/>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C44"/>
  <sheetViews>
    <sheetView workbookViewId="0"/>
  </sheetViews>
  <sheetFormatPr defaultRowHeight="14.4" x14ac:dyDescent="0.3"/>
  <cols>
    <col min="1" max="1" width="28.109375" customWidth="1"/>
    <col min="2" max="2" width="151.77734375" style="8" customWidth="1"/>
    <col min="3" max="3" width="25.33203125" customWidth="1"/>
  </cols>
  <sheetData>
    <row r="1" spans="1:3" ht="72" customHeight="1" x14ac:dyDescent="0.3">
      <c r="A1" s="14" t="s">
        <v>435</v>
      </c>
      <c r="B1" s="11" t="s">
        <v>436</v>
      </c>
      <c r="C1" s="8"/>
    </row>
    <row r="2" spans="1:3" ht="28.2" customHeight="1" x14ac:dyDescent="0.3">
      <c r="A2" s="21" t="s">
        <v>437</v>
      </c>
      <c r="B2" s="22" t="s">
        <v>409</v>
      </c>
      <c r="C2" s="22" t="s">
        <v>438</v>
      </c>
    </row>
    <row r="3" spans="1:3" ht="28.8" x14ac:dyDescent="0.3">
      <c r="A3" s="4" t="s">
        <v>0</v>
      </c>
      <c r="B3" s="5" t="s">
        <v>439</v>
      </c>
      <c r="C3" s="16"/>
    </row>
    <row r="4" spans="1:3" x14ac:dyDescent="0.3">
      <c r="A4" s="4" t="s">
        <v>319</v>
      </c>
      <c r="B4" s="5" t="s">
        <v>440</v>
      </c>
      <c r="C4" s="16"/>
    </row>
    <row r="5" spans="1:3" x14ac:dyDescent="0.3">
      <c r="A5" s="4" t="s">
        <v>321</v>
      </c>
      <c r="B5" s="5" t="s">
        <v>322</v>
      </c>
      <c r="C5" s="16"/>
    </row>
    <row r="6" spans="1:3" ht="57.6" x14ac:dyDescent="0.3">
      <c r="A6" s="4" t="s">
        <v>1</v>
      </c>
      <c r="B6" s="5" t="s">
        <v>323</v>
      </c>
      <c r="C6" s="16" t="s">
        <v>391</v>
      </c>
    </row>
    <row r="7" spans="1:3" ht="28.8" x14ac:dyDescent="0.3">
      <c r="A7" s="4" t="s">
        <v>2</v>
      </c>
      <c r="B7" s="5" t="s">
        <v>324</v>
      </c>
      <c r="C7" s="16" t="s">
        <v>391</v>
      </c>
    </row>
    <row r="8" spans="1:3" ht="77.400000000000006" customHeight="1" x14ac:dyDescent="0.3">
      <c r="A8" s="4" t="s">
        <v>325</v>
      </c>
      <c r="B8" s="5" t="s">
        <v>326</v>
      </c>
      <c r="C8" s="16"/>
    </row>
    <row r="9" spans="1:3" ht="28.8" x14ac:dyDescent="0.3">
      <c r="A9" s="16" t="s">
        <v>441</v>
      </c>
      <c r="B9" s="5" t="s">
        <v>442</v>
      </c>
      <c r="C9" s="16" t="s">
        <v>391</v>
      </c>
    </row>
    <row r="10" spans="1:3" x14ac:dyDescent="0.3">
      <c r="A10" s="16" t="s">
        <v>443</v>
      </c>
      <c r="B10" s="5" t="s">
        <v>444</v>
      </c>
      <c r="C10" s="16" t="s">
        <v>391</v>
      </c>
    </row>
    <row r="11" spans="1:3" x14ac:dyDescent="0.3">
      <c r="A11" s="16" t="s">
        <v>445</v>
      </c>
      <c r="B11" s="5" t="s">
        <v>446</v>
      </c>
      <c r="C11" s="16" t="s">
        <v>397</v>
      </c>
    </row>
    <row r="12" spans="1:3" x14ac:dyDescent="0.3">
      <c r="A12" s="16" t="s">
        <v>447</v>
      </c>
      <c r="B12" s="5" t="s">
        <v>448</v>
      </c>
      <c r="C12" s="16" t="s">
        <v>397</v>
      </c>
    </row>
    <row r="13" spans="1:3" x14ac:dyDescent="0.3">
      <c r="A13" s="16" t="s">
        <v>449</v>
      </c>
      <c r="B13" s="5" t="s">
        <v>450</v>
      </c>
      <c r="C13" s="16" t="s">
        <v>397</v>
      </c>
    </row>
    <row r="14" spans="1:3" x14ac:dyDescent="0.3">
      <c r="A14" s="16" t="s">
        <v>451</v>
      </c>
      <c r="B14" s="5" t="s">
        <v>452</v>
      </c>
      <c r="C14" s="16" t="s">
        <v>397</v>
      </c>
    </row>
    <row r="15" spans="1:3" ht="28.8" x14ac:dyDescent="0.3">
      <c r="A15" s="16" t="s">
        <v>453</v>
      </c>
      <c r="B15" s="5" t="s">
        <v>454</v>
      </c>
      <c r="C15" s="16" t="s">
        <v>391</v>
      </c>
    </row>
    <row r="16" spans="1:3" ht="57.6" x14ac:dyDescent="0.3">
      <c r="A16" s="4" t="s">
        <v>327</v>
      </c>
      <c r="B16" s="5" t="s">
        <v>328</v>
      </c>
      <c r="C16" s="16" t="s">
        <v>391</v>
      </c>
    </row>
    <row r="17" spans="1:3" ht="57.6" x14ac:dyDescent="0.3">
      <c r="A17" s="4" t="s">
        <v>329</v>
      </c>
      <c r="B17" s="5" t="s">
        <v>330</v>
      </c>
      <c r="C17" s="16" t="s">
        <v>391</v>
      </c>
    </row>
    <row r="18" spans="1:3" ht="43.2" x14ac:dyDescent="0.3">
      <c r="A18" s="16" t="s">
        <v>455</v>
      </c>
      <c r="B18" s="5" t="s">
        <v>456</v>
      </c>
      <c r="C18" s="16" t="s">
        <v>391</v>
      </c>
    </row>
    <row r="19" spans="1:3" ht="43.2" x14ac:dyDescent="0.3">
      <c r="A19" s="16" t="s">
        <v>457</v>
      </c>
      <c r="B19" s="5" t="s">
        <v>458</v>
      </c>
      <c r="C19" s="16"/>
    </row>
    <row r="20" spans="1:3" ht="43.2" x14ac:dyDescent="0.3">
      <c r="A20" s="16" t="s">
        <v>459</v>
      </c>
      <c r="B20" s="5" t="s">
        <v>460</v>
      </c>
      <c r="C20" s="16"/>
    </row>
    <row r="21" spans="1:3" ht="72" x14ac:dyDescent="0.3">
      <c r="A21" s="4" t="s">
        <v>331</v>
      </c>
      <c r="B21" s="5" t="s">
        <v>332</v>
      </c>
      <c r="C21" s="16" t="s">
        <v>397</v>
      </c>
    </row>
    <row r="22" spans="1:3" ht="28.8" x14ac:dyDescent="0.3">
      <c r="A22" s="4" t="s">
        <v>333</v>
      </c>
      <c r="B22" s="5" t="s">
        <v>334</v>
      </c>
      <c r="C22" s="11" t="s">
        <v>461</v>
      </c>
    </row>
    <row r="23" spans="1:3" ht="74.400000000000006" customHeight="1" x14ac:dyDescent="0.3">
      <c r="A23" s="16" t="s">
        <v>462</v>
      </c>
      <c r="B23" s="5" t="s">
        <v>463</v>
      </c>
      <c r="C23" s="11" t="s">
        <v>394</v>
      </c>
    </row>
    <row r="24" spans="1:3" ht="57.6" x14ac:dyDescent="0.3">
      <c r="A24" s="4" t="s">
        <v>335</v>
      </c>
      <c r="B24" s="5" t="s">
        <v>336</v>
      </c>
      <c r="C24" s="16"/>
    </row>
    <row r="25" spans="1:3" ht="28.8" x14ac:dyDescent="0.3">
      <c r="A25" s="11" t="s">
        <v>464</v>
      </c>
      <c r="B25" s="5" t="s">
        <v>465</v>
      </c>
      <c r="C25" s="16" t="s">
        <v>466</v>
      </c>
    </row>
    <row r="26" spans="1:3" ht="132.6" customHeight="1" x14ac:dyDescent="0.3">
      <c r="A26" s="4" t="s">
        <v>337</v>
      </c>
      <c r="B26" s="5" t="s">
        <v>338</v>
      </c>
      <c r="C26" s="16" t="s">
        <v>466</v>
      </c>
    </row>
    <row r="27" spans="1:3" ht="28.2" customHeight="1" x14ac:dyDescent="0.3">
      <c r="A27" s="21" t="s">
        <v>467</v>
      </c>
      <c r="B27" s="22" t="s">
        <v>409</v>
      </c>
      <c r="C27" s="22" t="s">
        <v>438</v>
      </c>
    </row>
    <row r="28" spans="1:3" ht="147.6" customHeight="1" x14ac:dyDescent="0.3">
      <c r="A28" s="4" t="s">
        <v>339</v>
      </c>
      <c r="B28" s="5" t="s">
        <v>340</v>
      </c>
      <c r="C28" s="16" t="s">
        <v>433</v>
      </c>
    </row>
    <row r="29" spans="1:3" ht="28.8" x14ac:dyDescent="0.3">
      <c r="A29" s="16" t="s">
        <v>468</v>
      </c>
      <c r="B29" s="5" t="s">
        <v>469</v>
      </c>
      <c r="C29" s="16"/>
    </row>
    <row r="30" spans="1:3" x14ac:dyDescent="0.3">
      <c r="A30" s="16" t="s">
        <v>470</v>
      </c>
      <c r="B30" s="5" t="s">
        <v>471</v>
      </c>
      <c r="C30" s="16"/>
    </row>
    <row r="31" spans="1:3" x14ac:dyDescent="0.3">
      <c r="A31" s="16" t="s">
        <v>472</v>
      </c>
      <c r="B31" s="5" t="s">
        <v>473</v>
      </c>
      <c r="C31" s="16"/>
    </row>
    <row r="32" spans="1:3" x14ac:dyDescent="0.3">
      <c r="A32" s="16" t="s">
        <v>474</v>
      </c>
      <c r="B32" s="5" t="s">
        <v>475</v>
      </c>
      <c r="C32" s="16"/>
    </row>
    <row r="33" spans="1:3" x14ac:dyDescent="0.3">
      <c r="A33" s="16" t="s">
        <v>476</v>
      </c>
      <c r="B33" s="5" t="s">
        <v>477</v>
      </c>
      <c r="C33" s="16"/>
    </row>
    <row r="34" spans="1:3" x14ac:dyDescent="0.3">
      <c r="A34" s="16" t="s">
        <v>478</v>
      </c>
      <c r="B34" s="5" t="s">
        <v>479</v>
      </c>
      <c r="C34" s="16"/>
    </row>
    <row r="35" spans="1:3" x14ac:dyDescent="0.3">
      <c r="A35" s="16" t="s">
        <v>480</v>
      </c>
      <c r="B35" s="5" t="s">
        <v>481</v>
      </c>
      <c r="C35" s="16"/>
    </row>
    <row r="36" spans="1:3" ht="28.8" x14ac:dyDescent="0.3">
      <c r="A36" s="11" t="s">
        <v>482</v>
      </c>
      <c r="B36" s="5" t="s">
        <v>483</v>
      </c>
      <c r="C36" s="16"/>
    </row>
    <row r="37" spans="1:3" ht="72" x14ac:dyDescent="0.3">
      <c r="A37" s="16" t="s">
        <v>484</v>
      </c>
      <c r="B37" s="5" t="s">
        <v>485</v>
      </c>
      <c r="C37" s="16"/>
    </row>
    <row r="38" spans="1:3" ht="28.8" x14ac:dyDescent="0.3">
      <c r="A38" s="11" t="s">
        <v>486</v>
      </c>
      <c r="B38" s="5" t="s">
        <v>487</v>
      </c>
      <c r="C38" s="16"/>
    </row>
    <row r="39" spans="1:3" ht="28.8" x14ac:dyDescent="0.3">
      <c r="A39" s="11" t="s">
        <v>488</v>
      </c>
      <c r="B39" s="23" t="s">
        <v>489</v>
      </c>
      <c r="C39" s="16"/>
    </row>
    <row r="40" spans="1:3" ht="28.8" x14ac:dyDescent="0.3">
      <c r="A40" s="11" t="s">
        <v>490</v>
      </c>
      <c r="B40" s="23" t="s">
        <v>491</v>
      </c>
      <c r="C40" s="16"/>
    </row>
    <row r="41" spans="1:3" ht="28.8" x14ac:dyDescent="0.3">
      <c r="A41" s="11" t="s">
        <v>492</v>
      </c>
      <c r="B41" s="23" t="s">
        <v>493</v>
      </c>
      <c r="C41" s="16"/>
    </row>
    <row r="42" spans="1:3" ht="28.8" x14ac:dyDescent="0.3">
      <c r="A42" s="11" t="s">
        <v>494</v>
      </c>
      <c r="B42" s="23" t="s">
        <v>495</v>
      </c>
      <c r="C42" s="16"/>
    </row>
    <row r="43" spans="1:3" ht="72" x14ac:dyDescent="0.3">
      <c r="A43" s="4" t="s">
        <v>31</v>
      </c>
      <c r="B43" s="5" t="s">
        <v>341</v>
      </c>
      <c r="C43" s="16"/>
    </row>
    <row r="44" spans="1:3" x14ac:dyDescent="0.3">
      <c r="A44" s="4" t="s">
        <v>342</v>
      </c>
      <c r="B44" s="5" t="s">
        <v>343</v>
      </c>
      <c r="C44" s="16"/>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Species-Climate</vt:lpstr>
      <vt:lpstr>Sumter-short</vt:lpstr>
      <vt:lpstr>Definitions-short</vt:lpstr>
      <vt:lpstr>Questions of tables</vt:lpstr>
      <vt:lpstr>Interpretations</vt:lpstr>
      <vt:lpstr>Species Selection Options </vt:lpstr>
      <vt:lpstr>References</vt:lpstr>
      <vt:lpstr>Sumter-long</vt:lpstr>
      <vt:lpstr>Definitions-long</vt:lpstr>
      <vt:lpstr>'Species-Climate'!Print_Titles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Peters, Matthew P -FS</cp:lastModifiedBy>
  <cp:lastPrinted>2022-09-30T15:14:46Z</cp:lastPrinted>
  <dcterms:created xsi:type="dcterms:W3CDTF">2022-09-30T15:14:35Z</dcterms:created>
  <dcterms:modified xsi:type="dcterms:W3CDTF">2022-09-30T15:14:47Z</dcterms:modified>
</cp:coreProperties>
</file>