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Ecoregion\EcoMap_2007\Finalized_Tables\"/>
    </mc:Choice>
  </mc:AlternateContent>
  <xr:revisionPtr revIDLastSave="0" documentId="13_ncr:40009_{5433A6DE-CD44-41DF-A53A-BBC516402556}" xr6:coauthVersionLast="47" xr6:coauthVersionMax="47" xr10:uidLastSave="{00000000-0000-0000-0000-000000000000}"/>
  <bookViews>
    <workbookView xWindow="3312" yWindow="3312" windowWidth="17280" windowHeight="8964"/>
  </bookViews>
  <sheets>
    <sheet name="Species-Climate" sheetId="9" r:id="rId1"/>
    <sheet name="section_211D-short" sheetId="8" r:id="rId2"/>
    <sheet name="Definitions-short" sheetId="2" r:id="rId3"/>
    <sheet name="Questions of tables" sheetId="3" r:id="rId4"/>
    <sheet name="Interpretations" sheetId="4" r:id="rId5"/>
    <sheet name="Species Selection Options " sheetId="5" r:id="rId6"/>
    <sheet name="References" sheetId="6" r:id="rId7"/>
    <sheet name="section_211D-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67" i="8"/>
  <c r="Q66" i="8"/>
  <c r="Q65" i="8"/>
  <c r="Q64" i="8"/>
  <c r="Q63" i="8"/>
  <c r="Q62" i="8"/>
  <c r="Q61" i="8"/>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2" i="1"/>
</calcChain>
</file>

<file path=xl/sharedStrings.xml><?xml version="1.0" encoding="utf-8"?>
<sst xmlns="http://schemas.openxmlformats.org/spreadsheetml/2006/main" count="2239" uniqueCount="507">
  <si>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</si>
  <si>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</si>
  <si>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</si>
  <si>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</si>
  <si>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</si>
  <si>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</si>
  <si>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</si>
  <si>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</si>
  <si>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</si>
  <si>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</si>
  <si>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</si>
  <si>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</si>
  <si>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</si>
  <si>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</si>
  <si>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</si>
  <si>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</si>
  <si>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</si>
  <si>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</si>
  <si>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</si>
  <si>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</si>
  <si>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</si>
  <si>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</si>
  <si>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</si>
  <si>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</si>
  <si>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</si>
  <si>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</si>
  <si>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</si>
  <si>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</si>
  <si>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</si>
  <si>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</si>
  <si>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</si>
  <si>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</si>
  <si>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balsam fir</t>
  </si>
  <si>
    <t>Abies balsamea</t>
  </si>
  <si>
    <t>NDH</t>
  </si>
  <si>
    <t>High</t>
  </si>
  <si>
    <t>Sm. dec.</t>
  </si>
  <si>
    <t>COL</t>
  </si>
  <si>
    <t>INS FTK DRO</t>
  </si>
  <si>
    <t>Abundant</t>
  </si>
  <si>
    <t>Poor</t>
  </si>
  <si>
    <t>Fair</t>
  </si>
  <si>
    <t>eastern redcedar</t>
  </si>
  <si>
    <t>Juniperus virginiana</t>
  </si>
  <si>
    <t>WDH</t>
  </si>
  <si>
    <t>Medium</t>
  </si>
  <si>
    <t>NA</t>
  </si>
  <si>
    <t>New Habitat</t>
  </si>
  <si>
    <t>DRO</t>
  </si>
  <si>
    <t>FTK COL INS</t>
  </si>
  <si>
    <t>Absent</t>
  </si>
  <si>
    <t>Migrate +</t>
  </si>
  <si>
    <t>Migrate ++</t>
  </si>
  <si>
    <t>tamarack (native)</t>
  </si>
  <si>
    <t>Larix laricina</t>
  </si>
  <si>
    <t>NSH</t>
  </si>
  <si>
    <t>Lg. dec.</t>
  </si>
  <si>
    <t>Common</t>
  </si>
  <si>
    <t>Very Poor</t>
  </si>
  <si>
    <t>white spruce</t>
  </si>
  <si>
    <t>Picea glauca</t>
  </si>
  <si>
    <t>NSL</t>
  </si>
  <si>
    <t>No change</t>
  </si>
  <si>
    <t>INS</t>
  </si>
  <si>
    <t>black spruce</t>
  </si>
  <si>
    <t>Picea mariana</t>
  </si>
  <si>
    <t>COL EHS DISP</t>
  </si>
  <si>
    <t>FTK INS DRO</t>
  </si>
  <si>
    <t>Infill +</t>
  </si>
  <si>
    <t>red spruce</t>
  </si>
  <si>
    <t>Picea rubens</t>
  </si>
  <si>
    <t>EHS COL</t>
  </si>
  <si>
    <t>FTK SES</t>
  </si>
  <si>
    <t>red pine</t>
  </si>
  <si>
    <t>Pinus resinosa</t>
  </si>
  <si>
    <t>INS COL DISP</t>
  </si>
  <si>
    <t>Rare</t>
  </si>
  <si>
    <t>pitch pine</t>
  </si>
  <si>
    <t>Pinus rigida</t>
  </si>
  <si>
    <t>COL INS</t>
  </si>
  <si>
    <t>eastern white pine</t>
  </si>
  <si>
    <t>Pinus strobus</t>
  </si>
  <si>
    <t>DISP</t>
  </si>
  <si>
    <t>DRO FTK INS</t>
  </si>
  <si>
    <t>Virginia pine</t>
  </si>
  <si>
    <t>Pinus virginiana</t>
  </si>
  <si>
    <t>COL POL</t>
  </si>
  <si>
    <t>northern white-cedar</t>
  </si>
  <si>
    <t>Thuja occidentalis</t>
  </si>
  <si>
    <t>WSH</t>
  </si>
  <si>
    <t>FTK</t>
  </si>
  <si>
    <t>eastern hemlock</t>
  </si>
  <si>
    <t>Tsuga canadensis</t>
  </si>
  <si>
    <t>INS DRO</t>
  </si>
  <si>
    <t>boxelder</t>
  </si>
  <si>
    <t>Acer negundo</t>
  </si>
  <si>
    <t>Low</t>
  </si>
  <si>
    <t>Lg. inc.</t>
  </si>
  <si>
    <t>SES DISP DRO COL TGR</t>
  </si>
  <si>
    <t>Good</t>
  </si>
  <si>
    <t>Very Good</t>
  </si>
  <si>
    <t>striped maple</t>
  </si>
  <si>
    <t>Acer pensylvanicum</t>
  </si>
  <si>
    <t>COL SES</t>
  </si>
  <si>
    <t>red maple</t>
  </si>
  <si>
    <t>Acer rubrum</t>
  </si>
  <si>
    <t>SES EHS ESP COL DISP</t>
  </si>
  <si>
    <t>silver maple</t>
  </si>
  <si>
    <t>Acer saccharinum</t>
  </si>
  <si>
    <t>Sm. inc.</t>
  </si>
  <si>
    <t>DISP SES COL</t>
  </si>
  <si>
    <t>DRO FTK</t>
  </si>
  <si>
    <t>sugar maple</t>
  </si>
  <si>
    <t>Acer saccharum</t>
  </si>
  <si>
    <t>COL EHS</t>
  </si>
  <si>
    <t>mountain maple</t>
  </si>
  <si>
    <t>Acer spicatum</t>
  </si>
  <si>
    <t>COL VRE EHS</t>
  </si>
  <si>
    <t>serviceberry</t>
  </si>
  <si>
    <t>Amelanchier spp.</t>
  </si>
  <si>
    <t>yellow birch</t>
  </si>
  <si>
    <t>Betula alleghaniensis</t>
  </si>
  <si>
    <t>NDL</t>
  </si>
  <si>
    <t>FTK INS DISE</t>
  </si>
  <si>
    <t>sweet birch</t>
  </si>
  <si>
    <t>Betula lenta</t>
  </si>
  <si>
    <t>FTK COL INS DISE</t>
  </si>
  <si>
    <t>Likely +</t>
  </si>
  <si>
    <t>paper birch</t>
  </si>
  <si>
    <t>Betula papyrifera</t>
  </si>
  <si>
    <t>FRG DISP EHS</t>
  </si>
  <si>
    <t>FTK COL INS DRO</t>
  </si>
  <si>
    <t>gray birch</t>
  </si>
  <si>
    <t>Betula populifolia</t>
  </si>
  <si>
    <t>DISP EHS</t>
  </si>
  <si>
    <t>cittamwood/gum bumelia</t>
  </si>
  <si>
    <t>Sideroxylon lanuginosum ssp. lanuginosum</t>
  </si>
  <si>
    <t>Unknown</t>
  </si>
  <si>
    <t>DRO TGR</t>
  </si>
  <si>
    <t>FTK COL</t>
  </si>
  <si>
    <t>American hornbeam; musclewood</t>
  </si>
  <si>
    <t>Carpinus caroliniana</t>
  </si>
  <si>
    <t>WSL</t>
  </si>
  <si>
    <t>FTK DRO</t>
  </si>
  <si>
    <t>pignut hickory</t>
  </si>
  <si>
    <t>Carya glabra</t>
  </si>
  <si>
    <t>WDL</t>
  </si>
  <si>
    <t>EHS</t>
  </si>
  <si>
    <t>shagbark hickory</t>
  </si>
  <si>
    <t>Carya ovata</t>
  </si>
  <si>
    <t>INS FTK</t>
  </si>
  <si>
    <t>mockernut hickory</t>
  </si>
  <si>
    <t>Carya alba</t>
  </si>
  <si>
    <t>flowering dogwood</t>
  </si>
  <si>
    <t>Cornus florida</t>
  </si>
  <si>
    <t>American beech</t>
  </si>
  <si>
    <t>Fagus grandifolia</t>
  </si>
  <si>
    <t>white ash</t>
  </si>
  <si>
    <t>Fraxinus americana</t>
  </si>
  <si>
    <t>INS FTK COL</t>
  </si>
  <si>
    <t>black ash</t>
  </si>
  <si>
    <t>Fraxinus nigra</t>
  </si>
  <si>
    <t>INS COL DISP DRO SES FTK ESP</t>
  </si>
  <si>
    <t>green ash</t>
  </si>
  <si>
    <t>Fraxinus pennsylvanica</t>
  </si>
  <si>
    <t>American holly</t>
  </si>
  <si>
    <t>Ilex opaca</t>
  </si>
  <si>
    <t>black walnut</t>
  </si>
  <si>
    <t>Juglans nigra</t>
  </si>
  <si>
    <t>SES</t>
  </si>
  <si>
    <t>COL DRO</t>
  </si>
  <si>
    <t>sweetgum</t>
  </si>
  <si>
    <t>Liquidambar styraciflua</t>
  </si>
  <si>
    <t>VRE EHS</t>
  </si>
  <si>
    <t>FTK COL DRO</t>
  </si>
  <si>
    <t>yellow-poplar</t>
  </si>
  <si>
    <t>Liriodendron tulipifera</t>
  </si>
  <si>
    <t>SES DISP EHS</t>
  </si>
  <si>
    <t>INP</t>
  </si>
  <si>
    <t>blackgum</t>
  </si>
  <si>
    <t>Nyssa sylvatica</t>
  </si>
  <si>
    <t>COL FTK</t>
  </si>
  <si>
    <t>eastern hophornbeam; ironwood</t>
  </si>
  <si>
    <t>Ostrya virginiana</t>
  </si>
  <si>
    <t>COL EHS TGR</t>
  </si>
  <si>
    <t>redbay</t>
  </si>
  <si>
    <t>Persea borbonia</t>
  </si>
  <si>
    <t>INS DISP COL</t>
  </si>
  <si>
    <t>sycamore</t>
  </si>
  <si>
    <t>Platanus occidentalis</t>
  </si>
  <si>
    <t>balsam poplar</t>
  </si>
  <si>
    <t>Populus balsamifera</t>
  </si>
  <si>
    <t>FRG VRE</t>
  </si>
  <si>
    <t>bigtooth aspen</t>
  </si>
  <si>
    <t>Populus grandidentata</t>
  </si>
  <si>
    <t>FRG DISP</t>
  </si>
  <si>
    <t>COL DRO FTK</t>
  </si>
  <si>
    <t>quaking aspen</t>
  </si>
  <si>
    <t>Populus tremuloides</t>
  </si>
  <si>
    <t>TGR FRG EHS</t>
  </si>
  <si>
    <t>pin cherry</t>
  </si>
  <si>
    <t>Prunus pensylvanica</t>
  </si>
  <si>
    <t>Very Lg. dec.</t>
  </si>
  <si>
    <t>SES FRG FTK</t>
  </si>
  <si>
    <t>Lost</t>
  </si>
  <si>
    <t>black cherry</t>
  </si>
  <si>
    <t>Prunus serotina</t>
  </si>
  <si>
    <t>DRO EHS</t>
  </si>
  <si>
    <t>white oak</t>
  </si>
  <si>
    <t>Quercus alba</t>
  </si>
  <si>
    <t>EHS ESP TGR FTK</t>
  </si>
  <si>
    <t>INS DISE</t>
  </si>
  <si>
    <t>swamp white oak</t>
  </si>
  <si>
    <t>Quercus bicolor</t>
  </si>
  <si>
    <t>scarlet oak</t>
  </si>
  <si>
    <t>Quercus coccinea</t>
  </si>
  <si>
    <t>VRE EHS ESP</t>
  </si>
  <si>
    <t>INS DISE FTK</t>
  </si>
  <si>
    <t>overcup oak</t>
  </si>
  <si>
    <t>Quercus lyrata</t>
  </si>
  <si>
    <t>bur oak</t>
  </si>
  <si>
    <t>Quercus macrocarpa</t>
  </si>
  <si>
    <t>pin oak</t>
  </si>
  <si>
    <t>Quercus palustris</t>
  </si>
  <si>
    <t>chestnut oak</t>
  </si>
  <si>
    <t>Quercus prinus</t>
  </si>
  <si>
    <t>SES VRE EHS FTK</t>
  </si>
  <si>
    <t>northern red oak</t>
  </si>
  <si>
    <t>Quercus rubra</t>
  </si>
  <si>
    <t>post oak</t>
  </si>
  <si>
    <t>Quercus stellata</t>
  </si>
  <si>
    <t>DRO TGR FTK</t>
  </si>
  <si>
    <t>COL INS DISE</t>
  </si>
  <si>
    <t>black oak</t>
  </si>
  <si>
    <t>Quercus velutina</t>
  </si>
  <si>
    <t>black locust</t>
  </si>
  <si>
    <t>Robinia pseudoacacia</t>
  </si>
  <si>
    <t>sassafras</t>
  </si>
  <si>
    <t>Sassafras albidum</t>
  </si>
  <si>
    <t>American mountain-ash</t>
  </si>
  <si>
    <t>Sorbus americana</t>
  </si>
  <si>
    <t>FTK COL EHS</t>
  </si>
  <si>
    <t>American basswood</t>
  </si>
  <si>
    <t>Tilia americana</t>
  </si>
  <si>
    <t>American elm</t>
  </si>
  <si>
    <t>Ulmus americana</t>
  </si>
  <si>
    <t>DISE INS</t>
  </si>
  <si>
    <t>Norway spruce</t>
  </si>
  <si>
    <t>Picea abies</t>
  </si>
  <si>
    <t>-</t>
  </si>
  <si>
    <t>NNIS</t>
  </si>
  <si>
    <t>Scots pine</t>
  </si>
  <si>
    <t>Pinus sylvestris</t>
  </si>
  <si>
    <t>Norway maple</t>
  </si>
  <si>
    <t>Acer platanoides</t>
  </si>
  <si>
    <t>butternut</t>
  </si>
  <si>
    <t>Juglans cinerea</t>
  </si>
  <si>
    <t>NSLX</t>
  </si>
  <si>
    <t>FTK COL DRO DISE</t>
  </si>
  <si>
    <t>FIA Only</t>
  </si>
  <si>
    <t>chokecherry</t>
  </si>
  <si>
    <t>Prunus virginiana</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</si>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</sst>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6" fontId="0" fillId="0" borderId="0" xfId="0" applyNumberFormat="1"/>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67" totalsRowShown="0" headerRowDxfId="97">
  <autoFilter ref="A1:Q67"/>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67" totalsRowShown="0">
  <autoFilter ref="A1:BG67"/>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461</v>
      </c>
      <c r="D1" s="19" t="s">
        <v>462</v>
      </c>
      <c r="F1" s="25" t="s">
        <v>463</v>
      </c>
    </row>
    <row r="2" spans="1:22" x14ac:dyDescent="0.3">
      <c r="B2" s="25" t="s">
        <v>464</v>
      </c>
      <c r="C2">
        <v>15618.2568756</v>
      </c>
      <c r="D2">
        <v>6030.24021619</v>
      </c>
      <c r="F2" s="27">
        <v>508</v>
      </c>
    </row>
    <row r="3" spans="1:22" x14ac:dyDescent="0.3">
      <c r="A3" s="31" t="s">
        <v>465</v>
      </c>
      <c r="B3" s="31"/>
      <c r="C3" s="31"/>
    </row>
    <row r="4" spans="1:22" x14ac:dyDescent="0.3">
      <c r="A4" s="31"/>
      <c r="B4" s="31"/>
      <c r="C4" s="31"/>
    </row>
    <row r="5" spans="1:22" x14ac:dyDescent="0.3">
      <c r="B5" t="s">
        <v>505</v>
      </c>
    </row>
    <row r="7" spans="1:22" x14ac:dyDescent="0.3">
      <c r="A7" s="19" t="s">
        <v>466</v>
      </c>
      <c r="B7" s="19" t="s">
        <v>467</v>
      </c>
      <c r="K7" t="s">
        <v>468</v>
      </c>
      <c r="P7" t="s">
        <v>469</v>
      </c>
      <c r="T7" t="s">
        <v>470</v>
      </c>
    </row>
    <row r="8" spans="1:22" x14ac:dyDescent="0.3">
      <c r="A8" s="25" t="s">
        <v>471</v>
      </c>
      <c r="B8" s="19">
        <f>COUNTIFS('section_211D-short'!F:F, "&gt;0", 'section_211D-short'!B:B, "Fraxinus *")</f>
        <v>3</v>
      </c>
      <c r="H8" s="29" t="s">
        <v>472</v>
      </c>
      <c r="L8" s="30" t="s">
        <v>473</v>
      </c>
      <c r="M8" s="30" t="s">
        <v>474</v>
      </c>
      <c r="Q8" s="30" t="s">
        <v>473</v>
      </c>
      <c r="R8" s="30" t="s">
        <v>474</v>
      </c>
      <c r="U8" s="30" t="s">
        <v>475</v>
      </c>
      <c r="V8" s="30" t="s">
        <v>476</v>
      </c>
    </row>
    <row r="9" spans="1:22" x14ac:dyDescent="0.3">
      <c r="A9" s="25" t="s">
        <v>477</v>
      </c>
      <c r="B9" s="19">
        <f>COUNTIFS('section_211D-short'!F:F, "&gt;0", 'section_211D-short'!B:B, "Carya *")</f>
        <v>0</v>
      </c>
      <c r="E9" s="25" t="s">
        <v>12</v>
      </c>
      <c r="H9" s="29"/>
      <c r="I9" t="s">
        <v>478</v>
      </c>
      <c r="L9" s="30"/>
      <c r="M9" s="30"/>
      <c r="Q9" s="30"/>
      <c r="R9" s="30"/>
      <c r="U9" s="30"/>
      <c r="V9" s="30"/>
    </row>
    <row r="10" spans="1:22" x14ac:dyDescent="0.3">
      <c r="A10" s="25" t="s">
        <v>479</v>
      </c>
      <c r="B10" s="19">
        <f>COUNTIFS('section_211D-short'!F:F, "&gt;0", 'section_211D-short'!B:B, "Acer *")</f>
        <v>7</v>
      </c>
      <c r="D10" s="25" t="s">
        <v>39</v>
      </c>
      <c r="E10" s="19">
        <f>COUNTIF('section_211D-short'!K:K, "Abundant")</f>
        <v>7</v>
      </c>
      <c r="G10" s="25" t="s">
        <v>35</v>
      </c>
      <c r="H10" s="19">
        <f>COUNTIF('section_211D-short'!D:D, "High")</f>
        <v>21</v>
      </c>
      <c r="I10" s="19">
        <f>COUNTIF('section_211D-short'!J:J, "High")</f>
        <v>16</v>
      </c>
      <c r="K10" s="25" t="s">
        <v>480</v>
      </c>
      <c r="L10" s="19">
        <f>SUM(COUNTIF('section_211D-short'!H:H, "Lg. inc."), COUNTIF('section_211D-short'!H:H, "Sm. inc."))</f>
        <v>8</v>
      </c>
      <c r="M10" s="19">
        <f>SUM(COUNTIF('section_211D-short'!I:I, "Lg. inc."), COUNTIF('section_211D-short'!I:I, "Sm. inc."))</f>
        <v>12</v>
      </c>
      <c r="P10" s="25" t="s">
        <v>100</v>
      </c>
      <c r="Q10" s="19">
        <f>COUNTIF('section_211D-short'!L:L, "Very Good")</f>
        <v>4</v>
      </c>
      <c r="R10" s="19">
        <f>COUNTIF('section_211D-short'!M:M, "Very Good")</f>
        <v>4</v>
      </c>
      <c r="T10" s="25" t="s">
        <v>481</v>
      </c>
      <c r="U10" s="19">
        <f>SUM(COUNTIF('section_211D-short'!N:N, "Likely +"), COUNTIF('section_211D-short'!N:N, "Likely ++"))</f>
        <v>2</v>
      </c>
      <c r="V10" s="19">
        <f>SUM(COUNTIF('section_211D-short'!O:O, "Likely +"), COUNTIF('section_211D-short'!O:O, "Likely ++"))</f>
        <v>2</v>
      </c>
    </row>
    <row r="11" spans="1:22" x14ac:dyDescent="0.3">
      <c r="A11" s="25" t="s">
        <v>482</v>
      </c>
      <c r="B11" s="19">
        <f>COUNTIFS('section_211D-short'!F:F, "&gt;0", 'section_211D-short'!B:B, "Quercus *")</f>
        <v>5</v>
      </c>
      <c r="D11" s="25" t="s">
        <v>57</v>
      </c>
      <c r="E11" s="19">
        <f>COUNTIF('section_211D-short'!K:K, "Common")</f>
        <v>15</v>
      </c>
      <c r="G11" s="25" t="s">
        <v>45</v>
      </c>
      <c r="H11" s="19">
        <f>COUNTIF('section_211D-short'!D:D,"Medium")</f>
        <v>22</v>
      </c>
      <c r="I11" s="19">
        <f>COUNTIF('section_211D-short'!J:J,"Medium")</f>
        <v>33</v>
      </c>
      <c r="K11" s="25" t="s">
        <v>483</v>
      </c>
      <c r="L11" s="19">
        <f>COUNTIF('section_211D-short'!H:H, "No change")</f>
        <v>13</v>
      </c>
      <c r="M11" s="19">
        <f>COUNTIF('section_211D-short'!I:I, "No change")</f>
        <v>9</v>
      </c>
      <c r="P11" s="25" t="s">
        <v>99</v>
      </c>
      <c r="Q11" s="19">
        <f>COUNTIF('section_211D-short'!L:L, "Good")</f>
        <v>5</v>
      </c>
      <c r="R11" s="19">
        <f>COUNTIF('section_211D-short'!M:M, "Good")</f>
        <v>8</v>
      </c>
      <c r="T11" s="25" t="s">
        <v>484</v>
      </c>
      <c r="U11" s="19">
        <f>SUM(COUNTIF('section_211D-short'!N:N, "Infill +"), COUNTIF('section_211D-short'!N:N, "Infill ++"))</f>
        <v>3</v>
      </c>
      <c r="V11" s="19">
        <f>SUM(COUNTIF('section_211D-short'!O:O, "Infill +"), COUNTIF('section_211D-short'!O:O, "Infill ++"))</f>
        <v>3</v>
      </c>
    </row>
    <row r="12" spans="1:22" x14ac:dyDescent="0.3">
      <c r="A12" s="25" t="s">
        <v>485</v>
      </c>
      <c r="B12" s="19">
        <f>COUNTIFS('section_211D-short'!F:F, "&gt;0", 'section_211D-short'!B:B, "Pinus *")</f>
        <v>4</v>
      </c>
      <c r="D12" s="25" t="s">
        <v>76</v>
      </c>
      <c r="E12" s="19">
        <f>COUNTIF('section_211D-short'!K:K, "Rare")</f>
        <v>22</v>
      </c>
      <c r="G12" s="25" t="s">
        <v>96</v>
      </c>
      <c r="H12" s="19">
        <f>COUNTIF('section_211D-short'!D:D,"Low")</f>
        <v>18</v>
      </c>
      <c r="I12" s="19">
        <f>COUNTIF('section_211D-short'!J:J,"Low")</f>
        <v>14</v>
      </c>
      <c r="K12" s="25" t="s">
        <v>486</v>
      </c>
      <c r="L12" s="19">
        <f>SUM(COUNTIF('section_211D-short'!H:H, "Very Lg. dec."), COUNTIF('section_211D-short'!H:H, "Lg. dec."), COUNTIF('section_211D-short'!H:H, "Sm. dec."))</f>
        <v>18</v>
      </c>
      <c r="M12" s="19">
        <f>SUM(COUNTIF('section_211D-short'!I:I, "Very Lg. dec."), COUNTIF('section_211D-short'!I:I, "Lg. dec."), COUNTIF('section_211D-short'!I:I, "Sm. dec."))</f>
        <v>18</v>
      </c>
      <c r="P12" s="25" t="s">
        <v>41</v>
      </c>
      <c r="Q12" s="19">
        <f>COUNTIF('section_211D-short'!L:L, "Fair")</f>
        <v>11</v>
      </c>
      <c r="R12" s="19">
        <f>COUNTIF('section_211D-short'!M:M, "Fair")</f>
        <v>11</v>
      </c>
      <c r="T12" s="25" t="s">
        <v>487</v>
      </c>
      <c r="U12" s="19">
        <f>SUM(COUNTIF('section_211D-short'!N:N, "Migrate +"), COUNTIF('section_211D-short'!N:N, "Migrate ++"))</f>
        <v>9</v>
      </c>
      <c r="V12" s="19">
        <f>SUM(COUNTIF('section_211D-short'!O:O, "Migrate +"), COUNTIF('section_211D-short'!O:O, "Migrate ++"))</f>
        <v>10</v>
      </c>
    </row>
    <row r="13" spans="1:22" x14ac:dyDescent="0.3">
      <c r="A13" s="25" t="s">
        <v>488</v>
      </c>
      <c r="B13" s="19">
        <f>COUNTIF('section_211D-short'!F:F, "&gt;0") - SUM($B$8:$B$12)</f>
        <v>25</v>
      </c>
      <c r="D13" s="25" t="s">
        <v>50</v>
      </c>
      <c r="E13" s="19">
        <f>COUNTIF('section_211D-short'!K:K, "Absent")</f>
        <v>22</v>
      </c>
      <c r="G13" s="25" t="s">
        <v>0</v>
      </c>
      <c r="H13" s="19">
        <f>COUNTIF('section_211D-short'!D:D,"FIA")</f>
        <v>5</v>
      </c>
      <c r="I13" s="19"/>
      <c r="K13" s="25" t="s">
        <v>489</v>
      </c>
      <c r="L13" s="19">
        <f>COUNTIF('section_211D-short'!H:H, "New Habitat")</f>
        <v>18</v>
      </c>
      <c r="M13" s="19">
        <f>COUNTIF('section_211D-short'!I:I, "New Habitat")</f>
        <v>20</v>
      </c>
      <c r="P13" s="25" t="s">
        <v>40</v>
      </c>
      <c r="Q13" s="19">
        <f>COUNTIF('section_211D-short'!L:L, "Poor")</f>
        <v>10</v>
      </c>
      <c r="R13" s="19">
        <f>COUNTIF('section_211D-short'!M:M, "Poor")</f>
        <v>6</v>
      </c>
      <c r="U13" s="28">
        <f>SUM($U$10:$U$12)</f>
        <v>14</v>
      </c>
      <c r="V13" s="28">
        <f>SUM($V$10:$V$12)</f>
        <v>15</v>
      </c>
    </row>
    <row r="14" spans="1:22" x14ac:dyDescent="0.3">
      <c r="B14" s="28">
        <f>SUM($B$8:$B$13)</f>
        <v>44</v>
      </c>
      <c r="E14" s="28">
        <f>SUM($E$10:$E$13)</f>
        <v>66</v>
      </c>
      <c r="H14" s="28">
        <f>SUM($H$10:$H$13)</f>
        <v>66</v>
      </c>
      <c r="I14" s="28">
        <f>SUM($I$10:$I$12)</f>
        <v>63</v>
      </c>
      <c r="K14" s="25" t="s">
        <v>137</v>
      </c>
      <c r="L14" s="19">
        <f>COUNTIF('section_211D-short'!H:H, "Unknown")</f>
        <v>9</v>
      </c>
      <c r="M14" s="19">
        <f>COUNTIF('section_211D-short'!I:I, "Unknown")</f>
        <v>7</v>
      </c>
      <c r="P14" s="25" t="s">
        <v>58</v>
      </c>
      <c r="Q14" s="19">
        <f>COUNTIF('section_211D-short'!L:L, "Very Poor")</f>
        <v>8</v>
      </c>
      <c r="R14" s="19">
        <f>COUNTIF('section_211D-short'!M:M, "Very Poor")</f>
        <v>8</v>
      </c>
    </row>
    <row r="15" spans="1:22" x14ac:dyDescent="0.3">
      <c r="L15" s="28">
        <f>SUM($L$10:$L$14)</f>
        <v>66</v>
      </c>
      <c r="M15" s="28">
        <f>SUM($M$10:$M$14)</f>
        <v>66</v>
      </c>
      <c r="P15" s="25" t="s">
        <v>259</v>
      </c>
      <c r="Q15" s="19">
        <f>COUNTIF('section_211D-short'!L:L, "FIA Only")</f>
        <v>2</v>
      </c>
      <c r="R15" s="19">
        <f>COUNTIF('section_211D-short'!M:M, "FIA Only")</f>
        <v>2</v>
      </c>
    </row>
    <row r="16" spans="1:22" x14ac:dyDescent="0.3">
      <c r="A16" s="31" t="s">
        <v>490</v>
      </c>
      <c r="B16" s="31"/>
      <c r="C16" s="31"/>
      <c r="D16" s="31"/>
      <c r="E16" s="31"/>
      <c r="F16" s="31"/>
      <c r="P16" s="25" t="s">
        <v>137</v>
      </c>
      <c r="Q16" s="19">
        <f>COUNTIF('section_211D-short'!L:L, "Unknown")</f>
        <v>4</v>
      </c>
      <c r="R16" s="19">
        <f>COUNTIF('section_211D-short'!M:M, "Unknown")</f>
        <v>2</v>
      </c>
    </row>
    <row r="17" spans="1:18" x14ac:dyDescent="0.3">
      <c r="A17" s="31"/>
      <c r="B17" s="31"/>
      <c r="C17" s="31"/>
      <c r="D17" s="31"/>
      <c r="E17" s="31"/>
      <c r="F17" s="31"/>
      <c r="Q17" s="28">
        <f>SUM($Q$10:$Q$16)</f>
        <v>44</v>
      </c>
      <c r="R17" s="28">
        <f>SUM($R$10:$R$16)</f>
        <v>41</v>
      </c>
    </row>
    <row r="18" spans="1:18" x14ac:dyDescent="0.3">
      <c r="A18" s="3" t="s">
        <v>491</v>
      </c>
      <c r="I18" s="3" t="s">
        <v>492</v>
      </c>
    </row>
    <row r="19" spans="1:18" x14ac:dyDescent="0.3">
      <c r="B19" t="s">
        <v>493</v>
      </c>
      <c r="C19" s="3">
        <v>2009</v>
      </c>
      <c r="D19" s="3">
        <v>2039</v>
      </c>
      <c r="E19" s="3">
        <v>2069</v>
      </c>
      <c r="F19" s="3">
        <v>2099</v>
      </c>
      <c r="J19" t="s">
        <v>493</v>
      </c>
      <c r="K19" s="3">
        <v>2009</v>
      </c>
      <c r="L19" s="3">
        <v>2039</v>
      </c>
      <c r="M19" s="3">
        <v>2069</v>
      </c>
      <c r="N19" s="3">
        <v>2099</v>
      </c>
    </row>
    <row r="20" spans="1:18" x14ac:dyDescent="0.3">
      <c r="A20" s="30" t="s">
        <v>494</v>
      </c>
      <c r="B20" t="s">
        <v>495</v>
      </c>
      <c r="C20" s="26">
        <v>44.21</v>
      </c>
      <c r="D20" s="26">
        <v>46</v>
      </c>
      <c r="E20" s="26">
        <v>48.16</v>
      </c>
      <c r="F20" s="26">
        <v>48.33</v>
      </c>
      <c r="I20" s="30" t="s">
        <v>496</v>
      </c>
      <c r="J20" t="s">
        <v>495</v>
      </c>
      <c r="K20" s="26">
        <v>45.46</v>
      </c>
      <c r="L20" s="26">
        <v>44.7</v>
      </c>
      <c r="M20" s="26">
        <v>42.91</v>
      </c>
      <c r="N20" s="26">
        <v>49.39</v>
      </c>
    </row>
    <row r="21" spans="1:18" x14ac:dyDescent="0.3">
      <c r="A21" s="30"/>
      <c r="B21" t="s">
        <v>497</v>
      </c>
      <c r="C21" s="26">
        <v>44.21</v>
      </c>
      <c r="D21" s="26">
        <v>46.58</v>
      </c>
      <c r="E21" s="26">
        <v>49.07</v>
      </c>
      <c r="F21" s="26">
        <v>52.21</v>
      </c>
      <c r="I21" s="30"/>
      <c r="J21" t="s">
        <v>497</v>
      </c>
      <c r="K21" s="26">
        <v>45.46</v>
      </c>
      <c r="L21" s="26">
        <v>45.58</v>
      </c>
      <c r="M21" s="26">
        <v>46.48</v>
      </c>
      <c r="N21" s="26">
        <v>48.47</v>
      </c>
    </row>
    <row r="22" spans="1:18" x14ac:dyDescent="0.3">
      <c r="B22" t="s">
        <v>498</v>
      </c>
      <c r="C22" s="26">
        <v>44.21</v>
      </c>
      <c r="D22" s="26">
        <v>47.12</v>
      </c>
      <c r="E22" s="26">
        <v>50.37</v>
      </c>
      <c r="F22" s="26">
        <v>51.87</v>
      </c>
      <c r="J22" t="s">
        <v>498</v>
      </c>
      <c r="K22" s="26">
        <v>45.46</v>
      </c>
      <c r="L22" s="26">
        <v>49.27</v>
      </c>
      <c r="M22" s="26">
        <v>52.33</v>
      </c>
      <c r="N22" s="26">
        <v>50.7</v>
      </c>
    </row>
    <row r="23" spans="1:18" x14ac:dyDescent="0.3">
      <c r="B23" t="s">
        <v>499</v>
      </c>
      <c r="C23" s="26">
        <v>44.21</v>
      </c>
      <c r="D23" s="26">
        <v>47.53</v>
      </c>
      <c r="E23" s="26">
        <v>51.79</v>
      </c>
      <c r="F23" s="26">
        <v>56.75</v>
      </c>
      <c r="J23" t="s">
        <v>499</v>
      </c>
      <c r="K23" s="26">
        <v>45.46</v>
      </c>
      <c r="L23" s="26">
        <v>48.03</v>
      </c>
      <c r="M23" s="26">
        <v>50.4</v>
      </c>
      <c r="N23" s="26">
        <v>51.84</v>
      </c>
    </row>
    <row r="24" spans="1:18" x14ac:dyDescent="0.3">
      <c r="B24" t="s">
        <v>500</v>
      </c>
      <c r="C24" s="26">
        <v>44.21</v>
      </c>
      <c r="D24" s="26">
        <v>47.12</v>
      </c>
      <c r="E24" s="26">
        <v>50.17</v>
      </c>
      <c r="F24" s="26">
        <v>51.84</v>
      </c>
      <c r="J24" t="s">
        <v>500</v>
      </c>
      <c r="K24" s="26">
        <v>45.46</v>
      </c>
      <c r="L24" s="26">
        <v>48.97</v>
      </c>
      <c r="M24" s="26">
        <v>52.72</v>
      </c>
      <c r="N24" s="26">
        <v>50.58</v>
      </c>
    </row>
    <row r="25" spans="1:18" x14ac:dyDescent="0.3">
      <c r="B25" t="s">
        <v>501</v>
      </c>
      <c r="C25" s="26">
        <v>44.21</v>
      </c>
      <c r="D25" s="26">
        <v>47.38</v>
      </c>
      <c r="E25" s="26">
        <v>51.5</v>
      </c>
      <c r="F25" s="26">
        <v>56.74</v>
      </c>
      <c r="J25" t="s">
        <v>501</v>
      </c>
      <c r="K25" s="26">
        <v>45.46</v>
      </c>
      <c r="L25" s="26">
        <v>50.12</v>
      </c>
      <c r="M25" s="26">
        <v>50.66</v>
      </c>
      <c r="N25" s="26">
        <v>53.03</v>
      </c>
    </row>
    <row r="27" spans="1:18" x14ac:dyDescent="0.3">
      <c r="A27" s="30" t="s">
        <v>502</v>
      </c>
      <c r="B27" t="s">
        <v>495</v>
      </c>
      <c r="C27" s="26">
        <v>61.89</v>
      </c>
      <c r="D27" s="26">
        <v>63.88</v>
      </c>
      <c r="E27" s="26">
        <v>65.61</v>
      </c>
      <c r="F27" s="26">
        <v>65.88</v>
      </c>
      <c r="I27" s="30" t="s">
        <v>502</v>
      </c>
      <c r="J27" t="s">
        <v>495</v>
      </c>
      <c r="K27" s="26">
        <v>18.36</v>
      </c>
      <c r="L27" s="26">
        <v>18.600000000000001</v>
      </c>
      <c r="M27" s="26">
        <v>16.68</v>
      </c>
      <c r="N27" s="26">
        <v>18.829999999999998</v>
      </c>
    </row>
    <row r="28" spans="1:18" x14ac:dyDescent="0.3">
      <c r="A28" s="30"/>
      <c r="B28" t="s">
        <v>497</v>
      </c>
      <c r="C28" s="26">
        <v>61.89</v>
      </c>
      <c r="D28" s="26">
        <v>64.11</v>
      </c>
      <c r="E28" s="26">
        <v>66.37</v>
      </c>
      <c r="F28" s="26">
        <v>69.88</v>
      </c>
      <c r="I28" s="30"/>
      <c r="J28" t="s">
        <v>497</v>
      </c>
      <c r="K28" s="26">
        <v>18.36</v>
      </c>
      <c r="L28" s="26">
        <v>18.45</v>
      </c>
      <c r="M28" s="26">
        <v>18.760000000000002</v>
      </c>
      <c r="N28" s="26">
        <v>18.170000000000002</v>
      </c>
    </row>
    <row r="29" spans="1:18" x14ac:dyDescent="0.3">
      <c r="A29" s="30"/>
      <c r="B29" t="s">
        <v>498</v>
      </c>
      <c r="C29" s="26">
        <v>61.89</v>
      </c>
      <c r="D29" s="26">
        <v>65.17</v>
      </c>
      <c r="E29" s="26">
        <v>68.42</v>
      </c>
      <c r="F29" s="26">
        <v>70.12</v>
      </c>
      <c r="I29" s="30"/>
      <c r="J29" t="s">
        <v>498</v>
      </c>
      <c r="K29" s="26">
        <v>18.36</v>
      </c>
      <c r="L29" s="26">
        <v>17.52</v>
      </c>
      <c r="M29" s="26">
        <v>17.41</v>
      </c>
      <c r="N29" s="26">
        <v>16.93</v>
      </c>
    </row>
    <row r="30" spans="1:18" x14ac:dyDescent="0.3">
      <c r="B30" t="s">
        <v>499</v>
      </c>
      <c r="C30" s="26">
        <v>61.89</v>
      </c>
      <c r="D30" s="26">
        <v>65.31</v>
      </c>
      <c r="E30" s="26">
        <v>69.849999999999994</v>
      </c>
      <c r="F30" s="26">
        <v>75</v>
      </c>
      <c r="J30" t="s">
        <v>499</v>
      </c>
      <c r="K30" s="26">
        <v>18.36</v>
      </c>
      <c r="L30" s="26">
        <v>18.350000000000001</v>
      </c>
      <c r="M30" s="26">
        <v>17.23</v>
      </c>
      <c r="N30" s="26">
        <v>16</v>
      </c>
    </row>
    <row r="31" spans="1:18" x14ac:dyDescent="0.3">
      <c r="B31" t="s">
        <v>500</v>
      </c>
      <c r="C31" s="26">
        <v>61.89</v>
      </c>
      <c r="D31" s="26">
        <v>64.69</v>
      </c>
      <c r="E31" s="26">
        <v>67.41</v>
      </c>
      <c r="F31" s="26">
        <v>69.58</v>
      </c>
      <c r="J31" t="s">
        <v>500</v>
      </c>
      <c r="K31" s="26">
        <v>18.36</v>
      </c>
      <c r="L31" s="26">
        <v>19.850000000000001</v>
      </c>
      <c r="M31" s="26">
        <v>20.420000000000002</v>
      </c>
      <c r="N31" s="26">
        <v>20.3</v>
      </c>
    </row>
    <row r="32" spans="1:18" x14ac:dyDescent="0.3">
      <c r="B32" t="s">
        <v>501</v>
      </c>
      <c r="C32" s="26">
        <v>61.89</v>
      </c>
      <c r="D32" s="26">
        <v>64.48</v>
      </c>
      <c r="E32" s="26">
        <v>69.12</v>
      </c>
      <c r="F32" s="26">
        <v>74.48</v>
      </c>
      <c r="J32" t="s">
        <v>501</v>
      </c>
      <c r="K32" s="26">
        <v>18.36</v>
      </c>
      <c r="L32" s="26">
        <v>19.03</v>
      </c>
      <c r="M32" s="26">
        <v>19.84</v>
      </c>
      <c r="N32" s="26">
        <v>20.69</v>
      </c>
    </row>
    <row r="34" spans="1:21" x14ac:dyDescent="0.3">
      <c r="A34" s="30" t="s">
        <v>503</v>
      </c>
      <c r="B34" t="s">
        <v>495</v>
      </c>
      <c r="C34" s="26">
        <v>16.309999999999999</v>
      </c>
      <c r="D34" s="26">
        <v>17.73</v>
      </c>
      <c r="E34" s="26">
        <v>19.36</v>
      </c>
      <c r="F34" s="26">
        <v>20.010000000000002</v>
      </c>
    </row>
    <row r="35" spans="1:21" x14ac:dyDescent="0.3">
      <c r="A35" s="30"/>
      <c r="B35" t="s">
        <v>497</v>
      </c>
      <c r="C35" s="26">
        <v>16.309999999999999</v>
      </c>
      <c r="D35" s="26">
        <v>18.86</v>
      </c>
      <c r="E35" s="26">
        <v>20.16</v>
      </c>
      <c r="F35" s="26">
        <v>22.5</v>
      </c>
      <c r="I35" s="32" t="s">
        <v>506</v>
      </c>
      <c r="J35" s="33"/>
      <c r="K35" s="33"/>
      <c r="L35" s="33"/>
      <c r="M35" s="33"/>
      <c r="N35" s="33"/>
      <c r="O35" s="33"/>
      <c r="P35" s="33"/>
      <c r="Q35" s="33"/>
      <c r="R35" s="33"/>
      <c r="S35" s="33"/>
      <c r="T35" s="33"/>
      <c r="U35" s="33"/>
    </row>
    <row r="36" spans="1:21" x14ac:dyDescent="0.3">
      <c r="A36" s="30"/>
      <c r="B36" t="s">
        <v>498</v>
      </c>
      <c r="C36" s="26">
        <v>16.309999999999999</v>
      </c>
      <c r="D36" s="26">
        <v>19.18</v>
      </c>
      <c r="E36" s="26">
        <v>21.62</v>
      </c>
      <c r="F36" s="26">
        <v>22.97</v>
      </c>
      <c r="I36" s="33"/>
      <c r="J36" s="33"/>
      <c r="K36" s="33"/>
      <c r="L36" s="33"/>
      <c r="M36" s="33"/>
      <c r="N36" s="33"/>
      <c r="O36" s="33"/>
      <c r="P36" s="33"/>
      <c r="Q36" s="33"/>
      <c r="R36" s="33"/>
      <c r="S36" s="33"/>
      <c r="T36" s="33"/>
      <c r="U36" s="33"/>
    </row>
    <row r="37" spans="1:21" x14ac:dyDescent="0.3">
      <c r="B37" t="s">
        <v>499</v>
      </c>
      <c r="C37" s="26">
        <v>16.309999999999999</v>
      </c>
      <c r="D37" s="26">
        <v>20.079999999999998</v>
      </c>
      <c r="E37" s="26">
        <v>22.57</v>
      </c>
      <c r="F37" s="26">
        <v>25.28</v>
      </c>
      <c r="I37" s="33"/>
      <c r="J37" s="33"/>
      <c r="K37" s="33"/>
      <c r="L37" s="33"/>
      <c r="M37" s="33"/>
      <c r="N37" s="33"/>
      <c r="O37" s="33"/>
      <c r="P37" s="33"/>
      <c r="Q37" s="33"/>
      <c r="R37" s="33"/>
      <c r="S37" s="33"/>
      <c r="T37" s="33"/>
      <c r="U37" s="33"/>
    </row>
    <row r="38" spans="1:21" x14ac:dyDescent="0.3">
      <c r="B38" t="s">
        <v>500</v>
      </c>
      <c r="C38" s="26">
        <v>16.309999999999999</v>
      </c>
      <c r="D38" s="26">
        <v>18.8</v>
      </c>
      <c r="E38" s="26">
        <v>21.31</v>
      </c>
      <c r="F38" s="26">
        <v>21.84</v>
      </c>
      <c r="I38" s="33"/>
      <c r="J38" s="33"/>
      <c r="K38" s="33"/>
      <c r="L38" s="33"/>
      <c r="M38" s="33"/>
      <c r="N38" s="33"/>
      <c r="O38" s="33"/>
      <c r="P38" s="33"/>
      <c r="Q38" s="33"/>
      <c r="R38" s="33"/>
      <c r="S38" s="33"/>
      <c r="T38" s="33"/>
      <c r="U38" s="33"/>
    </row>
    <row r="39" spans="1:21" x14ac:dyDescent="0.3">
      <c r="B39" t="s">
        <v>501</v>
      </c>
      <c r="C39" s="26">
        <v>16.309999999999999</v>
      </c>
      <c r="D39" s="26">
        <v>20.3</v>
      </c>
      <c r="E39" s="26">
        <v>22.62</v>
      </c>
      <c r="F39" s="26">
        <v>26.05</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30" t="s">
        <v>504</v>
      </c>
      <c r="B41" t="s">
        <v>495</v>
      </c>
      <c r="C41" s="26">
        <v>68.34</v>
      </c>
      <c r="D41" s="26">
        <v>70.39</v>
      </c>
      <c r="E41" s="26">
        <v>71.45</v>
      </c>
      <c r="F41" s="26">
        <v>71.41</v>
      </c>
      <c r="I41" s="33"/>
      <c r="J41" s="33"/>
      <c r="K41" s="33"/>
      <c r="L41" s="33"/>
      <c r="M41" s="33"/>
      <c r="N41" s="33"/>
      <c r="O41" s="33"/>
      <c r="P41" s="33"/>
      <c r="Q41" s="33"/>
      <c r="R41" s="33"/>
      <c r="S41" s="33"/>
      <c r="T41" s="33"/>
      <c r="U41" s="33"/>
    </row>
    <row r="42" spans="1:21" x14ac:dyDescent="0.3">
      <c r="A42" s="30"/>
      <c r="B42" t="s">
        <v>497</v>
      </c>
      <c r="C42" s="26">
        <v>68.34</v>
      </c>
      <c r="D42" s="26">
        <v>70.78</v>
      </c>
      <c r="E42" s="26">
        <v>72.36</v>
      </c>
      <c r="F42" s="26">
        <v>74.03</v>
      </c>
      <c r="I42" s="33"/>
      <c r="J42" s="33"/>
      <c r="K42" s="33"/>
      <c r="L42" s="33"/>
      <c r="M42" s="33"/>
      <c r="N42" s="33"/>
      <c r="O42" s="33"/>
      <c r="P42" s="33"/>
      <c r="Q42" s="33"/>
      <c r="R42" s="33"/>
      <c r="S42" s="33"/>
      <c r="T42" s="33"/>
      <c r="U42" s="33"/>
    </row>
    <row r="43" spans="1:21" x14ac:dyDescent="0.3">
      <c r="A43" s="30"/>
      <c r="B43" t="s">
        <v>498</v>
      </c>
      <c r="C43" s="26">
        <v>68.34</v>
      </c>
      <c r="D43" s="26">
        <v>71.36</v>
      </c>
      <c r="E43" s="26">
        <v>73.150000000000006</v>
      </c>
      <c r="F43" s="26">
        <v>74.39</v>
      </c>
      <c r="I43" s="33"/>
      <c r="J43" s="33"/>
      <c r="K43" s="33"/>
      <c r="L43" s="33"/>
      <c r="M43" s="33"/>
      <c r="N43" s="33"/>
      <c r="O43" s="33"/>
      <c r="P43" s="33"/>
      <c r="Q43" s="33"/>
      <c r="R43" s="33"/>
      <c r="S43" s="33"/>
      <c r="T43" s="33"/>
      <c r="U43" s="33"/>
    </row>
    <row r="44" spans="1:21" x14ac:dyDescent="0.3">
      <c r="B44" t="s">
        <v>499</v>
      </c>
      <c r="C44" s="26">
        <v>68.34</v>
      </c>
      <c r="D44" s="26">
        <v>71.37</v>
      </c>
      <c r="E44" s="26">
        <v>74.31</v>
      </c>
      <c r="F44" s="26">
        <v>77</v>
      </c>
      <c r="I44" s="33"/>
      <c r="J44" s="33"/>
      <c r="K44" s="33"/>
      <c r="L44" s="33"/>
      <c r="M44" s="33"/>
      <c r="N44" s="33"/>
      <c r="O44" s="33"/>
      <c r="P44" s="33"/>
      <c r="Q44" s="33"/>
      <c r="R44" s="33"/>
      <c r="S44" s="33"/>
      <c r="T44" s="33"/>
      <c r="U44" s="33"/>
    </row>
    <row r="45" spans="1:21" x14ac:dyDescent="0.3">
      <c r="B45" t="s">
        <v>500</v>
      </c>
      <c r="C45" s="26">
        <v>68.34</v>
      </c>
      <c r="D45" s="26">
        <v>71.209999999999994</v>
      </c>
      <c r="E45" s="26">
        <v>72.61</v>
      </c>
      <c r="F45" s="26">
        <v>73.87</v>
      </c>
    </row>
    <row r="46" spans="1:21" x14ac:dyDescent="0.3">
      <c r="B46" t="s">
        <v>501</v>
      </c>
      <c r="C46" s="26">
        <v>68.34</v>
      </c>
      <c r="D46" s="26">
        <v>71.010000000000005</v>
      </c>
      <c r="E46" s="26">
        <v>73.55</v>
      </c>
      <c r="F46" s="26">
        <v>76.989999999999995</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&amp;L&amp;"-,Bold"&amp;22Section 211D&amp;C&amp;"-,Bold"&amp;15EcoMap 2007&amp;"-,Regular"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77" manualMin="68.34"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26.05" manualMin="16.309999999999999"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20.69" manualMin="16"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75" manualMin="61.89"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53.03" manualMin="42.91"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56.75" manualMin="44.21"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67"/>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264</v>
      </c>
      <c r="B1" s="24" t="s">
        <v>266</v>
      </c>
      <c r="C1" s="24" t="s">
        <v>1</v>
      </c>
      <c r="D1" s="24" t="s">
        <v>2</v>
      </c>
      <c r="E1" s="24" t="s">
        <v>270</v>
      </c>
      <c r="F1" s="24" t="s">
        <v>272</v>
      </c>
      <c r="G1" s="24" t="s">
        <v>274</v>
      </c>
      <c r="H1" s="24" t="s">
        <v>450</v>
      </c>
      <c r="I1" s="24" t="s">
        <v>451</v>
      </c>
      <c r="J1" s="24" t="s">
        <v>278</v>
      </c>
      <c r="K1" s="24" t="s">
        <v>280</v>
      </c>
      <c r="L1" s="24" t="s">
        <v>452</v>
      </c>
      <c r="M1" s="24" t="s">
        <v>453</v>
      </c>
      <c r="N1" s="24" t="s">
        <v>15</v>
      </c>
      <c r="O1" s="24" t="s">
        <v>16</v>
      </c>
      <c r="P1" s="24" t="s">
        <v>31</v>
      </c>
      <c r="Q1" s="24" t="s">
        <v>287</v>
      </c>
      <c r="R1" s="24"/>
      <c r="S1" s="24"/>
      <c r="T1" s="24"/>
    </row>
    <row r="2" spans="1:20" x14ac:dyDescent="0.3">
      <c r="A2" s="24" t="s">
        <v>104</v>
      </c>
      <c r="B2" s="24" t="s">
        <v>105</v>
      </c>
      <c r="C2" t="s">
        <v>44</v>
      </c>
      <c r="D2" t="s">
        <v>35</v>
      </c>
      <c r="E2">
        <v>96.2</v>
      </c>
      <c r="F2">
        <v>2010.7</v>
      </c>
      <c r="G2">
        <v>15.24</v>
      </c>
      <c r="H2" t="s">
        <v>62</v>
      </c>
      <c r="I2" t="s">
        <v>62</v>
      </c>
      <c r="J2" t="s">
        <v>35</v>
      </c>
      <c r="K2" t="s">
        <v>39</v>
      </c>
      <c r="L2" t="s">
        <v>100</v>
      </c>
      <c r="M2" t="s">
        <v>100</v>
      </c>
      <c r="P2">
        <v>1</v>
      </c>
      <c r="Q2">
        <f>ROW()-1</f>
        <v>1</v>
      </c>
    </row>
    <row r="3" spans="1:20" x14ac:dyDescent="0.3">
      <c r="A3" s="24" t="s">
        <v>32</v>
      </c>
      <c r="B3" s="24" t="s">
        <v>33</v>
      </c>
      <c r="C3" t="s">
        <v>34</v>
      </c>
      <c r="D3" t="s">
        <v>35</v>
      </c>
      <c r="E3">
        <v>91.6</v>
      </c>
      <c r="F3">
        <v>1473.17</v>
      </c>
      <c r="G3">
        <v>11.22</v>
      </c>
      <c r="H3" t="s">
        <v>36</v>
      </c>
      <c r="I3" t="s">
        <v>36</v>
      </c>
      <c r="J3" t="s">
        <v>96</v>
      </c>
      <c r="K3" t="s">
        <v>39</v>
      </c>
      <c r="L3" t="s">
        <v>41</v>
      </c>
      <c r="M3" t="s">
        <v>41</v>
      </c>
      <c r="P3">
        <v>0</v>
      </c>
      <c r="Q3">
        <f t="shared" ref="Q3:Q66" si="0">ROW()-1</f>
        <v>2</v>
      </c>
    </row>
    <row r="4" spans="1:20" x14ac:dyDescent="0.3">
      <c r="A4" s="24" t="s">
        <v>80</v>
      </c>
      <c r="B4" s="24" t="s">
        <v>81</v>
      </c>
      <c r="C4" t="s">
        <v>44</v>
      </c>
      <c r="D4" t="s">
        <v>35</v>
      </c>
      <c r="E4">
        <v>84.8</v>
      </c>
      <c r="F4">
        <v>1301.5</v>
      </c>
      <c r="G4">
        <v>11.24</v>
      </c>
      <c r="H4" t="s">
        <v>62</v>
      </c>
      <c r="I4" t="s">
        <v>36</v>
      </c>
      <c r="J4" t="s">
        <v>96</v>
      </c>
      <c r="K4" t="s">
        <v>39</v>
      </c>
      <c r="L4" t="s">
        <v>41</v>
      </c>
      <c r="M4" t="s">
        <v>41</v>
      </c>
      <c r="P4">
        <v>0</v>
      </c>
      <c r="Q4">
        <f t="shared" si="0"/>
        <v>3</v>
      </c>
    </row>
    <row r="5" spans="1:20" x14ac:dyDescent="0.3">
      <c r="A5" s="24" t="s">
        <v>91</v>
      </c>
      <c r="B5" s="24" t="s">
        <v>92</v>
      </c>
      <c r="C5" t="s">
        <v>55</v>
      </c>
      <c r="D5" t="s">
        <v>35</v>
      </c>
      <c r="E5">
        <v>73.599999999999994</v>
      </c>
      <c r="F5">
        <v>1018.21</v>
      </c>
      <c r="G5">
        <v>10.45</v>
      </c>
      <c r="H5" t="s">
        <v>36</v>
      </c>
      <c r="I5" t="s">
        <v>56</v>
      </c>
      <c r="J5" t="s">
        <v>96</v>
      </c>
      <c r="K5" t="s">
        <v>39</v>
      </c>
      <c r="L5" t="s">
        <v>41</v>
      </c>
      <c r="M5" t="s">
        <v>40</v>
      </c>
      <c r="P5">
        <v>0</v>
      </c>
      <c r="Q5">
        <f t="shared" si="0"/>
        <v>4</v>
      </c>
    </row>
    <row r="6" spans="1:20" x14ac:dyDescent="0.3">
      <c r="A6" s="24" t="s">
        <v>227</v>
      </c>
      <c r="B6" s="24" t="s">
        <v>228</v>
      </c>
      <c r="C6" t="s">
        <v>44</v>
      </c>
      <c r="D6" t="s">
        <v>45</v>
      </c>
      <c r="E6">
        <v>64.099999999999994</v>
      </c>
      <c r="F6">
        <v>678.4</v>
      </c>
      <c r="G6">
        <v>7.89</v>
      </c>
      <c r="H6" t="s">
        <v>109</v>
      </c>
      <c r="I6" t="s">
        <v>62</v>
      </c>
      <c r="J6" t="s">
        <v>35</v>
      </c>
      <c r="K6" t="s">
        <v>39</v>
      </c>
      <c r="L6" t="s">
        <v>100</v>
      </c>
      <c r="M6" t="s">
        <v>100</v>
      </c>
      <c r="P6">
        <v>1</v>
      </c>
      <c r="Q6">
        <f t="shared" si="0"/>
        <v>5</v>
      </c>
    </row>
    <row r="7" spans="1:20" x14ac:dyDescent="0.3">
      <c r="A7" s="24" t="s">
        <v>69</v>
      </c>
      <c r="B7" s="24" t="s">
        <v>70</v>
      </c>
      <c r="C7" t="s">
        <v>34</v>
      </c>
      <c r="D7" t="s">
        <v>35</v>
      </c>
      <c r="E7">
        <v>55.9</v>
      </c>
      <c r="F7">
        <v>529.96</v>
      </c>
      <c r="G7">
        <v>4.99</v>
      </c>
      <c r="H7" t="s">
        <v>36</v>
      </c>
      <c r="I7" t="s">
        <v>36</v>
      </c>
      <c r="J7" t="s">
        <v>96</v>
      </c>
      <c r="K7" t="s">
        <v>39</v>
      </c>
      <c r="L7" t="s">
        <v>41</v>
      </c>
      <c r="M7" t="s">
        <v>41</v>
      </c>
      <c r="P7">
        <v>0</v>
      </c>
      <c r="Q7">
        <f t="shared" si="0"/>
        <v>6</v>
      </c>
    </row>
    <row r="8" spans="1:20" x14ac:dyDescent="0.3">
      <c r="A8" s="24" t="s">
        <v>87</v>
      </c>
      <c r="B8" s="24" t="s">
        <v>88</v>
      </c>
      <c r="C8" t="s">
        <v>89</v>
      </c>
      <c r="D8" t="s">
        <v>35</v>
      </c>
      <c r="E8">
        <v>46.9</v>
      </c>
      <c r="F8">
        <v>517.77</v>
      </c>
      <c r="G8">
        <v>7.79</v>
      </c>
      <c r="H8" t="s">
        <v>36</v>
      </c>
      <c r="I8" t="s">
        <v>36</v>
      </c>
      <c r="J8" t="s">
        <v>45</v>
      </c>
      <c r="K8" t="s">
        <v>39</v>
      </c>
      <c r="L8" t="s">
        <v>41</v>
      </c>
      <c r="M8" t="s">
        <v>41</v>
      </c>
      <c r="P8">
        <v>0</v>
      </c>
      <c r="Q8">
        <f t="shared" si="0"/>
        <v>7</v>
      </c>
    </row>
    <row r="9" spans="1:20" x14ac:dyDescent="0.3">
      <c r="A9" s="24" t="s">
        <v>128</v>
      </c>
      <c r="B9" s="24" t="s">
        <v>129</v>
      </c>
      <c r="C9" t="s">
        <v>44</v>
      </c>
      <c r="D9" t="s">
        <v>35</v>
      </c>
      <c r="E9">
        <v>82.8</v>
      </c>
      <c r="F9">
        <v>486.97</v>
      </c>
      <c r="G9">
        <v>4.17</v>
      </c>
      <c r="H9" t="s">
        <v>36</v>
      </c>
      <c r="I9" t="s">
        <v>36</v>
      </c>
      <c r="J9" t="s">
        <v>45</v>
      </c>
      <c r="K9" t="s">
        <v>57</v>
      </c>
      <c r="L9" t="s">
        <v>40</v>
      </c>
      <c r="M9" t="s">
        <v>40</v>
      </c>
      <c r="P9">
        <v>0</v>
      </c>
      <c r="Q9">
        <f t="shared" si="0"/>
        <v>8</v>
      </c>
    </row>
    <row r="10" spans="1:20" x14ac:dyDescent="0.3">
      <c r="A10" s="24" t="s">
        <v>155</v>
      </c>
      <c r="B10" s="24" t="s">
        <v>156</v>
      </c>
      <c r="C10" t="s">
        <v>44</v>
      </c>
      <c r="D10" t="s">
        <v>35</v>
      </c>
      <c r="E10">
        <v>62.7</v>
      </c>
      <c r="F10">
        <v>483.08</v>
      </c>
      <c r="G10">
        <v>6.1</v>
      </c>
      <c r="H10" t="s">
        <v>62</v>
      </c>
      <c r="I10" t="s">
        <v>62</v>
      </c>
      <c r="J10" t="s">
        <v>45</v>
      </c>
      <c r="K10" t="s">
        <v>57</v>
      </c>
      <c r="L10" t="s">
        <v>41</v>
      </c>
      <c r="M10" t="s">
        <v>41</v>
      </c>
      <c r="P10">
        <v>1</v>
      </c>
      <c r="Q10">
        <f t="shared" si="0"/>
        <v>9</v>
      </c>
    </row>
    <row r="11" spans="1:20" x14ac:dyDescent="0.3">
      <c r="A11" s="24" t="s">
        <v>157</v>
      </c>
      <c r="B11" s="24" t="s">
        <v>158</v>
      </c>
      <c r="C11" t="s">
        <v>146</v>
      </c>
      <c r="D11" t="s">
        <v>45</v>
      </c>
      <c r="E11">
        <v>69.099999999999994</v>
      </c>
      <c r="F11">
        <v>412.78</v>
      </c>
      <c r="G11">
        <v>4.5599999999999996</v>
      </c>
      <c r="H11" t="s">
        <v>62</v>
      </c>
      <c r="I11" t="s">
        <v>62</v>
      </c>
      <c r="J11" t="s">
        <v>96</v>
      </c>
      <c r="K11" t="s">
        <v>57</v>
      </c>
      <c r="L11" t="s">
        <v>40</v>
      </c>
      <c r="M11" t="s">
        <v>40</v>
      </c>
      <c r="P11">
        <v>0</v>
      </c>
      <c r="Q11">
        <f t="shared" si="0"/>
        <v>10</v>
      </c>
    </row>
    <row r="12" spans="1:20" x14ac:dyDescent="0.3">
      <c r="A12" s="24" t="s">
        <v>197</v>
      </c>
      <c r="B12" s="24" t="s">
        <v>198</v>
      </c>
      <c r="C12" t="s">
        <v>44</v>
      </c>
      <c r="D12" t="s">
        <v>35</v>
      </c>
      <c r="E12">
        <v>57.3</v>
      </c>
      <c r="F12">
        <v>376.34</v>
      </c>
      <c r="G12">
        <v>5.33</v>
      </c>
      <c r="H12" t="s">
        <v>62</v>
      </c>
      <c r="I12" t="s">
        <v>62</v>
      </c>
      <c r="J12" t="s">
        <v>45</v>
      </c>
      <c r="K12" t="s">
        <v>57</v>
      </c>
      <c r="L12" t="s">
        <v>41</v>
      </c>
      <c r="M12" t="s">
        <v>41</v>
      </c>
      <c r="P12">
        <v>1</v>
      </c>
      <c r="Q12">
        <f t="shared" si="0"/>
        <v>11</v>
      </c>
    </row>
    <row r="13" spans="1:20" x14ac:dyDescent="0.3">
      <c r="A13" s="24" t="s">
        <v>112</v>
      </c>
      <c r="B13" s="24" t="s">
        <v>113</v>
      </c>
      <c r="C13" t="s">
        <v>44</v>
      </c>
      <c r="D13" t="s">
        <v>35</v>
      </c>
      <c r="E13">
        <v>55.3</v>
      </c>
      <c r="F13">
        <v>315.69</v>
      </c>
      <c r="G13">
        <v>4.5</v>
      </c>
      <c r="H13" t="s">
        <v>97</v>
      </c>
      <c r="I13" t="s">
        <v>97</v>
      </c>
      <c r="J13" t="s">
        <v>35</v>
      </c>
      <c r="K13" t="s">
        <v>57</v>
      </c>
      <c r="L13" t="s">
        <v>100</v>
      </c>
      <c r="M13" t="s">
        <v>100</v>
      </c>
      <c r="P13">
        <v>1</v>
      </c>
      <c r="Q13">
        <f t="shared" si="0"/>
        <v>12</v>
      </c>
    </row>
    <row r="14" spans="1:20" x14ac:dyDescent="0.3">
      <c r="A14" s="24" t="s">
        <v>120</v>
      </c>
      <c r="B14" s="24" t="s">
        <v>121</v>
      </c>
      <c r="C14" t="s">
        <v>122</v>
      </c>
      <c r="D14" t="s">
        <v>35</v>
      </c>
      <c r="E14">
        <v>64.8</v>
      </c>
      <c r="F14">
        <v>280.22000000000003</v>
      </c>
      <c r="G14">
        <v>2.89</v>
      </c>
      <c r="H14" t="s">
        <v>62</v>
      </c>
      <c r="I14" t="s">
        <v>62</v>
      </c>
      <c r="J14" t="s">
        <v>45</v>
      </c>
      <c r="K14" t="s">
        <v>57</v>
      </c>
      <c r="L14" t="s">
        <v>41</v>
      </c>
      <c r="M14" t="s">
        <v>41</v>
      </c>
      <c r="P14">
        <v>1</v>
      </c>
      <c r="Q14">
        <f t="shared" si="0"/>
        <v>13</v>
      </c>
    </row>
    <row r="15" spans="1:20" x14ac:dyDescent="0.3">
      <c r="A15" s="24" t="s">
        <v>193</v>
      </c>
      <c r="B15" s="24" t="s">
        <v>194</v>
      </c>
      <c r="C15" t="s">
        <v>61</v>
      </c>
      <c r="D15" t="s">
        <v>45</v>
      </c>
      <c r="E15">
        <v>44.4</v>
      </c>
      <c r="F15">
        <v>216.49</v>
      </c>
      <c r="G15">
        <v>3.79</v>
      </c>
      <c r="H15" t="s">
        <v>62</v>
      </c>
      <c r="I15" t="s">
        <v>62</v>
      </c>
      <c r="J15" t="s">
        <v>45</v>
      </c>
      <c r="K15" t="s">
        <v>57</v>
      </c>
      <c r="L15" t="s">
        <v>41</v>
      </c>
      <c r="M15" t="s">
        <v>41</v>
      </c>
      <c r="P15">
        <v>1</v>
      </c>
      <c r="Q15">
        <f t="shared" si="0"/>
        <v>14</v>
      </c>
    </row>
    <row r="16" spans="1:20" x14ac:dyDescent="0.3">
      <c r="A16" s="24" t="s">
        <v>132</v>
      </c>
      <c r="B16" s="24" t="s">
        <v>133</v>
      </c>
      <c r="C16" t="s">
        <v>61</v>
      </c>
      <c r="D16" t="s">
        <v>96</v>
      </c>
      <c r="E16">
        <v>55.2</v>
      </c>
      <c r="F16">
        <v>202.56</v>
      </c>
      <c r="G16">
        <v>2.77</v>
      </c>
      <c r="H16" t="s">
        <v>36</v>
      </c>
      <c r="I16" t="s">
        <v>36</v>
      </c>
      <c r="J16" t="s">
        <v>45</v>
      </c>
      <c r="K16" t="s">
        <v>57</v>
      </c>
      <c r="L16" t="s">
        <v>40</v>
      </c>
      <c r="M16" t="s">
        <v>40</v>
      </c>
      <c r="P16">
        <v>0</v>
      </c>
      <c r="Q16">
        <f t="shared" si="0"/>
        <v>15</v>
      </c>
    </row>
    <row r="17" spans="1:17" x14ac:dyDescent="0.3">
      <c r="A17" s="24" t="s">
        <v>205</v>
      </c>
      <c r="B17" s="24" t="s">
        <v>206</v>
      </c>
      <c r="C17" t="s">
        <v>146</v>
      </c>
      <c r="D17" t="s">
        <v>45</v>
      </c>
      <c r="E17">
        <v>35.5</v>
      </c>
      <c r="F17">
        <v>172.62</v>
      </c>
      <c r="G17">
        <v>3.76</v>
      </c>
      <c r="H17" t="s">
        <v>97</v>
      </c>
      <c r="I17" t="s">
        <v>97</v>
      </c>
      <c r="J17" t="s">
        <v>96</v>
      </c>
      <c r="K17" t="s">
        <v>57</v>
      </c>
      <c r="L17" t="s">
        <v>99</v>
      </c>
      <c r="M17" t="s">
        <v>99</v>
      </c>
      <c r="P17">
        <v>1</v>
      </c>
      <c r="Q17">
        <f t="shared" si="0"/>
        <v>16</v>
      </c>
    </row>
    <row r="18" spans="1:17" x14ac:dyDescent="0.3">
      <c r="A18" s="24" t="s">
        <v>59</v>
      </c>
      <c r="B18" s="24" t="s">
        <v>60</v>
      </c>
      <c r="C18" t="s">
        <v>61</v>
      </c>
      <c r="D18" t="s">
        <v>45</v>
      </c>
      <c r="E18">
        <v>37.299999999999997</v>
      </c>
      <c r="F18">
        <v>140.04</v>
      </c>
      <c r="G18">
        <v>2.0299999999999998</v>
      </c>
      <c r="H18" t="s">
        <v>36</v>
      </c>
      <c r="I18" t="s">
        <v>62</v>
      </c>
      <c r="J18" t="s">
        <v>45</v>
      </c>
      <c r="K18" t="s">
        <v>57</v>
      </c>
      <c r="L18" t="s">
        <v>40</v>
      </c>
      <c r="M18" t="s">
        <v>41</v>
      </c>
      <c r="P18">
        <v>1</v>
      </c>
      <c r="Q18">
        <f t="shared" si="0"/>
        <v>17</v>
      </c>
    </row>
    <row r="19" spans="1:17" x14ac:dyDescent="0.3">
      <c r="A19" s="24" t="s">
        <v>160</v>
      </c>
      <c r="B19" s="24" t="s">
        <v>161</v>
      </c>
      <c r="C19" t="s">
        <v>89</v>
      </c>
      <c r="D19" t="s">
        <v>45</v>
      </c>
      <c r="E19">
        <v>29.1</v>
      </c>
      <c r="F19">
        <v>116.08</v>
      </c>
      <c r="G19">
        <v>2.91</v>
      </c>
      <c r="H19" t="s">
        <v>56</v>
      </c>
      <c r="I19" t="s">
        <v>56</v>
      </c>
      <c r="J19" t="s">
        <v>96</v>
      </c>
      <c r="K19" t="s">
        <v>57</v>
      </c>
      <c r="L19" t="s">
        <v>58</v>
      </c>
      <c r="M19" t="s">
        <v>58</v>
      </c>
      <c r="P19">
        <v>0</v>
      </c>
      <c r="Q19">
        <f t="shared" si="0"/>
        <v>18</v>
      </c>
    </row>
    <row r="20" spans="1:17" x14ac:dyDescent="0.3">
      <c r="A20" s="24" t="s">
        <v>64</v>
      </c>
      <c r="B20" s="24" t="s">
        <v>65</v>
      </c>
      <c r="C20" t="s">
        <v>55</v>
      </c>
      <c r="D20" t="s">
        <v>35</v>
      </c>
      <c r="E20">
        <v>8.1999999999999993</v>
      </c>
      <c r="F20">
        <v>110.72</v>
      </c>
      <c r="G20">
        <v>6.7</v>
      </c>
      <c r="H20" t="s">
        <v>36</v>
      </c>
      <c r="I20" t="s">
        <v>36</v>
      </c>
      <c r="J20" t="s">
        <v>45</v>
      </c>
      <c r="K20" t="s">
        <v>57</v>
      </c>
      <c r="L20" t="s">
        <v>40</v>
      </c>
      <c r="M20" t="s">
        <v>40</v>
      </c>
      <c r="N20" t="s">
        <v>68</v>
      </c>
      <c r="O20" t="s">
        <v>68</v>
      </c>
      <c r="P20">
        <v>0</v>
      </c>
      <c r="Q20">
        <f t="shared" si="0"/>
        <v>19</v>
      </c>
    </row>
    <row r="21" spans="1:17" x14ac:dyDescent="0.3">
      <c r="A21" s="24" t="s">
        <v>53</v>
      </c>
      <c r="B21" s="24" t="s">
        <v>54</v>
      </c>
      <c r="C21" t="s">
        <v>55</v>
      </c>
      <c r="D21" t="s">
        <v>35</v>
      </c>
      <c r="E21">
        <v>21.7</v>
      </c>
      <c r="F21">
        <v>90.82</v>
      </c>
      <c r="G21">
        <v>3.02</v>
      </c>
      <c r="H21" t="s">
        <v>56</v>
      </c>
      <c r="I21" t="s">
        <v>56</v>
      </c>
      <c r="J21" t="s">
        <v>96</v>
      </c>
      <c r="K21" t="s">
        <v>57</v>
      </c>
      <c r="L21" t="s">
        <v>58</v>
      </c>
      <c r="M21" t="s">
        <v>58</v>
      </c>
      <c r="P21">
        <v>0</v>
      </c>
      <c r="Q21">
        <f t="shared" si="0"/>
        <v>20</v>
      </c>
    </row>
    <row r="22" spans="1:17" x14ac:dyDescent="0.3">
      <c r="A22" s="24" t="s">
        <v>244</v>
      </c>
      <c r="B22" s="24" t="s">
        <v>245</v>
      </c>
      <c r="C22" t="s">
        <v>44</v>
      </c>
      <c r="D22" t="s">
        <v>45</v>
      </c>
      <c r="E22">
        <v>26.5</v>
      </c>
      <c r="F22">
        <v>90.67</v>
      </c>
      <c r="G22">
        <v>2.82</v>
      </c>
      <c r="H22" t="s">
        <v>62</v>
      </c>
      <c r="I22" t="s">
        <v>109</v>
      </c>
      <c r="J22" t="s">
        <v>45</v>
      </c>
      <c r="K22" t="s">
        <v>57</v>
      </c>
      <c r="L22" t="s">
        <v>41</v>
      </c>
      <c r="M22" t="s">
        <v>99</v>
      </c>
      <c r="P22">
        <v>1</v>
      </c>
      <c r="Q22">
        <f t="shared" si="0"/>
        <v>21</v>
      </c>
    </row>
    <row r="23" spans="1:17" x14ac:dyDescent="0.3">
      <c r="A23" s="24" t="s">
        <v>182</v>
      </c>
      <c r="B23" s="24" t="s">
        <v>183</v>
      </c>
      <c r="C23" t="s">
        <v>142</v>
      </c>
      <c r="D23" t="s">
        <v>96</v>
      </c>
      <c r="E23">
        <v>29</v>
      </c>
      <c r="F23">
        <v>71.209999999999994</v>
      </c>
      <c r="G23">
        <v>2.13</v>
      </c>
      <c r="H23" t="s">
        <v>109</v>
      </c>
      <c r="I23" t="s">
        <v>109</v>
      </c>
      <c r="J23" t="s">
        <v>35</v>
      </c>
      <c r="K23" t="s">
        <v>57</v>
      </c>
      <c r="L23" t="s">
        <v>100</v>
      </c>
      <c r="M23" t="s">
        <v>100</v>
      </c>
      <c r="P23">
        <v>1</v>
      </c>
      <c r="Q23">
        <f t="shared" si="0"/>
        <v>22</v>
      </c>
    </row>
    <row r="24" spans="1:17" x14ac:dyDescent="0.3">
      <c r="A24" s="24" t="s">
        <v>200</v>
      </c>
      <c r="B24" s="24" t="s">
        <v>201</v>
      </c>
      <c r="C24" t="s">
        <v>61</v>
      </c>
      <c r="D24" t="s">
        <v>96</v>
      </c>
      <c r="E24">
        <v>12.4</v>
      </c>
      <c r="F24">
        <v>41.79</v>
      </c>
      <c r="G24">
        <v>2.92</v>
      </c>
      <c r="H24" t="s">
        <v>56</v>
      </c>
      <c r="I24" t="s">
        <v>202</v>
      </c>
      <c r="J24" t="s">
        <v>45</v>
      </c>
      <c r="K24" t="s">
        <v>76</v>
      </c>
      <c r="L24" t="s">
        <v>58</v>
      </c>
      <c r="M24" t="s">
        <v>204</v>
      </c>
      <c r="P24">
        <v>0</v>
      </c>
      <c r="Q24">
        <f t="shared" si="0"/>
        <v>23</v>
      </c>
    </row>
    <row r="25" spans="1:17" x14ac:dyDescent="0.3">
      <c r="A25" s="24" t="s">
        <v>101</v>
      </c>
      <c r="B25" s="24" t="s">
        <v>102</v>
      </c>
      <c r="C25" t="s">
        <v>61</v>
      </c>
      <c r="D25" t="s">
        <v>45</v>
      </c>
      <c r="E25">
        <v>19</v>
      </c>
      <c r="F25">
        <v>36.35</v>
      </c>
      <c r="G25">
        <v>1.26</v>
      </c>
      <c r="H25" t="s">
        <v>56</v>
      </c>
      <c r="I25" t="s">
        <v>56</v>
      </c>
      <c r="J25" t="s">
        <v>45</v>
      </c>
      <c r="K25" t="s">
        <v>76</v>
      </c>
      <c r="L25" t="s">
        <v>58</v>
      </c>
      <c r="M25" t="s">
        <v>58</v>
      </c>
      <c r="P25">
        <v>0</v>
      </c>
      <c r="Q25">
        <f t="shared" si="0"/>
        <v>24</v>
      </c>
    </row>
    <row r="26" spans="1:17" x14ac:dyDescent="0.3">
      <c r="A26" s="24" t="s">
        <v>163</v>
      </c>
      <c r="B26" s="24" t="s">
        <v>164</v>
      </c>
      <c r="C26" t="s">
        <v>89</v>
      </c>
      <c r="D26" t="s">
        <v>96</v>
      </c>
      <c r="E26">
        <v>7.7</v>
      </c>
      <c r="F26">
        <v>27.92</v>
      </c>
      <c r="G26">
        <v>3.01</v>
      </c>
      <c r="H26" t="s">
        <v>62</v>
      </c>
      <c r="I26" t="s">
        <v>109</v>
      </c>
      <c r="J26" t="s">
        <v>45</v>
      </c>
      <c r="K26" t="s">
        <v>76</v>
      </c>
      <c r="L26" t="s">
        <v>40</v>
      </c>
      <c r="M26" t="s">
        <v>41</v>
      </c>
      <c r="N26" t="s">
        <v>68</v>
      </c>
      <c r="O26" t="s">
        <v>68</v>
      </c>
      <c r="P26">
        <v>1</v>
      </c>
      <c r="Q26">
        <f t="shared" si="0"/>
        <v>25</v>
      </c>
    </row>
    <row r="27" spans="1:17" x14ac:dyDescent="0.3">
      <c r="A27" s="24" t="s">
        <v>242</v>
      </c>
      <c r="B27" s="24" t="s">
        <v>243</v>
      </c>
      <c r="C27" t="s">
        <v>142</v>
      </c>
      <c r="D27" t="s">
        <v>45</v>
      </c>
      <c r="E27">
        <v>12.6</v>
      </c>
      <c r="F27">
        <v>22.52</v>
      </c>
      <c r="G27">
        <v>1.1299999999999999</v>
      </c>
      <c r="H27" t="s">
        <v>97</v>
      </c>
      <c r="I27" t="s">
        <v>97</v>
      </c>
      <c r="J27" t="s">
        <v>45</v>
      </c>
      <c r="K27" t="s">
        <v>76</v>
      </c>
      <c r="L27" t="s">
        <v>99</v>
      </c>
      <c r="M27" t="s">
        <v>99</v>
      </c>
      <c r="P27">
        <v>1</v>
      </c>
      <c r="Q27">
        <f t="shared" si="0"/>
        <v>26</v>
      </c>
    </row>
    <row r="28" spans="1:17" x14ac:dyDescent="0.3">
      <c r="A28" s="24" t="s">
        <v>190</v>
      </c>
      <c r="B28" s="24" t="s">
        <v>191</v>
      </c>
      <c r="C28" t="s">
        <v>55</v>
      </c>
      <c r="D28" t="s">
        <v>45</v>
      </c>
      <c r="E28">
        <v>5.6</v>
      </c>
      <c r="F28">
        <v>17.760000000000002</v>
      </c>
      <c r="G28">
        <v>2.21</v>
      </c>
      <c r="H28" t="s">
        <v>56</v>
      </c>
      <c r="I28" t="s">
        <v>56</v>
      </c>
      <c r="J28" t="s">
        <v>45</v>
      </c>
      <c r="K28" t="s">
        <v>76</v>
      </c>
      <c r="L28" t="s">
        <v>58</v>
      </c>
      <c r="M28" t="s">
        <v>58</v>
      </c>
      <c r="P28">
        <v>0</v>
      </c>
      <c r="Q28">
        <f t="shared" si="0"/>
        <v>27</v>
      </c>
    </row>
    <row r="29" spans="1:17" x14ac:dyDescent="0.3">
      <c r="A29" s="24" t="s">
        <v>73</v>
      </c>
      <c r="B29" s="24" t="s">
        <v>74</v>
      </c>
      <c r="C29" t="s">
        <v>55</v>
      </c>
      <c r="D29" t="s">
        <v>45</v>
      </c>
      <c r="E29">
        <v>5.9</v>
      </c>
      <c r="F29">
        <v>17.440000000000001</v>
      </c>
      <c r="G29">
        <v>2.29</v>
      </c>
      <c r="H29" t="s">
        <v>62</v>
      </c>
      <c r="I29" t="s">
        <v>62</v>
      </c>
      <c r="J29" t="s">
        <v>96</v>
      </c>
      <c r="K29" t="s">
        <v>76</v>
      </c>
      <c r="L29" t="s">
        <v>58</v>
      </c>
      <c r="M29" t="s">
        <v>58</v>
      </c>
      <c r="P29">
        <v>2</v>
      </c>
      <c r="Q29">
        <f t="shared" si="0"/>
        <v>28</v>
      </c>
    </row>
    <row r="30" spans="1:17" x14ac:dyDescent="0.3">
      <c r="A30" s="24" t="s">
        <v>260</v>
      </c>
      <c r="B30" s="24" t="s">
        <v>261</v>
      </c>
      <c r="C30" t="s">
        <v>257</v>
      </c>
      <c r="D30" t="s">
        <v>0</v>
      </c>
      <c r="E30">
        <v>2.1</v>
      </c>
      <c r="F30">
        <v>13.79</v>
      </c>
      <c r="G30">
        <v>4.71</v>
      </c>
      <c r="H30" t="s">
        <v>137</v>
      </c>
      <c r="I30" t="s">
        <v>137</v>
      </c>
      <c r="J30" t="s">
        <v>45</v>
      </c>
      <c r="K30" t="s">
        <v>76</v>
      </c>
      <c r="L30" t="s">
        <v>259</v>
      </c>
      <c r="M30" t="s">
        <v>259</v>
      </c>
      <c r="P30">
        <v>0</v>
      </c>
      <c r="Q30">
        <f t="shared" si="0"/>
        <v>29</v>
      </c>
    </row>
    <row r="31" spans="1:17" x14ac:dyDescent="0.3">
      <c r="A31" s="24" t="s">
        <v>77</v>
      </c>
      <c r="B31" s="24" t="s">
        <v>78</v>
      </c>
      <c r="C31" t="s">
        <v>55</v>
      </c>
      <c r="D31" t="s">
        <v>35</v>
      </c>
      <c r="E31">
        <v>1.2</v>
      </c>
      <c r="F31">
        <v>12.01</v>
      </c>
      <c r="G31">
        <v>2.0099999999999998</v>
      </c>
      <c r="H31" t="s">
        <v>62</v>
      </c>
      <c r="I31" t="s">
        <v>36</v>
      </c>
      <c r="J31" t="s">
        <v>45</v>
      </c>
      <c r="K31" t="s">
        <v>76</v>
      </c>
      <c r="L31" t="s">
        <v>40</v>
      </c>
      <c r="M31" t="s">
        <v>58</v>
      </c>
      <c r="N31" t="s">
        <v>68</v>
      </c>
      <c r="P31">
        <v>2</v>
      </c>
      <c r="Q31">
        <f t="shared" si="0"/>
        <v>30</v>
      </c>
    </row>
    <row r="32" spans="1:17" x14ac:dyDescent="0.3">
      <c r="A32" s="24" t="s">
        <v>251</v>
      </c>
      <c r="B32" s="24" t="s">
        <v>252</v>
      </c>
      <c r="C32" t="s">
        <v>55</v>
      </c>
      <c r="D32" t="s">
        <v>0</v>
      </c>
      <c r="E32">
        <v>0.7</v>
      </c>
      <c r="F32">
        <v>9.39</v>
      </c>
      <c r="G32">
        <v>14.67</v>
      </c>
      <c r="H32" t="s">
        <v>137</v>
      </c>
      <c r="I32" t="s">
        <v>137</v>
      </c>
      <c r="J32" t="s">
        <v>46</v>
      </c>
      <c r="K32" t="s">
        <v>76</v>
      </c>
      <c r="L32" t="s">
        <v>250</v>
      </c>
      <c r="M32" t="s">
        <v>250</v>
      </c>
      <c r="P32">
        <v>0</v>
      </c>
      <c r="Q32">
        <f t="shared" si="0"/>
        <v>31</v>
      </c>
    </row>
    <row r="33" spans="1:17" x14ac:dyDescent="0.3">
      <c r="A33" s="24" t="s">
        <v>208</v>
      </c>
      <c r="B33" s="24" t="s">
        <v>209</v>
      </c>
      <c r="C33" t="s">
        <v>44</v>
      </c>
      <c r="D33" t="s">
        <v>45</v>
      </c>
      <c r="E33">
        <v>4.3</v>
      </c>
      <c r="F33">
        <v>8.9600000000000009</v>
      </c>
      <c r="G33">
        <v>1.66</v>
      </c>
      <c r="H33" t="s">
        <v>97</v>
      </c>
      <c r="I33" t="s">
        <v>97</v>
      </c>
      <c r="J33" t="s">
        <v>35</v>
      </c>
      <c r="K33" t="s">
        <v>76</v>
      </c>
      <c r="L33" t="s">
        <v>99</v>
      </c>
      <c r="M33" t="s">
        <v>99</v>
      </c>
      <c r="P33">
        <v>2</v>
      </c>
      <c r="Q33">
        <f t="shared" si="0"/>
        <v>32</v>
      </c>
    </row>
    <row r="34" spans="1:17" x14ac:dyDescent="0.3">
      <c r="A34" s="24" t="s">
        <v>107</v>
      </c>
      <c r="B34" s="24" t="s">
        <v>108</v>
      </c>
      <c r="C34" t="s">
        <v>55</v>
      </c>
      <c r="D34" t="s">
        <v>96</v>
      </c>
      <c r="E34">
        <v>0.7</v>
      </c>
      <c r="F34">
        <v>8.1300000000000008</v>
      </c>
      <c r="G34">
        <v>12.7</v>
      </c>
      <c r="H34" t="s">
        <v>36</v>
      </c>
      <c r="I34" t="s">
        <v>109</v>
      </c>
      <c r="J34" t="s">
        <v>35</v>
      </c>
      <c r="K34" t="s">
        <v>76</v>
      </c>
      <c r="L34" t="s">
        <v>40</v>
      </c>
      <c r="M34" t="s">
        <v>99</v>
      </c>
      <c r="P34">
        <v>2</v>
      </c>
      <c r="Q34">
        <f t="shared" si="0"/>
        <v>33</v>
      </c>
    </row>
    <row r="35" spans="1:17" x14ac:dyDescent="0.3">
      <c r="A35" s="24" t="s">
        <v>247</v>
      </c>
      <c r="B35" s="24" t="s">
        <v>248</v>
      </c>
      <c r="C35" t="s">
        <v>55</v>
      </c>
      <c r="D35" t="s">
        <v>0</v>
      </c>
      <c r="E35">
        <v>1.1000000000000001</v>
      </c>
      <c r="F35">
        <v>7.02</v>
      </c>
      <c r="G35">
        <v>2.61</v>
      </c>
      <c r="H35" t="s">
        <v>137</v>
      </c>
      <c r="I35" t="s">
        <v>137</v>
      </c>
      <c r="J35" t="s">
        <v>46</v>
      </c>
      <c r="K35" t="s">
        <v>76</v>
      </c>
      <c r="L35" t="s">
        <v>250</v>
      </c>
      <c r="M35" t="s">
        <v>250</v>
      </c>
      <c r="P35">
        <v>0</v>
      </c>
      <c r="Q35">
        <f t="shared" si="0"/>
        <v>34</v>
      </c>
    </row>
    <row r="36" spans="1:17" x14ac:dyDescent="0.3">
      <c r="A36" s="24" t="s">
        <v>140</v>
      </c>
      <c r="B36" s="24" t="s">
        <v>141</v>
      </c>
      <c r="C36" t="s">
        <v>142</v>
      </c>
      <c r="D36" t="s">
        <v>96</v>
      </c>
      <c r="E36">
        <v>4.9000000000000004</v>
      </c>
      <c r="F36">
        <v>4.66</v>
      </c>
      <c r="G36">
        <v>0.89</v>
      </c>
      <c r="H36" t="s">
        <v>62</v>
      </c>
      <c r="I36" t="s">
        <v>109</v>
      </c>
      <c r="J36" t="s">
        <v>45</v>
      </c>
      <c r="K36" t="s">
        <v>76</v>
      </c>
      <c r="L36" t="s">
        <v>40</v>
      </c>
      <c r="M36" t="s">
        <v>41</v>
      </c>
      <c r="O36" t="s">
        <v>68</v>
      </c>
      <c r="P36">
        <v>1</v>
      </c>
      <c r="Q36">
        <f t="shared" si="0"/>
        <v>35</v>
      </c>
    </row>
    <row r="37" spans="1:17" x14ac:dyDescent="0.3">
      <c r="A37" s="24" t="s">
        <v>233</v>
      </c>
      <c r="B37" s="24" t="s">
        <v>234</v>
      </c>
      <c r="C37" t="s">
        <v>44</v>
      </c>
      <c r="D37" t="s">
        <v>35</v>
      </c>
      <c r="E37">
        <v>1.1000000000000001</v>
      </c>
      <c r="F37">
        <v>4.28</v>
      </c>
      <c r="G37">
        <v>2.87</v>
      </c>
      <c r="H37" t="s">
        <v>97</v>
      </c>
      <c r="I37" t="s">
        <v>97</v>
      </c>
      <c r="J37" t="s">
        <v>45</v>
      </c>
      <c r="K37" t="s">
        <v>76</v>
      </c>
      <c r="L37" t="s">
        <v>99</v>
      </c>
      <c r="M37" t="s">
        <v>99</v>
      </c>
      <c r="P37">
        <v>2</v>
      </c>
      <c r="Q37">
        <f t="shared" si="0"/>
        <v>36</v>
      </c>
    </row>
    <row r="38" spans="1:17" x14ac:dyDescent="0.3">
      <c r="A38" s="24" t="s">
        <v>118</v>
      </c>
      <c r="B38" s="24" t="s">
        <v>119</v>
      </c>
      <c r="C38" t="s">
        <v>61</v>
      </c>
      <c r="D38" t="s">
        <v>96</v>
      </c>
      <c r="E38">
        <v>5</v>
      </c>
      <c r="F38">
        <v>3.82</v>
      </c>
      <c r="G38">
        <v>0.65</v>
      </c>
      <c r="H38" t="s">
        <v>56</v>
      </c>
      <c r="I38" t="s">
        <v>36</v>
      </c>
      <c r="J38" t="s">
        <v>45</v>
      </c>
      <c r="K38" t="s">
        <v>76</v>
      </c>
      <c r="L38" t="s">
        <v>58</v>
      </c>
      <c r="M38" t="s">
        <v>58</v>
      </c>
      <c r="P38">
        <v>0</v>
      </c>
      <c r="Q38">
        <f t="shared" si="0"/>
        <v>37</v>
      </c>
    </row>
    <row r="39" spans="1:17" x14ac:dyDescent="0.3">
      <c r="A39" s="24" t="s">
        <v>115</v>
      </c>
      <c r="B39" s="24" t="s">
        <v>116</v>
      </c>
      <c r="C39" t="s">
        <v>61</v>
      </c>
      <c r="D39" t="s">
        <v>96</v>
      </c>
      <c r="E39">
        <v>2.9</v>
      </c>
      <c r="F39">
        <v>2.86</v>
      </c>
      <c r="G39">
        <v>0.63</v>
      </c>
      <c r="H39" t="s">
        <v>36</v>
      </c>
      <c r="I39" t="s">
        <v>56</v>
      </c>
      <c r="J39" t="s">
        <v>35</v>
      </c>
      <c r="K39" t="s">
        <v>76</v>
      </c>
      <c r="L39" t="s">
        <v>40</v>
      </c>
      <c r="M39" t="s">
        <v>40</v>
      </c>
      <c r="P39">
        <v>1</v>
      </c>
      <c r="Q39">
        <f t="shared" si="0"/>
        <v>38</v>
      </c>
    </row>
    <row r="40" spans="1:17" x14ac:dyDescent="0.3">
      <c r="A40" s="24" t="s">
        <v>255</v>
      </c>
      <c r="B40" s="24" t="s">
        <v>256</v>
      </c>
      <c r="C40" t="s">
        <v>257</v>
      </c>
      <c r="D40" t="s">
        <v>0</v>
      </c>
      <c r="E40">
        <v>1.2</v>
      </c>
      <c r="F40">
        <v>2.37</v>
      </c>
      <c r="G40">
        <v>1.7</v>
      </c>
      <c r="H40" t="s">
        <v>137</v>
      </c>
      <c r="I40" t="s">
        <v>137</v>
      </c>
      <c r="J40" t="s">
        <v>96</v>
      </c>
      <c r="K40" t="s">
        <v>76</v>
      </c>
      <c r="L40" t="s">
        <v>259</v>
      </c>
      <c r="M40" t="s">
        <v>259</v>
      </c>
      <c r="P40">
        <v>0</v>
      </c>
      <c r="Q40">
        <f t="shared" si="0"/>
        <v>39</v>
      </c>
    </row>
    <row r="41" spans="1:17" x14ac:dyDescent="0.3">
      <c r="A41" s="24" t="s">
        <v>220</v>
      </c>
      <c r="B41" s="24" t="s">
        <v>221</v>
      </c>
      <c r="C41" t="s">
        <v>34</v>
      </c>
      <c r="D41" t="s">
        <v>45</v>
      </c>
      <c r="E41">
        <v>0.7</v>
      </c>
      <c r="F41">
        <v>1.32</v>
      </c>
      <c r="G41">
        <v>2.06</v>
      </c>
      <c r="H41" t="s">
        <v>202</v>
      </c>
      <c r="I41" t="s">
        <v>202</v>
      </c>
      <c r="J41" t="s">
        <v>35</v>
      </c>
      <c r="K41" t="s">
        <v>76</v>
      </c>
      <c r="L41" t="s">
        <v>204</v>
      </c>
      <c r="M41" t="s">
        <v>204</v>
      </c>
      <c r="P41">
        <v>0</v>
      </c>
      <c r="Q41">
        <f t="shared" si="0"/>
        <v>40</v>
      </c>
    </row>
    <row r="42" spans="1:17" x14ac:dyDescent="0.3">
      <c r="A42" s="24" t="s">
        <v>94</v>
      </c>
      <c r="B42" s="24" t="s">
        <v>95</v>
      </c>
      <c r="C42" t="s">
        <v>89</v>
      </c>
      <c r="D42" t="s">
        <v>96</v>
      </c>
      <c r="E42">
        <v>0.7</v>
      </c>
      <c r="F42">
        <v>1.1100000000000001</v>
      </c>
      <c r="G42">
        <v>1.73</v>
      </c>
      <c r="H42" t="s">
        <v>62</v>
      </c>
      <c r="I42" t="s">
        <v>97</v>
      </c>
      <c r="J42" t="s">
        <v>35</v>
      </c>
      <c r="K42" t="s">
        <v>76</v>
      </c>
      <c r="L42" t="s">
        <v>41</v>
      </c>
      <c r="M42" t="s">
        <v>99</v>
      </c>
      <c r="P42">
        <v>2</v>
      </c>
      <c r="Q42">
        <f t="shared" si="0"/>
        <v>41</v>
      </c>
    </row>
    <row r="43" spans="1:17" x14ac:dyDescent="0.3">
      <c r="A43" s="24" t="s">
        <v>253</v>
      </c>
      <c r="B43" s="24" t="s">
        <v>254</v>
      </c>
      <c r="C43" t="s">
        <v>61</v>
      </c>
      <c r="D43" t="s">
        <v>0</v>
      </c>
      <c r="E43">
        <v>0.3</v>
      </c>
      <c r="F43">
        <v>1.02</v>
      </c>
      <c r="G43">
        <v>0.79</v>
      </c>
      <c r="H43" t="s">
        <v>137</v>
      </c>
      <c r="I43" t="s">
        <v>137</v>
      </c>
      <c r="J43" t="s">
        <v>46</v>
      </c>
      <c r="K43" t="s">
        <v>76</v>
      </c>
      <c r="L43" t="s">
        <v>250</v>
      </c>
      <c r="M43" t="s">
        <v>250</v>
      </c>
      <c r="P43">
        <v>0</v>
      </c>
      <c r="Q43">
        <f t="shared" si="0"/>
        <v>42</v>
      </c>
    </row>
    <row r="44" spans="1:17" x14ac:dyDescent="0.3">
      <c r="A44" s="24" t="s">
        <v>212</v>
      </c>
      <c r="B44" s="24" t="s">
        <v>213</v>
      </c>
      <c r="C44" t="s">
        <v>61</v>
      </c>
      <c r="D44" t="s">
        <v>96</v>
      </c>
      <c r="E44">
        <v>0.7</v>
      </c>
      <c r="F44">
        <v>0.72</v>
      </c>
      <c r="G44">
        <v>1.1200000000000001</v>
      </c>
      <c r="H44" t="s">
        <v>97</v>
      </c>
      <c r="I44" t="s">
        <v>97</v>
      </c>
      <c r="J44" t="s">
        <v>45</v>
      </c>
      <c r="K44" t="s">
        <v>76</v>
      </c>
      <c r="L44" t="s">
        <v>99</v>
      </c>
      <c r="M44" t="s">
        <v>99</v>
      </c>
      <c r="P44">
        <v>2</v>
      </c>
      <c r="Q44">
        <f t="shared" si="0"/>
        <v>43</v>
      </c>
    </row>
    <row r="45" spans="1:17" x14ac:dyDescent="0.3">
      <c r="A45" s="24" t="s">
        <v>239</v>
      </c>
      <c r="B45" s="24" t="s">
        <v>240</v>
      </c>
      <c r="C45" t="s">
        <v>61</v>
      </c>
      <c r="D45" t="s">
        <v>96</v>
      </c>
      <c r="E45">
        <v>0.5</v>
      </c>
      <c r="F45">
        <v>0.12</v>
      </c>
      <c r="G45">
        <v>0.13</v>
      </c>
      <c r="H45" t="s">
        <v>56</v>
      </c>
      <c r="I45" t="s">
        <v>56</v>
      </c>
      <c r="J45" t="s">
        <v>96</v>
      </c>
      <c r="K45" t="s">
        <v>76</v>
      </c>
      <c r="L45" t="s">
        <v>58</v>
      </c>
      <c r="M45" t="s">
        <v>58</v>
      </c>
      <c r="P45">
        <v>0</v>
      </c>
      <c r="Q45">
        <f t="shared" si="0"/>
        <v>44</v>
      </c>
    </row>
    <row r="46" spans="1:17" x14ac:dyDescent="0.3">
      <c r="A46" s="24" t="s">
        <v>42</v>
      </c>
      <c r="B46" s="24" t="s">
        <v>43</v>
      </c>
      <c r="C46" t="s">
        <v>44</v>
      </c>
      <c r="D46" t="s">
        <v>45</v>
      </c>
      <c r="E46">
        <v>0</v>
      </c>
      <c r="F46">
        <v>0</v>
      </c>
      <c r="G46">
        <v>0</v>
      </c>
      <c r="H46" t="s">
        <v>47</v>
      </c>
      <c r="I46" t="s">
        <v>47</v>
      </c>
      <c r="J46" t="s">
        <v>45</v>
      </c>
      <c r="K46" t="s">
        <v>50</v>
      </c>
      <c r="L46" t="s">
        <v>47</v>
      </c>
      <c r="M46" t="s">
        <v>47</v>
      </c>
      <c r="N46" t="s">
        <v>51</v>
      </c>
      <c r="O46" t="s">
        <v>52</v>
      </c>
      <c r="P46">
        <v>3</v>
      </c>
      <c r="Q46">
        <f t="shared" si="0"/>
        <v>45</v>
      </c>
    </row>
    <row r="47" spans="1:17" x14ac:dyDescent="0.3">
      <c r="A47" s="24" t="s">
        <v>84</v>
      </c>
      <c r="B47" s="24" t="s">
        <v>85</v>
      </c>
      <c r="C47" t="s">
        <v>34</v>
      </c>
      <c r="D47" t="s">
        <v>35</v>
      </c>
      <c r="E47">
        <v>0</v>
      </c>
      <c r="F47">
        <v>0</v>
      </c>
      <c r="G47">
        <v>0</v>
      </c>
      <c r="H47" t="s">
        <v>47</v>
      </c>
      <c r="I47" t="s">
        <v>47</v>
      </c>
      <c r="J47" t="s">
        <v>45</v>
      </c>
      <c r="K47" t="s">
        <v>50</v>
      </c>
      <c r="L47" t="s">
        <v>47</v>
      </c>
      <c r="M47" t="s">
        <v>47</v>
      </c>
      <c r="P47">
        <v>0</v>
      </c>
      <c r="Q47">
        <f t="shared" si="0"/>
        <v>46</v>
      </c>
    </row>
    <row r="48" spans="1:17" x14ac:dyDescent="0.3">
      <c r="A48" s="24" t="s">
        <v>124</v>
      </c>
      <c r="B48" s="24" t="s">
        <v>125</v>
      </c>
      <c r="C48" t="s">
        <v>34</v>
      </c>
      <c r="D48" t="s">
        <v>35</v>
      </c>
      <c r="E48">
        <v>0</v>
      </c>
      <c r="F48">
        <v>0</v>
      </c>
      <c r="G48">
        <v>0</v>
      </c>
      <c r="H48" t="s">
        <v>47</v>
      </c>
      <c r="I48" t="s">
        <v>47</v>
      </c>
      <c r="J48" t="s">
        <v>96</v>
      </c>
      <c r="K48" t="s">
        <v>50</v>
      </c>
      <c r="L48" t="s">
        <v>47</v>
      </c>
      <c r="M48" t="s">
        <v>47</v>
      </c>
      <c r="N48" t="s">
        <v>127</v>
      </c>
      <c r="O48" t="s">
        <v>127</v>
      </c>
      <c r="P48">
        <v>3</v>
      </c>
      <c r="Q48">
        <f t="shared" si="0"/>
        <v>47</v>
      </c>
    </row>
    <row r="49" spans="1:17" x14ac:dyDescent="0.3">
      <c r="A49" s="24" t="s">
        <v>135</v>
      </c>
      <c r="B49" s="24" t="s">
        <v>136</v>
      </c>
      <c r="C49" t="s">
        <v>61</v>
      </c>
      <c r="D49" t="s">
        <v>96</v>
      </c>
      <c r="E49">
        <v>0</v>
      </c>
      <c r="F49">
        <v>0</v>
      </c>
      <c r="G49">
        <v>0</v>
      </c>
      <c r="H49" t="s">
        <v>137</v>
      </c>
      <c r="I49" t="s">
        <v>137</v>
      </c>
      <c r="J49" t="s">
        <v>35</v>
      </c>
      <c r="K49" t="s">
        <v>50</v>
      </c>
      <c r="L49" t="s">
        <v>137</v>
      </c>
      <c r="M49" t="s">
        <v>137</v>
      </c>
      <c r="P49">
        <v>0</v>
      </c>
      <c r="Q49">
        <f t="shared" si="0"/>
        <v>48</v>
      </c>
    </row>
    <row r="50" spans="1:17" x14ac:dyDescent="0.3">
      <c r="A50" s="24" t="s">
        <v>144</v>
      </c>
      <c r="B50" s="24" t="s">
        <v>145</v>
      </c>
      <c r="C50" t="s">
        <v>146</v>
      </c>
      <c r="D50" t="s">
        <v>45</v>
      </c>
      <c r="E50">
        <v>0</v>
      </c>
      <c r="F50">
        <v>0</v>
      </c>
      <c r="G50">
        <v>0</v>
      </c>
      <c r="H50" t="s">
        <v>47</v>
      </c>
      <c r="I50" t="s">
        <v>47</v>
      </c>
      <c r="J50" t="s">
        <v>45</v>
      </c>
      <c r="K50" t="s">
        <v>50</v>
      </c>
      <c r="L50" t="s">
        <v>47</v>
      </c>
      <c r="M50" t="s">
        <v>47</v>
      </c>
      <c r="N50" t="s">
        <v>51</v>
      </c>
      <c r="O50" t="s">
        <v>51</v>
      </c>
      <c r="P50">
        <v>3</v>
      </c>
      <c r="Q50">
        <f t="shared" si="0"/>
        <v>49</v>
      </c>
    </row>
    <row r="51" spans="1:17" x14ac:dyDescent="0.3">
      <c r="A51" s="24" t="s">
        <v>148</v>
      </c>
      <c r="B51" s="24" t="s">
        <v>149</v>
      </c>
      <c r="C51" t="s">
        <v>142</v>
      </c>
      <c r="D51" t="s">
        <v>45</v>
      </c>
      <c r="E51">
        <v>0</v>
      </c>
      <c r="F51">
        <v>0</v>
      </c>
      <c r="G51">
        <v>0</v>
      </c>
      <c r="H51" t="s">
        <v>47</v>
      </c>
      <c r="I51" t="s">
        <v>47</v>
      </c>
      <c r="J51" t="s">
        <v>45</v>
      </c>
      <c r="K51" t="s">
        <v>50</v>
      </c>
      <c r="L51" t="s">
        <v>47</v>
      </c>
      <c r="M51" t="s">
        <v>47</v>
      </c>
      <c r="N51" t="s">
        <v>51</v>
      </c>
      <c r="O51" t="s">
        <v>51</v>
      </c>
      <c r="P51">
        <v>3</v>
      </c>
      <c r="Q51">
        <f t="shared" si="0"/>
        <v>50</v>
      </c>
    </row>
    <row r="52" spans="1:17" x14ac:dyDescent="0.3">
      <c r="A52" s="24" t="s">
        <v>151</v>
      </c>
      <c r="B52" s="24" t="s">
        <v>152</v>
      </c>
      <c r="C52" t="s">
        <v>146</v>
      </c>
      <c r="D52" t="s">
        <v>45</v>
      </c>
      <c r="E52">
        <v>0</v>
      </c>
      <c r="F52">
        <v>0</v>
      </c>
      <c r="G52">
        <v>0</v>
      </c>
      <c r="H52" t="s">
        <v>47</v>
      </c>
      <c r="I52" t="s">
        <v>47</v>
      </c>
      <c r="J52" t="s">
        <v>35</v>
      </c>
      <c r="K52" t="s">
        <v>50</v>
      </c>
      <c r="L52" t="s">
        <v>47</v>
      </c>
      <c r="M52" t="s">
        <v>47</v>
      </c>
      <c r="O52" t="s">
        <v>51</v>
      </c>
      <c r="P52">
        <v>3</v>
      </c>
      <c r="Q52">
        <f t="shared" si="0"/>
        <v>51</v>
      </c>
    </row>
    <row r="53" spans="1:17" x14ac:dyDescent="0.3">
      <c r="A53" s="24" t="s">
        <v>153</v>
      </c>
      <c r="B53" s="24" t="s">
        <v>154</v>
      </c>
      <c r="C53" t="s">
        <v>146</v>
      </c>
      <c r="D53" t="s">
        <v>45</v>
      </c>
      <c r="E53">
        <v>0</v>
      </c>
      <c r="F53">
        <v>0</v>
      </c>
      <c r="G53">
        <v>0</v>
      </c>
      <c r="H53" t="s">
        <v>137</v>
      </c>
      <c r="I53" t="s">
        <v>47</v>
      </c>
      <c r="J53" t="s">
        <v>45</v>
      </c>
      <c r="K53" t="s">
        <v>50</v>
      </c>
      <c r="L53" t="s">
        <v>137</v>
      </c>
      <c r="M53" t="s">
        <v>47</v>
      </c>
      <c r="P53">
        <v>3</v>
      </c>
      <c r="Q53">
        <f t="shared" si="0"/>
        <v>52</v>
      </c>
    </row>
    <row r="54" spans="1:17" x14ac:dyDescent="0.3">
      <c r="A54" s="24" t="s">
        <v>165</v>
      </c>
      <c r="B54" s="24" t="s">
        <v>166</v>
      </c>
      <c r="C54" t="s">
        <v>61</v>
      </c>
      <c r="D54" t="s">
        <v>45</v>
      </c>
      <c r="E54">
        <v>0</v>
      </c>
      <c r="F54">
        <v>0</v>
      </c>
      <c r="G54">
        <v>0</v>
      </c>
      <c r="H54" t="s">
        <v>137</v>
      </c>
      <c r="I54" t="s">
        <v>47</v>
      </c>
      <c r="J54" t="s">
        <v>45</v>
      </c>
      <c r="K54" t="s">
        <v>50</v>
      </c>
      <c r="L54" t="s">
        <v>137</v>
      </c>
      <c r="M54" t="s">
        <v>47</v>
      </c>
      <c r="P54">
        <v>0</v>
      </c>
      <c r="Q54">
        <f t="shared" si="0"/>
        <v>53</v>
      </c>
    </row>
    <row r="55" spans="1:17" x14ac:dyDescent="0.3">
      <c r="A55" s="24" t="s">
        <v>167</v>
      </c>
      <c r="B55" s="24" t="s">
        <v>168</v>
      </c>
      <c r="C55" t="s">
        <v>44</v>
      </c>
      <c r="D55" t="s">
        <v>96</v>
      </c>
      <c r="E55">
        <v>0</v>
      </c>
      <c r="F55">
        <v>0</v>
      </c>
      <c r="G55">
        <v>0</v>
      </c>
      <c r="H55" t="s">
        <v>47</v>
      </c>
      <c r="I55" t="s">
        <v>47</v>
      </c>
      <c r="J55" t="s">
        <v>45</v>
      </c>
      <c r="K55" t="s">
        <v>50</v>
      </c>
      <c r="L55" t="s">
        <v>47</v>
      </c>
      <c r="M55" t="s">
        <v>47</v>
      </c>
      <c r="N55" t="s">
        <v>51</v>
      </c>
      <c r="O55" t="s">
        <v>51</v>
      </c>
      <c r="P55">
        <v>3</v>
      </c>
      <c r="Q55">
        <f t="shared" si="0"/>
        <v>54</v>
      </c>
    </row>
    <row r="56" spans="1:17" x14ac:dyDescent="0.3">
      <c r="A56" s="24" t="s">
        <v>171</v>
      </c>
      <c r="B56" s="24" t="s">
        <v>172</v>
      </c>
      <c r="C56" t="s">
        <v>44</v>
      </c>
      <c r="D56" t="s">
        <v>35</v>
      </c>
      <c r="E56">
        <v>0</v>
      </c>
      <c r="F56">
        <v>0</v>
      </c>
      <c r="G56">
        <v>0</v>
      </c>
      <c r="H56" t="s">
        <v>47</v>
      </c>
      <c r="I56" t="s">
        <v>47</v>
      </c>
      <c r="J56" t="s">
        <v>45</v>
      </c>
      <c r="K56" t="s">
        <v>50</v>
      </c>
      <c r="L56" t="s">
        <v>47</v>
      </c>
      <c r="M56" t="s">
        <v>47</v>
      </c>
      <c r="P56">
        <v>3</v>
      </c>
      <c r="Q56">
        <f t="shared" si="0"/>
        <v>55</v>
      </c>
    </row>
    <row r="57" spans="1:17" x14ac:dyDescent="0.3">
      <c r="A57" s="24" t="s">
        <v>175</v>
      </c>
      <c r="B57" s="24" t="s">
        <v>176</v>
      </c>
      <c r="C57" t="s">
        <v>44</v>
      </c>
      <c r="D57" t="s">
        <v>35</v>
      </c>
      <c r="E57">
        <v>0</v>
      </c>
      <c r="F57">
        <v>0</v>
      </c>
      <c r="G57">
        <v>0</v>
      </c>
      <c r="H57" t="s">
        <v>47</v>
      </c>
      <c r="I57" t="s">
        <v>47</v>
      </c>
      <c r="J57" t="s">
        <v>35</v>
      </c>
      <c r="K57" t="s">
        <v>50</v>
      </c>
      <c r="L57" t="s">
        <v>47</v>
      </c>
      <c r="M57" t="s">
        <v>47</v>
      </c>
      <c r="N57" t="s">
        <v>51</v>
      </c>
      <c r="O57" t="s">
        <v>51</v>
      </c>
      <c r="P57">
        <v>3</v>
      </c>
      <c r="Q57">
        <f t="shared" si="0"/>
        <v>56</v>
      </c>
    </row>
    <row r="58" spans="1:17" x14ac:dyDescent="0.3">
      <c r="A58" s="24" t="s">
        <v>179</v>
      </c>
      <c r="B58" s="24" t="s">
        <v>180</v>
      </c>
      <c r="C58" t="s">
        <v>146</v>
      </c>
      <c r="D58" t="s">
        <v>45</v>
      </c>
      <c r="E58">
        <v>0</v>
      </c>
      <c r="F58">
        <v>0</v>
      </c>
      <c r="G58">
        <v>0</v>
      </c>
      <c r="H58" t="s">
        <v>47</v>
      </c>
      <c r="I58" t="s">
        <v>47</v>
      </c>
      <c r="J58" t="s">
        <v>35</v>
      </c>
      <c r="K58" t="s">
        <v>50</v>
      </c>
      <c r="L58" t="s">
        <v>47</v>
      </c>
      <c r="M58" t="s">
        <v>47</v>
      </c>
      <c r="N58" t="s">
        <v>51</v>
      </c>
      <c r="O58" t="s">
        <v>51</v>
      </c>
      <c r="P58">
        <v>3</v>
      </c>
      <c r="Q58">
        <f t="shared" si="0"/>
        <v>57</v>
      </c>
    </row>
    <row r="59" spans="1:17" x14ac:dyDescent="0.3">
      <c r="A59" s="24" t="s">
        <v>185</v>
      </c>
      <c r="B59" s="24" t="s">
        <v>186</v>
      </c>
      <c r="C59" t="s">
        <v>61</v>
      </c>
      <c r="D59" t="s">
        <v>96</v>
      </c>
      <c r="E59">
        <v>0</v>
      </c>
      <c r="F59">
        <v>0</v>
      </c>
      <c r="G59">
        <v>0</v>
      </c>
      <c r="H59" t="s">
        <v>137</v>
      </c>
      <c r="I59" t="s">
        <v>137</v>
      </c>
      <c r="J59" t="s">
        <v>35</v>
      </c>
      <c r="K59" t="s">
        <v>50</v>
      </c>
      <c r="L59" t="s">
        <v>137</v>
      </c>
      <c r="M59" t="s">
        <v>137</v>
      </c>
      <c r="P59">
        <v>0</v>
      </c>
      <c r="Q59">
        <f t="shared" si="0"/>
        <v>58</v>
      </c>
    </row>
    <row r="60" spans="1:17" x14ac:dyDescent="0.3">
      <c r="A60" s="24" t="s">
        <v>188</v>
      </c>
      <c r="B60" s="24" t="s">
        <v>189</v>
      </c>
      <c r="C60" t="s">
        <v>61</v>
      </c>
      <c r="D60" t="s">
        <v>96</v>
      </c>
      <c r="E60">
        <v>0</v>
      </c>
      <c r="F60">
        <v>0</v>
      </c>
      <c r="G60">
        <v>0</v>
      </c>
      <c r="H60" t="s">
        <v>47</v>
      </c>
      <c r="I60" t="s">
        <v>47</v>
      </c>
      <c r="J60" t="s">
        <v>45</v>
      </c>
      <c r="K60" t="s">
        <v>50</v>
      </c>
      <c r="L60" t="s">
        <v>47</v>
      </c>
      <c r="M60" t="s">
        <v>47</v>
      </c>
      <c r="P60">
        <v>3</v>
      </c>
      <c r="Q60">
        <f t="shared" si="0"/>
        <v>59</v>
      </c>
    </row>
    <row r="61" spans="1:17" x14ac:dyDescent="0.3">
      <c r="A61" s="24" t="s">
        <v>214</v>
      </c>
      <c r="B61" s="24" t="s">
        <v>215</v>
      </c>
      <c r="C61" t="s">
        <v>146</v>
      </c>
      <c r="D61" t="s">
        <v>45</v>
      </c>
      <c r="E61">
        <v>0</v>
      </c>
      <c r="F61">
        <v>0</v>
      </c>
      <c r="G61">
        <v>0</v>
      </c>
      <c r="H61" t="s">
        <v>47</v>
      </c>
      <c r="I61" t="s">
        <v>47</v>
      </c>
      <c r="J61" t="s">
        <v>45</v>
      </c>
      <c r="K61" t="s">
        <v>50</v>
      </c>
      <c r="L61" t="s">
        <v>47</v>
      </c>
      <c r="M61" t="s">
        <v>47</v>
      </c>
      <c r="N61" t="s">
        <v>51</v>
      </c>
      <c r="O61" t="s">
        <v>51</v>
      </c>
      <c r="P61">
        <v>3</v>
      </c>
      <c r="Q61">
        <f t="shared" si="0"/>
        <v>60</v>
      </c>
    </row>
    <row r="62" spans="1:17" x14ac:dyDescent="0.3">
      <c r="A62" s="24" t="s">
        <v>218</v>
      </c>
      <c r="B62" s="24" t="s">
        <v>219</v>
      </c>
      <c r="C62" t="s">
        <v>61</v>
      </c>
      <c r="D62" t="s">
        <v>45</v>
      </c>
      <c r="E62">
        <v>0</v>
      </c>
      <c r="F62">
        <v>0</v>
      </c>
      <c r="G62">
        <v>0</v>
      </c>
      <c r="H62" t="s">
        <v>47</v>
      </c>
      <c r="I62" t="s">
        <v>47</v>
      </c>
      <c r="J62" t="s">
        <v>96</v>
      </c>
      <c r="K62" t="s">
        <v>50</v>
      </c>
      <c r="L62" t="s">
        <v>47</v>
      </c>
      <c r="M62" t="s">
        <v>47</v>
      </c>
      <c r="P62">
        <v>0</v>
      </c>
      <c r="Q62">
        <f t="shared" si="0"/>
        <v>61</v>
      </c>
    </row>
    <row r="63" spans="1:17" x14ac:dyDescent="0.3">
      <c r="A63" s="24" t="s">
        <v>222</v>
      </c>
      <c r="B63" s="24" t="s">
        <v>223</v>
      </c>
      <c r="C63" t="s">
        <v>55</v>
      </c>
      <c r="D63" t="s">
        <v>96</v>
      </c>
      <c r="E63">
        <v>0</v>
      </c>
      <c r="F63">
        <v>0</v>
      </c>
      <c r="G63">
        <v>0</v>
      </c>
      <c r="H63" t="s">
        <v>47</v>
      </c>
      <c r="I63" t="s">
        <v>47</v>
      </c>
      <c r="J63" t="s">
        <v>96</v>
      </c>
      <c r="K63" t="s">
        <v>50</v>
      </c>
      <c r="L63" t="s">
        <v>47</v>
      </c>
      <c r="M63" t="s">
        <v>47</v>
      </c>
      <c r="P63">
        <v>3</v>
      </c>
      <c r="Q63">
        <f t="shared" si="0"/>
        <v>62</v>
      </c>
    </row>
    <row r="64" spans="1:17" x14ac:dyDescent="0.3">
      <c r="A64" s="24" t="s">
        <v>224</v>
      </c>
      <c r="B64" s="24" t="s">
        <v>225</v>
      </c>
      <c r="C64" t="s">
        <v>34</v>
      </c>
      <c r="D64" t="s">
        <v>35</v>
      </c>
      <c r="E64">
        <v>0</v>
      </c>
      <c r="F64">
        <v>0</v>
      </c>
      <c r="G64">
        <v>0</v>
      </c>
      <c r="H64" t="s">
        <v>47</v>
      </c>
      <c r="I64" t="s">
        <v>47</v>
      </c>
      <c r="J64" t="s">
        <v>35</v>
      </c>
      <c r="K64" t="s">
        <v>50</v>
      </c>
      <c r="L64" t="s">
        <v>47</v>
      </c>
      <c r="M64" t="s">
        <v>47</v>
      </c>
      <c r="N64" t="s">
        <v>51</v>
      </c>
      <c r="O64" t="s">
        <v>52</v>
      </c>
      <c r="P64">
        <v>3</v>
      </c>
      <c r="Q64">
        <f t="shared" si="0"/>
        <v>63</v>
      </c>
    </row>
    <row r="65" spans="1:17" x14ac:dyDescent="0.3">
      <c r="A65" s="24" t="s">
        <v>229</v>
      </c>
      <c r="B65" s="24" t="s">
        <v>230</v>
      </c>
      <c r="C65" t="s">
        <v>44</v>
      </c>
      <c r="D65" t="s">
        <v>35</v>
      </c>
      <c r="E65">
        <v>0</v>
      </c>
      <c r="F65">
        <v>0</v>
      </c>
      <c r="G65">
        <v>0</v>
      </c>
      <c r="H65" t="s">
        <v>47</v>
      </c>
      <c r="I65" t="s">
        <v>47</v>
      </c>
      <c r="J65" t="s">
        <v>35</v>
      </c>
      <c r="K65" t="s">
        <v>50</v>
      </c>
      <c r="L65" t="s">
        <v>47</v>
      </c>
      <c r="M65" t="s">
        <v>47</v>
      </c>
      <c r="P65">
        <v>0</v>
      </c>
      <c r="Q65">
        <f t="shared" si="0"/>
        <v>64</v>
      </c>
    </row>
    <row r="66" spans="1:17" x14ac:dyDescent="0.3">
      <c r="A66" s="24" t="s">
        <v>235</v>
      </c>
      <c r="B66" s="24" t="s">
        <v>236</v>
      </c>
      <c r="C66" t="s">
        <v>34</v>
      </c>
      <c r="D66" t="s">
        <v>96</v>
      </c>
      <c r="E66">
        <v>0</v>
      </c>
      <c r="F66">
        <v>0</v>
      </c>
      <c r="G66">
        <v>0</v>
      </c>
      <c r="H66" t="s">
        <v>47</v>
      </c>
      <c r="I66" t="s">
        <v>47</v>
      </c>
      <c r="J66" t="s">
        <v>45</v>
      </c>
      <c r="K66" t="s">
        <v>50</v>
      </c>
      <c r="L66" t="s">
        <v>47</v>
      </c>
      <c r="M66" t="s">
        <v>47</v>
      </c>
      <c r="N66" t="s">
        <v>127</v>
      </c>
      <c r="O66" t="s">
        <v>127</v>
      </c>
      <c r="P66">
        <v>3</v>
      </c>
      <c r="Q66">
        <f t="shared" si="0"/>
        <v>65</v>
      </c>
    </row>
    <row r="67" spans="1:17" x14ac:dyDescent="0.3">
      <c r="A67" s="24" t="s">
        <v>237</v>
      </c>
      <c r="B67" s="24" t="s">
        <v>238</v>
      </c>
      <c r="C67" t="s">
        <v>142</v>
      </c>
      <c r="D67" t="s">
        <v>96</v>
      </c>
      <c r="E67">
        <v>0</v>
      </c>
      <c r="F67">
        <v>0</v>
      </c>
      <c r="G67">
        <v>0</v>
      </c>
      <c r="H67" t="s">
        <v>47</v>
      </c>
      <c r="I67" t="s">
        <v>47</v>
      </c>
      <c r="J67" t="s">
        <v>45</v>
      </c>
      <c r="K67" t="s">
        <v>50</v>
      </c>
      <c r="L67" t="s">
        <v>47</v>
      </c>
      <c r="M67" t="s">
        <v>47</v>
      </c>
      <c r="N67" t="s">
        <v>51</v>
      </c>
      <c r="O67" t="s">
        <v>51</v>
      </c>
      <c r="P67">
        <v>3</v>
      </c>
      <c r="Q67">
        <f t="shared" ref="Q67" si="1">ROW()-1</f>
        <v>66</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67">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262</v>
      </c>
      <c r="B1" s="2" t="s">
        <v>263</v>
      </c>
      <c r="C1" s="3"/>
      <c r="D1" s="3"/>
      <c r="E1" s="3"/>
      <c r="F1" s="3"/>
      <c r="G1" s="3"/>
      <c r="H1" s="3"/>
      <c r="I1" s="3"/>
    </row>
    <row r="2" spans="1:9" x14ac:dyDescent="0.3">
      <c r="A2" s="4" t="s">
        <v>264</v>
      </c>
      <c r="B2" s="5" t="s">
        <v>265</v>
      </c>
    </row>
    <row r="3" spans="1:9" x14ac:dyDescent="0.3">
      <c r="A3" s="4" t="s">
        <v>266</v>
      </c>
      <c r="B3" s="5" t="s">
        <v>267</v>
      </c>
    </row>
    <row r="4" spans="1:9" ht="57.6" x14ac:dyDescent="0.3">
      <c r="A4" s="4" t="s">
        <v>1</v>
      </c>
      <c r="B4" s="5" t="s">
        <v>268</v>
      </c>
    </row>
    <row r="5" spans="1:9" ht="28.8" x14ac:dyDescent="0.3">
      <c r="A5" s="4" t="s">
        <v>2</v>
      </c>
      <c r="B5" s="5" t="s">
        <v>269</v>
      </c>
    </row>
    <row r="6" spans="1:9" ht="72.599999999999994" customHeight="1" x14ac:dyDescent="0.3">
      <c r="A6" s="4" t="s">
        <v>270</v>
      </c>
      <c r="B6" s="6" t="s">
        <v>271</v>
      </c>
    </row>
    <row r="7" spans="1:9" ht="57.6" x14ac:dyDescent="0.3">
      <c r="A7" s="4" t="s">
        <v>272</v>
      </c>
      <c r="B7" s="5" t="s">
        <v>273</v>
      </c>
    </row>
    <row r="8" spans="1:9" ht="57.6" x14ac:dyDescent="0.3">
      <c r="A8" s="4" t="s">
        <v>274</v>
      </c>
      <c r="B8" s="5" t="s">
        <v>275</v>
      </c>
    </row>
    <row r="9" spans="1:9" ht="72" x14ac:dyDescent="0.3">
      <c r="A9" s="7" t="s">
        <v>276</v>
      </c>
      <c r="B9" s="5" t="s">
        <v>277</v>
      </c>
    </row>
    <row r="10" spans="1:9" ht="28.8" x14ac:dyDescent="0.3">
      <c r="A10" s="4" t="s">
        <v>278</v>
      </c>
      <c r="B10" s="5" t="s">
        <v>279</v>
      </c>
    </row>
    <row r="11" spans="1:9" ht="57.6" x14ac:dyDescent="0.3">
      <c r="A11" s="4" t="s">
        <v>280</v>
      </c>
      <c r="B11" s="5" t="s">
        <v>281</v>
      </c>
    </row>
    <row r="12" spans="1:9" ht="131.4" customHeight="1" x14ac:dyDescent="0.3">
      <c r="A12" s="7" t="s">
        <v>282</v>
      </c>
      <c r="B12" s="5" t="s">
        <v>283</v>
      </c>
    </row>
    <row r="13" spans="1:9" ht="140.4" customHeight="1" x14ac:dyDescent="0.3">
      <c r="A13" s="4" t="s">
        <v>284</v>
      </c>
      <c r="B13" s="5" t="s">
        <v>285</v>
      </c>
    </row>
    <row r="14" spans="1:9" ht="72" x14ac:dyDescent="0.3">
      <c r="A14" s="4" t="s">
        <v>31</v>
      </c>
      <c r="B14" s="5" t="s">
        <v>286</v>
      </c>
    </row>
    <row r="15" spans="1:9" x14ac:dyDescent="0.3">
      <c r="A15" s="4" t="s">
        <v>287</v>
      </c>
      <c r="B15" s="5" t="s">
        <v>288</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289</v>
      </c>
    </row>
    <row r="2" spans="1:2" x14ac:dyDescent="0.3">
      <c r="A2" s="9" t="s">
        <v>290</v>
      </c>
      <c r="B2" s="9" t="s">
        <v>291</v>
      </c>
    </row>
    <row r="3" spans="1:2" ht="28.8" x14ac:dyDescent="0.3">
      <c r="A3" s="10" t="s">
        <v>292</v>
      </c>
      <c r="B3" s="11" t="s">
        <v>293</v>
      </c>
    </row>
    <row r="4" spans="1:2" x14ac:dyDescent="0.3">
      <c r="A4" s="10" t="s">
        <v>294</v>
      </c>
      <c r="B4" s="11" t="s">
        <v>295</v>
      </c>
    </row>
    <row r="5" spans="1:2" ht="28.8" x14ac:dyDescent="0.3">
      <c r="A5" s="10" t="s">
        <v>296</v>
      </c>
      <c r="B5" s="11" t="s">
        <v>297</v>
      </c>
    </row>
    <row r="6" spans="1:2" ht="57.6" x14ac:dyDescent="0.3">
      <c r="A6" s="10" t="s">
        <v>298</v>
      </c>
      <c r="B6" s="11" t="s">
        <v>299</v>
      </c>
    </row>
    <row r="7" spans="1:2" x14ac:dyDescent="0.3">
      <c r="A7" s="10" t="s">
        <v>300</v>
      </c>
      <c r="B7" s="11" t="s">
        <v>301</v>
      </c>
    </row>
    <row r="8" spans="1:2" ht="57.6" x14ac:dyDescent="0.3">
      <c r="A8" s="10" t="s">
        <v>302</v>
      </c>
      <c r="B8" s="11" t="s">
        <v>303</v>
      </c>
    </row>
    <row r="9" spans="1:2" ht="28.8" x14ac:dyDescent="0.3">
      <c r="A9" s="10" t="s">
        <v>304</v>
      </c>
      <c r="B9" s="11" t="s">
        <v>305</v>
      </c>
    </row>
    <row r="10" spans="1:2" ht="72" x14ac:dyDescent="0.3">
      <c r="A10" s="10" t="s">
        <v>306</v>
      </c>
      <c r="B10" s="11" t="s">
        <v>307</v>
      </c>
    </row>
    <row r="11" spans="1:2" ht="28.8" x14ac:dyDescent="0.3">
      <c r="A11" s="10" t="s">
        <v>308</v>
      </c>
      <c r="B11" s="11" t="s">
        <v>309</v>
      </c>
    </row>
    <row r="12" spans="1:2" ht="57.6" x14ac:dyDescent="0.3">
      <c r="A12" s="10" t="s">
        <v>310</v>
      </c>
      <c r="B12" s="11" t="s">
        <v>311</v>
      </c>
    </row>
    <row r="13" spans="1:2" ht="28.8" x14ac:dyDescent="0.3">
      <c r="A13" s="10" t="s">
        <v>312</v>
      </c>
      <c r="B13" s="11" t="s">
        <v>313</v>
      </c>
    </row>
    <row r="14" spans="1:2" ht="28.8" x14ac:dyDescent="0.3">
      <c r="A14" s="10" t="s">
        <v>314</v>
      </c>
      <c r="B14" s="11" t="s">
        <v>315</v>
      </c>
    </row>
    <row r="15" spans="1:2" ht="43.2" x14ac:dyDescent="0.3">
      <c r="A15" s="10" t="s">
        <v>316</v>
      </c>
      <c r="B15" s="11" t="s">
        <v>317</v>
      </c>
    </row>
    <row r="16" spans="1:2" ht="28.8" x14ac:dyDescent="0.3">
      <c r="A16" s="12" t="s">
        <v>318</v>
      </c>
      <c r="B16" s="11" t="s">
        <v>319</v>
      </c>
    </row>
    <row r="17" spans="1:2" ht="28.8" x14ac:dyDescent="0.3">
      <c r="A17" s="12" t="s">
        <v>320</v>
      </c>
      <c r="B17" s="11" t="s">
        <v>321</v>
      </c>
    </row>
    <row r="18" spans="1:2" ht="86.4" x14ac:dyDescent="0.3">
      <c r="A18" s="10" t="s">
        <v>322</v>
      </c>
      <c r="B18" s="11" t="s">
        <v>323</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324</v>
      </c>
    </row>
    <row r="2" spans="1:3" x14ac:dyDescent="0.3">
      <c r="A2" t="s">
        <v>325</v>
      </c>
    </row>
    <row r="3" spans="1:3" x14ac:dyDescent="0.3">
      <c r="A3" s="15" t="s">
        <v>326</v>
      </c>
      <c r="B3" s="15" t="s">
        <v>327</v>
      </c>
      <c r="C3" s="15" t="s">
        <v>328</v>
      </c>
    </row>
    <row r="4" spans="1:3" ht="100.8" x14ac:dyDescent="0.3">
      <c r="A4" s="7" t="s">
        <v>329</v>
      </c>
      <c r="B4" s="11" t="s">
        <v>330</v>
      </c>
      <c r="C4" s="16" t="s">
        <v>331</v>
      </c>
    </row>
    <row r="5" spans="1:3" ht="160.19999999999999" x14ac:dyDescent="0.3">
      <c r="A5" s="7" t="s">
        <v>332</v>
      </c>
      <c r="B5" s="11" t="s">
        <v>333</v>
      </c>
      <c r="C5" s="16" t="s">
        <v>331</v>
      </c>
    </row>
    <row r="6" spans="1:3" ht="43.2" x14ac:dyDescent="0.3">
      <c r="A6" s="7" t="s">
        <v>334</v>
      </c>
      <c r="B6" s="11" t="s">
        <v>335</v>
      </c>
      <c r="C6" s="17" t="s">
        <v>336</v>
      </c>
    </row>
    <row r="7" spans="1:3" ht="86.4" x14ac:dyDescent="0.3">
      <c r="A7" s="7" t="s">
        <v>337</v>
      </c>
      <c r="B7" s="11" t="s">
        <v>338</v>
      </c>
      <c r="C7" s="17" t="s">
        <v>339</v>
      </c>
    </row>
    <row r="8" spans="1:3" ht="57.6" x14ac:dyDescent="0.3">
      <c r="A8" s="7" t="s">
        <v>340</v>
      </c>
      <c r="B8" s="11" t="s">
        <v>341</v>
      </c>
      <c r="C8" s="17" t="s">
        <v>342</v>
      </c>
    </row>
    <row r="9" spans="1:3" ht="158.4" x14ac:dyDescent="0.3">
      <c r="A9" s="7" t="s">
        <v>343</v>
      </c>
      <c r="B9" s="11" t="s">
        <v>344</v>
      </c>
      <c r="C9" s="17" t="s">
        <v>345</v>
      </c>
    </row>
    <row r="10" spans="1:3" ht="129.6" x14ac:dyDescent="0.3">
      <c r="A10" s="7" t="s">
        <v>346</v>
      </c>
      <c r="B10" s="11" t="s">
        <v>347</v>
      </c>
      <c r="C10" s="17" t="s">
        <v>345</v>
      </c>
    </row>
    <row r="11" spans="1:3" ht="129.6" x14ac:dyDescent="0.3">
      <c r="A11" s="7" t="s">
        <v>348</v>
      </c>
      <c r="B11" s="11" t="s">
        <v>349</v>
      </c>
      <c r="C11" s="17" t="s">
        <v>345</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350</v>
      </c>
    </row>
    <row r="2" spans="1:2" ht="96.6" customHeight="1" x14ac:dyDescent="0.3">
      <c r="A2" s="18" t="s">
        <v>351</v>
      </c>
      <c r="B2" s="18"/>
    </row>
    <row r="3" spans="1:2" x14ac:dyDescent="0.3">
      <c r="A3" s="3" t="s">
        <v>352</v>
      </c>
    </row>
    <row r="4" spans="1:2" ht="20.399999999999999" customHeight="1" x14ac:dyDescent="0.3">
      <c r="A4" s="19" t="s">
        <v>353</v>
      </c>
      <c r="B4" t="s">
        <v>354</v>
      </c>
    </row>
    <row r="5" spans="1:2" ht="66.599999999999994" customHeight="1" x14ac:dyDescent="0.3">
      <c r="A5" s="20">
        <v>1</v>
      </c>
      <c r="B5" s="7" t="s">
        <v>355</v>
      </c>
    </row>
    <row r="6" spans="1:2" ht="100.8" x14ac:dyDescent="0.3">
      <c r="A6" s="20">
        <v>2</v>
      </c>
      <c r="B6" s="11" t="s">
        <v>356</v>
      </c>
    </row>
    <row r="7" spans="1:2" ht="88.2" customHeight="1" x14ac:dyDescent="0.3">
      <c r="A7" s="20">
        <v>3</v>
      </c>
      <c r="B7" s="11" t="s">
        <v>357</v>
      </c>
    </row>
    <row r="8" spans="1:2" ht="87.6" customHeight="1" x14ac:dyDescent="0.3">
      <c r="A8" s="20">
        <v>0</v>
      </c>
      <c r="B8" s="11" t="s">
        <v>358</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359</v>
      </c>
      <c r="B1" s="1" t="s">
        <v>328</v>
      </c>
    </row>
    <row r="2" spans="1:2" ht="28.8" x14ac:dyDescent="0.3">
      <c r="A2" s="17" t="s">
        <v>360</v>
      </c>
      <c r="B2" s="8" t="s">
        <v>361</v>
      </c>
    </row>
    <row r="3" spans="1:2" ht="28.8" x14ac:dyDescent="0.3">
      <c r="A3" s="17" t="s">
        <v>362</v>
      </c>
      <c r="B3" s="8" t="s">
        <v>363</v>
      </c>
    </row>
    <row r="4" spans="1:2" ht="28.8" x14ac:dyDescent="0.3">
      <c r="A4" s="17" t="s">
        <v>364</v>
      </c>
      <c r="B4" s="8" t="s">
        <v>365</v>
      </c>
    </row>
    <row r="5" spans="1:2" ht="43.2" x14ac:dyDescent="0.3">
      <c r="A5" s="17" t="s">
        <v>366</v>
      </c>
      <c r="B5" s="8" t="s">
        <v>367</v>
      </c>
    </row>
    <row r="6" spans="1:2" ht="28.8" x14ac:dyDescent="0.3">
      <c r="A6" s="17" t="s">
        <v>342</v>
      </c>
      <c r="B6" s="8" t="s">
        <v>368</v>
      </c>
    </row>
    <row r="7" spans="1:2" ht="43.2" x14ac:dyDescent="0.3">
      <c r="A7" s="17" t="s">
        <v>345</v>
      </c>
      <c r="B7" s="8" t="s">
        <v>369</v>
      </c>
    </row>
    <row r="8" spans="1:2" ht="43.2" x14ac:dyDescent="0.3">
      <c r="A8" s="17" t="s">
        <v>339</v>
      </c>
      <c r="B8" s="8" t="s">
        <v>370</v>
      </c>
    </row>
    <row r="9" spans="1:2" ht="28.8" x14ac:dyDescent="0.3">
      <c r="A9" s="17" t="s">
        <v>371</v>
      </c>
      <c r="B9" s="8" t="s">
        <v>372</v>
      </c>
    </row>
    <row r="10" spans="1:2" ht="28.8" x14ac:dyDescent="0.3">
      <c r="A10" s="17" t="s">
        <v>336</v>
      </c>
      <c r="B10" s="8" t="s">
        <v>373</v>
      </c>
    </row>
    <row r="11" spans="1:2" ht="28.8" x14ac:dyDescent="0.3">
      <c r="A11" s="17" t="s">
        <v>374</v>
      </c>
      <c r="B11" s="8" t="s">
        <v>375</v>
      </c>
    </row>
    <row r="12" spans="1:2" ht="28.8" x14ac:dyDescent="0.3">
      <c r="A12" s="17" t="s">
        <v>376</v>
      </c>
      <c r="B12" s="8" t="s">
        <v>377</v>
      </c>
    </row>
    <row r="13" spans="1:2" ht="43.2" x14ac:dyDescent="0.3">
      <c r="A13" s="17" t="s">
        <v>378</v>
      </c>
      <c r="B13" s="8" t="s">
        <v>379</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67"/>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264</v>
      </c>
      <c r="C1" t="s">
        <v>266</v>
      </c>
      <c r="D1" t="s">
        <v>1</v>
      </c>
      <c r="E1" t="s">
        <v>2</v>
      </c>
      <c r="F1" t="s">
        <v>270</v>
      </c>
      <c r="G1" t="s">
        <v>3</v>
      </c>
      <c r="H1" t="s">
        <v>4</v>
      </c>
      <c r="I1" t="s">
        <v>5</v>
      </c>
      <c r="J1" t="s">
        <v>6</v>
      </c>
      <c r="K1" t="s">
        <v>7</v>
      </c>
      <c r="L1" t="s">
        <v>8</v>
      </c>
      <c r="M1" t="s">
        <v>9</v>
      </c>
      <c r="N1" t="s">
        <v>272</v>
      </c>
      <c r="O1" t="s">
        <v>274</v>
      </c>
      <c r="P1" t="s">
        <v>441</v>
      </c>
      <c r="Q1" t="s">
        <v>442</v>
      </c>
      <c r="R1" t="s">
        <v>443</v>
      </c>
      <c r="S1" t="s">
        <v>444</v>
      </c>
      <c r="T1" t="s">
        <v>445</v>
      </c>
      <c r="U1" t="s">
        <v>446</v>
      </c>
      <c r="V1" t="s">
        <v>447</v>
      </c>
      <c r="W1" t="s">
        <v>448</v>
      </c>
      <c r="X1" t="s">
        <v>449</v>
      </c>
      <c r="Y1" t="s">
        <v>450</v>
      </c>
      <c r="Z1" t="s">
        <v>451</v>
      </c>
      <c r="AA1" t="s">
        <v>278</v>
      </c>
      <c r="AB1" t="s">
        <v>10</v>
      </c>
      <c r="AC1" t="s">
        <v>11</v>
      </c>
      <c r="AD1" t="s">
        <v>280</v>
      </c>
      <c r="AE1" t="s">
        <v>13</v>
      </c>
      <c r="AF1" t="s">
        <v>452</v>
      </c>
      <c r="AG1" t="s">
        <v>14</v>
      </c>
      <c r="AH1" t="s">
        <v>453</v>
      </c>
      <c r="AI1" t="s">
        <v>15</v>
      </c>
      <c r="AJ1" t="s">
        <v>16</v>
      </c>
      <c r="AK1" t="s">
        <v>454</v>
      </c>
      <c r="AL1" t="s">
        <v>455</v>
      </c>
      <c r="AM1" t="s">
        <v>456</v>
      </c>
      <c r="AN1" t="s">
        <v>457</v>
      </c>
      <c r="AO1" t="s">
        <v>458</v>
      </c>
      <c r="AP1" t="s">
        <v>459</v>
      </c>
      <c r="AQ1" t="s">
        <v>460</v>
      </c>
      <c r="AR1" t="s">
        <v>17</v>
      </c>
      <c r="AS1" t="s">
        <v>18</v>
      </c>
      <c r="AT1" t="s">
        <v>19</v>
      </c>
      <c r="AU1" t="s">
        <v>20</v>
      </c>
      <c r="AV1" t="s">
        <v>21</v>
      </c>
      <c r="AW1" t="s">
        <v>22</v>
      </c>
      <c r="AX1" t="s">
        <v>23</v>
      </c>
      <c r="AY1" t="s">
        <v>24</v>
      </c>
      <c r="AZ1" t="s">
        <v>25</v>
      </c>
      <c r="BA1" t="s">
        <v>26</v>
      </c>
      <c r="BB1" t="s">
        <v>27</v>
      </c>
      <c r="BC1" t="s">
        <v>28</v>
      </c>
      <c r="BD1" t="s">
        <v>29</v>
      </c>
      <c r="BE1" t="s">
        <v>30</v>
      </c>
      <c r="BF1" t="s">
        <v>31</v>
      </c>
      <c r="BG1" t="s">
        <v>287</v>
      </c>
    </row>
    <row r="2" spans="1:59" x14ac:dyDescent="0.3">
      <c r="A2">
        <v>316</v>
      </c>
      <c r="B2" t="s">
        <v>104</v>
      </c>
      <c r="C2" t="s">
        <v>105</v>
      </c>
      <c r="D2" t="s">
        <v>44</v>
      </c>
      <c r="E2" t="s">
        <v>35</v>
      </c>
      <c r="F2">
        <v>96.2</v>
      </c>
      <c r="G2">
        <v>176</v>
      </c>
      <c r="H2">
        <v>184</v>
      </c>
      <c r="I2">
        <v>184</v>
      </c>
      <c r="J2">
        <v>184</v>
      </c>
      <c r="K2">
        <v>184</v>
      </c>
      <c r="L2">
        <v>184</v>
      </c>
      <c r="M2">
        <v>3140.37</v>
      </c>
      <c r="N2">
        <v>2010.7</v>
      </c>
      <c r="O2">
        <v>15.24</v>
      </c>
      <c r="P2">
        <v>3078.12</v>
      </c>
      <c r="Q2">
        <v>3488</v>
      </c>
      <c r="R2">
        <v>2506.6999999999998</v>
      </c>
      <c r="S2">
        <v>3214.88</v>
      </c>
      <c r="T2">
        <v>2601.54</v>
      </c>
      <c r="U2">
        <v>1.1100000000000001</v>
      </c>
      <c r="V2">
        <v>0.8</v>
      </c>
      <c r="W2">
        <v>1.02</v>
      </c>
      <c r="X2">
        <v>0.83</v>
      </c>
      <c r="Y2" t="s">
        <v>62</v>
      </c>
      <c r="Z2" t="s">
        <v>62</v>
      </c>
      <c r="AA2">
        <v>8.5</v>
      </c>
      <c r="AB2" t="s">
        <v>106</v>
      </c>
      <c r="AD2" t="s">
        <v>39</v>
      </c>
      <c r="AE2" t="s">
        <v>99</v>
      </c>
      <c r="AF2" t="s">
        <v>100</v>
      </c>
      <c r="AG2" t="s">
        <v>99</v>
      </c>
      <c r="AH2" t="s">
        <v>100</v>
      </c>
      <c r="AK2">
        <v>5.4</v>
      </c>
      <c r="AL2">
        <v>2.44</v>
      </c>
      <c r="AM2">
        <v>97.56</v>
      </c>
      <c r="AN2">
        <v>94.59</v>
      </c>
      <c r="AO2">
        <v>2.97</v>
      </c>
      <c r="AP2">
        <v>2.97</v>
      </c>
      <c r="AQ2">
        <v>2.97</v>
      </c>
      <c r="AR2">
        <v>434</v>
      </c>
      <c r="AS2">
        <v>434</v>
      </c>
      <c r="AT2">
        <v>8.86</v>
      </c>
      <c r="AU2">
        <v>8</v>
      </c>
      <c r="AV2">
        <v>0</v>
      </c>
      <c r="AW2">
        <v>0</v>
      </c>
      <c r="AX2">
        <v>0</v>
      </c>
      <c r="AY2">
        <v>1984</v>
      </c>
      <c r="AZ2">
        <v>1860</v>
      </c>
      <c r="BA2">
        <v>0</v>
      </c>
      <c r="BB2">
        <v>0</v>
      </c>
      <c r="BC2">
        <v>0</v>
      </c>
      <c r="BD2">
        <v>3472</v>
      </c>
      <c r="BE2">
        <v>0</v>
      </c>
      <c r="BF2">
        <v>1</v>
      </c>
      <c r="BG2">
        <f>ROW()-1</f>
        <v>1</v>
      </c>
    </row>
    <row r="3" spans="1:59" x14ac:dyDescent="0.3">
      <c r="A3">
        <v>12</v>
      </c>
      <c r="B3" t="s">
        <v>32</v>
      </c>
      <c r="C3" t="s">
        <v>33</v>
      </c>
      <c r="D3" t="s">
        <v>34</v>
      </c>
      <c r="E3" t="s">
        <v>35</v>
      </c>
      <c r="F3">
        <v>91.6</v>
      </c>
      <c r="G3">
        <v>167</v>
      </c>
      <c r="H3">
        <v>184</v>
      </c>
      <c r="I3">
        <v>184</v>
      </c>
      <c r="J3">
        <v>184</v>
      </c>
      <c r="K3">
        <v>184</v>
      </c>
      <c r="L3">
        <v>184</v>
      </c>
      <c r="M3">
        <v>2300.83</v>
      </c>
      <c r="N3">
        <v>1473.17</v>
      </c>
      <c r="O3">
        <v>11.22</v>
      </c>
      <c r="P3">
        <v>2281.33</v>
      </c>
      <c r="Q3">
        <v>1396.36</v>
      </c>
      <c r="R3">
        <v>1323.61</v>
      </c>
      <c r="S3">
        <v>1385.92</v>
      </c>
      <c r="T3">
        <v>1387.71</v>
      </c>
      <c r="U3">
        <v>0.61</v>
      </c>
      <c r="V3">
        <v>0.57999999999999996</v>
      </c>
      <c r="W3">
        <v>0.6</v>
      </c>
      <c r="X3">
        <v>0.6</v>
      </c>
      <c r="Y3" t="s">
        <v>36</v>
      </c>
      <c r="Z3" t="s">
        <v>36</v>
      </c>
      <c r="AA3">
        <v>2.7</v>
      </c>
      <c r="AB3" t="s">
        <v>37</v>
      </c>
      <c r="AC3" t="s">
        <v>38</v>
      </c>
      <c r="AD3" t="s">
        <v>39</v>
      </c>
      <c r="AE3" t="s">
        <v>40</v>
      </c>
      <c r="AF3" t="s">
        <v>41</v>
      </c>
      <c r="AG3" t="s">
        <v>40</v>
      </c>
      <c r="AH3" t="s">
        <v>41</v>
      </c>
      <c r="AK3">
        <v>9.7899999999999991</v>
      </c>
      <c r="AL3">
        <v>2.44</v>
      </c>
      <c r="AM3">
        <v>97.56</v>
      </c>
      <c r="AN3">
        <v>90.2</v>
      </c>
      <c r="AO3">
        <v>7.36</v>
      </c>
      <c r="AP3">
        <v>7.36</v>
      </c>
      <c r="AQ3">
        <v>7.36</v>
      </c>
      <c r="AR3">
        <v>1050</v>
      </c>
      <c r="AS3">
        <v>1050</v>
      </c>
      <c r="AT3">
        <v>5.76</v>
      </c>
      <c r="AU3">
        <v>5.74</v>
      </c>
      <c r="AV3">
        <v>0</v>
      </c>
      <c r="AW3">
        <v>2352</v>
      </c>
      <c r="AX3">
        <v>0</v>
      </c>
      <c r="AY3">
        <v>3696</v>
      </c>
      <c r="AZ3">
        <v>0</v>
      </c>
      <c r="BA3">
        <v>0</v>
      </c>
      <c r="BB3">
        <v>2376</v>
      </c>
      <c r="BC3">
        <v>0</v>
      </c>
      <c r="BD3">
        <v>3648</v>
      </c>
      <c r="BE3">
        <v>0</v>
      </c>
      <c r="BF3">
        <v>0</v>
      </c>
      <c r="BG3">
        <f t="shared" ref="BG3:BG66" si="0">ROW()-1</f>
        <v>2</v>
      </c>
    </row>
    <row r="4" spans="1:59" x14ac:dyDescent="0.3">
      <c r="A4">
        <v>129</v>
      </c>
      <c r="B4" t="s">
        <v>80</v>
      </c>
      <c r="C4" t="s">
        <v>81</v>
      </c>
      <c r="D4" t="s">
        <v>44</v>
      </c>
      <c r="E4" t="s">
        <v>35</v>
      </c>
      <c r="F4">
        <v>84.8</v>
      </c>
      <c r="G4">
        <v>154</v>
      </c>
      <c r="H4">
        <v>183</v>
      </c>
      <c r="I4">
        <v>184</v>
      </c>
      <c r="J4">
        <v>184</v>
      </c>
      <c r="K4">
        <v>184</v>
      </c>
      <c r="L4">
        <v>184</v>
      </c>
      <c r="M4">
        <v>2032.71</v>
      </c>
      <c r="N4">
        <v>1301.5</v>
      </c>
      <c r="O4">
        <v>11.24</v>
      </c>
      <c r="P4">
        <v>2041.33</v>
      </c>
      <c r="Q4">
        <v>2476.31</v>
      </c>
      <c r="R4">
        <v>1143.28</v>
      </c>
      <c r="S4">
        <v>1831.78</v>
      </c>
      <c r="T4">
        <v>1267.8499999999999</v>
      </c>
      <c r="U4">
        <v>1.22</v>
      </c>
      <c r="V4">
        <v>0.56000000000000005</v>
      </c>
      <c r="W4">
        <v>0.9</v>
      </c>
      <c r="X4">
        <v>0.62</v>
      </c>
      <c r="Y4" t="s">
        <v>62</v>
      </c>
      <c r="Z4" t="s">
        <v>36</v>
      </c>
      <c r="AA4">
        <v>3.3</v>
      </c>
      <c r="AB4" t="s">
        <v>82</v>
      </c>
      <c r="AC4" t="s">
        <v>83</v>
      </c>
      <c r="AD4" t="s">
        <v>39</v>
      </c>
      <c r="AE4" t="s">
        <v>40</v>
      </c>
      <c r="AF4" t="s">
        <v>41</v>
      </c>
      <c r="AG4" t="s">
        <v>40</v>
      </c>
      <c r="AH4" t="s">
        <v>41</v>
      </c>
      <c r="AK4">
        <v>16.5</v>
      </c>
      <c r="AL4">
        <v>2.44</v>
      </c>
      <c r="AM4">
        <v>97.55</v>
      </c>
      <c r="AN4">
        <v>83.49</v>
      </c>
      <c r="AO4">
        <v>14.06</v>
      </c>
      <c r="AP4">
        <v>14.06</v>
      </c>
      <c r="AQ4">
        <v>14.06</v>
      </c>
      <c r="AR4">
        <v>2043</v>
      </c>
      <c r="AS4">
        <v>2043</v>
      </c>
      <c r="AT4">
        <v>8.0299999999999994</v>
      </c>
      <c r="AU4">
        <v>6.84</v>
      </c>
      <c r="AV4">
        <v>0</v>
      </c>
      <c r="AW4">
        <v>0</v>
      </c>
      <c r="AX4">
        <v>0</v>
      </c>
      <c r="AY4">
        <v>16136</v>
      </c>
      <c r="AZ4">
        <v>260</v>
      </c>
      <c r="BA4">
        <v>0</v>
      </c>
      <c r="BB4">
        <v>2364</v>
      </c>
      <c r="BC4">
        <v>0</v>
      </c>
      <c r="BD4">
        <v>11616</v>
      </c>
      <c r="BE4">
        <v>0</v>
      </c>
      <c r="BF4">
        <v>0</v>
      </c>
      <c r="BG4">
        <f t="shared" si="0"/>
        <v>3</v>
      </c>
    </row>
    <row r="5" spans="1:59" x14ac:dyDescent="0.3">
      <c r="A5">
        <v>261</v>
      </c>
      <c r="B5" t="s">
        <v>91</v>
      </c>
      <c r="C5" t="s">
        <v>92</v>
      </c>
      <c r="D5" t="s">
        <v>55</v>
      </c>
      <c r="E5" t="s">
        <v>35</v>
      </c>
      <c r="F5">
        <v>73.599999999999994</v>
      </c>
      <c r="G5">
        <v>131</v>
      </c>
      <c r="H5">
        <v>172</v>
      </c>
      <c r="I5">
        <v>184</v>
      </c>
      <c r="J5">
        <v>181</v>
      </c>
      <c r="K5">
        <v>184</v>
      </c>
      <c r="L5">
        <v>184</v>
      </c>
      <c r="M5">
        <v>1590.27</v>
      </c>
      <c r="N5">
        <v>1018.21</v>
      </c>
      <c r="O5">
        <v>10.45</v>
      </c>
      <c r="P5">
        <v>1607.85</v>
      </c>
      <c r="Q5">
        <v>1199.49</v>
      </c>
      <c r="R5">
        <v>674</v>
      </c>
      <c r="S5">
        <v>1042.71</v>
      </c>
      <c r="T5">
        <v>760.41</v>
      </c>
      <c r="U5">
        <v>0.75</v>
      </c>
      <c r="V5">
        <v>0.42</v>
      </c>
      <c r="W5">
        <v>0.66</v>
      </c>
      <c r="X5">
        <v>0.48</v>
      </c>
      <c r="Y5" t="s">
        <v>36</v>
      </c>
      <c r="Z5" t="s">
        <v>56</v>
      </c>
      <c r="AA5">
        <v>2.7</v>
      </c>
      <c r="AB5" t="s">
        <v>37</v>
      </c>
      <c r="AC5" t="s">
        <v>93</v>
      </c>
      <c r="AD5" t="s">
        <v>39</v>
      </c>
      <c r="AE5" t="s">
        <v>40</v>
      </c>
      <c r="AF5" t="s">
        <v>41</v>
      </c>
      <c r="AG5" t="s">
        <v>58</v>
      </c>
      <c r="AH5" t="s">
        <v>40</v>
      </c>
      <c r="AK5">
        <v>27.48</v>
      </c>
      <c r="AL5">
        <v>2.48</v>
      </c>
      <c r="AM5">
        <v>97.37</v>
      </c>
      <c r="AN5">
        <v>72.510000000000005</v>
      </c>
      <c r="AO5">
        <v>24.86</v>
      </c>
      <c r="AP5">
        <v>25</v>
      </c>
      <c r="AQ5">
        <v>25</v>
      </c>
      <c r="AR5">
        <v>3707</v>
      </c>
      <c r="AS5">
        <v>3594</v>
      </c>
      <c r="AT5">
        <v>5.75</v>
      </c>
      <c r="AU5">
        <v>4.26</v>
      </c>
      <c r="AV5">
        <v>2</v>
      </c>
      <c r="AW5">
        <v>8281</v>
      </c>
      <c r="AX5">
        <v>0</v>
      </c>
      <c r="AY5">
        <v>13039</v>
      </c>
      <c r="AZ5">
        <v>0</v>
      </c>
      <c r="BA5">
        <v>2</v>
      </c>
      <c r="BB5">
        <v>13381</v>
      </c>
      <c r="BC5">
        <v>0</v>
      </c>
      <c r="BD5">
        <v>1935</v>
      </c>
      <c r="BE5">
        <v>0</v>
      </c>
      <c r="BF5">
        <v>0</v>
      </c>
      <c r="BG5">
        <f t="shared" si="0"/>
        <v>4</v>
      </c>
    </row>
    <row r="6" spans="1:59" x14ac:dyDescent="0.3">
      <c r="A6">
        <v>833</v>
      </c>
      <c r="B6" t="s">
        <v>227</v>
      </c>
      <c r="C6" t="s">
        <v>228</v>
      </c>
      <c r="D6" t="s">
        <v>44</v>
      </c>
      <c r="E6" t="s">
        <v>45</v>
      </c>
      <c r="F6">
        <v>64.099999999999994</v>
      </c>
      <c r="G6">
        <v>114</v>
      </c>
      <c r="H6">
        <v>150</v>
      </c>
      <c r="I6">
        <v>184</v>
      </c>
      <c r="J6">
        <v>184</v>
      </c>
      <c r="K6">
        <v>184</v>
      </c>
      <c r="L6">
        <v>184</v>
      </c>
      <c r="M6">
        <v>1059.55</v>
      </c>
      <c r="N6">
        <v>678.4</v>
      </c>
      <c r="O6">
        <v>7.89</v>
      </c>
      <c r="P6">
        <v>1021.59</v>
      </c>
      <c r="Q6">
        <v>1466.22</v>
      </c>
      <c r="R6">
        <v>1215.3699999999999</v>
      </c>
      <c r="S6">
        <v>1390.25</v>
      </c>
      <c r="T6">
        <v>1247.78</v>
      </c>
      <c r="U6">
        <v>1.38</v>
      </c>
      <c r="V6">
        <v>1.1499999999999999</v>
      </c>
      <c r="W6">
        <v>1.31</v>
      </c>
      <c r="X6">
        <v>1.18</v>
      </c>
      <c r="Y6" t="s">
        <v>109</v>
      </c>
      <c r="Z6" t="s">
        <v>62</v>
      </c>
      <c r="AA6">
        <v>5.4</v>
      </c>
      <c r="AC6" t="s">
        <v>63</v>
      </c>
      <c r="AD6" t="s">
        <v>39</v>
      </c>
      <c r="AE6" t="s">
        <v>100</v>
      </c>
      <c r="AF6" t="s">
        <v>100</v>
      </c>
      <c r="AG6" t="s">
        <v>99</v>
      </c>
      <c r="AH6" t="s">
        <v>100</v>
      </c>
      <c r="AK6">
        <v>37.06</v>
      </c>
      <c r="AL6">
        <v>2.44</v>
      </c>
      <c r="AM6">
        <v>97.42</v>
      </c>
      <c r="AN6">
        <v>62.93</v>
      </c>
      <c r="AO6">
        <v>34.49</v>
      </c>
      <c r="AP6">
        <v>34.619999999999997</v>
      </c>
      <c r="AQ6">
        <v>34.619999999999997</v>
      </c>
      <c r="AR6">
        <v>5135</v>
      </c>
      <c r="AS6">
        <v>5135</v>
      </c>
      <c r="AT6">
        <v>6.47</v>
      </c>
      <c r="AU6">
        <v>6.97</v>
      </c>
      <c r="AV6">
        <v>0</v>
      </c>
      <c r="AW6">
        <v>7823</v>
      </c>
      <c r="AX6">
        <v>0</v>
      </c>
      <c r="AY6">
        <v>25392</v>
      </c>
      <c r="AZ6">
        <v>0</v>
      </c>
      <c r="BA6">
        <v>0</v>
      </c>
      <c r="BB6">
        <v>5286</v>
      </c>
      <c r="BC6">
        <v>0</v>
      </c>
      <c r="BD6">
        <v>30485</v>
      </c>
      <c r="BE6">
        <v>0</v>
      </c>
      <c r="BF6">
        <v>1</v>
      </c>
      <c r="BG6">
        <f t="shared" si="0"/>
        <v>5</v>
      </c>
    </row>
    <row r="7" spans="1:59" x14ac:dyDescent="0.3">
      <c r="A7">
        <v>97</v>
      </c>
      <c r="B7" t="s">
        <v>69</v>
      </c>
      <c r="C7" t="s">
        <v>70</v>
      </c>
      <c r="D7" t="s">
        <v>34</v>
      </c>
      <c r="E7" t="s">
        <v>35</v>
      </c>
      <c r="F7">
        <v>55.9</v>
      </c>
      <c r="G7">
        <v>108</v>
      </c>
      <c r="H7">
        <v>146</v>
      </c>
      <c r="I7">
        <v>132</v>
      </c>
      <c r="J7">
        <v>104</v>
      </c>
      <c r="K7">
        <v>132</v>
      </c>
      <c r="L7">
        <v>116</v>
      </c>
      <c r="M7">
        <v>827.7</v>
      </c>
      <c r="N7">
        <v>529.96</v>
      </c>
      <c r="O7">
        <v>4.99</v>
      </c>
      <c r="P7">
        <v>780.03</v>
      </c>
      <c r="Q7">
        <v>471.59</v>
      </c>
      <c r="R7">
        <v>445.92</v>
      </c>
      <c r="S7">
        <v>469.33</v>
      </c>
      <c r="T7">
        <v>462.09</v>
      </c>
      <c r="U7">
        <v>0.56999999999999995</v>
      </c>
      <c r="V7">
        <v>0.54</v>
      </c>
      <c r="W7">
        <v>0.56999999999999995</v>
      </c>
      <c r="X7">
        <v>0.56000000000000005</v>
      </c>
      <c r="Y7" t="s">
        <v>36</v>
      </c>
      <c r="Z7" t="s">
        <v>36</v>
      </c>
      <c r="AA7">
        <v>2.9</v>
      </c>
      <c r="AB7" t="s">
        <v>71</v>
      </c>
      <c r="AC7" t="s">
        <v>72</v>
      </c>
      <c r="AD7" t="s">
        <v>39</v>
      </c>
      <c r="AE7" t="s">
        <v>40</v>
      </c>
      <c r="AF7" t="s">
        <v>41</v>
      </c>
      <c r="AG7" t="s">
        <v>40</v>
      </c>
      <c r="AH7" t="s">
        <v>41</v>
      </c>
      <c r="AK7">
        <v>44.74</v>
      </c>
      <c r="AL7">
        <v>2.44</v>
      </c>
      <c r="AM7">
        <v>97.56</v>
      </c>
      <c r="AN7">
        <v>55.25</v>
      </c>
      <c r="AO7">
        <v>42.31</v>
      </c>
      <c r="AP7">
        <v>42.31</v>
      </c>
      <c r="AQ7">
        <v>42.31</v>
      </c>
      <c r="AR7">
        <v>2713</v>
      </c>
      <c r="AS7">
        <v>1631</v>
      </c>
      <c r="AT7">
        <v>4.01</v>
      </c>
      <c r="AU7">
        <v>4.01</v>
      </c>
      <c r="AV7">
        <v>0</v>
      </c>
      <c r="AW7">
        <v>10828</v>
      </c>
      <c r="AX7">
        <v>0</v>
      </c>
      <c r="AY7">
        <v>48</v>
      </c>
      <c r="AZ7">
        <v>0</v>
      </c>
      <c r="BA7">
        <v>0</v>
      </c>
      <c r="BB7">
        <v>6500</v>
      </c>
      <c r="BC7">
        <v>0</v>
      </c>
      <c r="BD7">
        <v>48</v>
      </c>
      <c r="BE7">
        <v>0</v>
      </c>
      <c r="BF7">
        <v>0</v>
      </c>
      <c r="BG7">
        <f t="shared" si="0"/>
        <v>6</v>
      </c>
    </row>
    <row r="8" spans="1:59" x14ac:dyDescent="0.3">
      <c r="A8">
        <v>241</v>
      </c>
      <c r="B8" t="s">
        <v>87</v>
      </c>
      <c r="C8" t="s">
        <v>88</v>
      </c>
      <c r="D8" t="s">
        <v>89</v>
      </c>
      <c r="E8" t="s">
        <v>35</v>
      </c>
      <c r="F8">
        <v>46.9</v>
      </c>
      <c r="G8">
        <v>85</v>
      </c>
      <c r="H8">
        <v>116</v>
      </c>
      <c r="I8">
        <v>97</v>
      </c>
      <c r="J8">
        <v>89</v>
      </c>
      <c r="K8">
        <v>109</v>
      </c>
      <c r="L8">
        <v>114</v>
      </c>
      <c r="M8">
        <v>808.67</v>
      </c>
      <c r="N8">
        <v>517.77</v>
      </c>
      <c r="O8">
        <v>7.79</v>
      </c>
      <c r="P8">
        <v>808.38</v>
      </c>
      <c r="Q8">
        <v>460.59</v>
      </c>
      <c r="R8">
        <v>379.99</v>
      </c>
      <c r="S8">
        <v>451.76</v>
      </c>
      <c r="T8">
        <v>462.97</v>
      </c>
      <c r="U8">
        <v>0.56999999999999995</v>
      </c>
      <c r="V8">
        <v>0.47</v>
      </c>
      <c r="W8">
        <v>0.56000000000000005</v>
      </c>
      <c r="X8">
        <v>0.56999999999999995</v>
      </c>
      <c r="Y8" t="s">
        <v>36</v>
      </c>
      <c r="Z8" t="s">
        <v>36</v>
      </c>
      <c r="AA8">
        <v>4.2</v>
      </c>
      <c r="AB8" t="s">
        <v>37</v>
      </c>
      <c r="AC8" t="s">
        <v>90</v>
      </c>
      <c r="AD8" t="s">
        <v>39</v>
      </c>
      <c r="AE8" t="s">
        <v>40</v>
      </c>
      <c r="AF8" t="s">
        <v>41</v>
      </c>
      <c r="AG8" t="s">
        <v>40</v>
      </c>
      <c r="AH8" t="s">
        <v>41</v>
      </c>
      <c r="AK8">
        <v>53.34</v>
      </c>
      <c r="AL8">
        <v>2.5</v>
      </c>
      <c r="AM8">
        <v>74.760000000000005</v>
      </c>
      <c r="AN8">
        <v>46.65</v>
      </c>
      <c r="AO8">
        <v>28.11</v>
      </c>
      <c r="AP8">
        <v>50.58</v>
      </c>
      <c r="AQ8">
        <v>50.84</v>
      </c>
      <c r="AR8">
        <v>1673</v>
      </c>
      <c r="AS8">
        <v>1432</v>
      </c>
      <c r="AT8">
        <v>4.4400000000000004</v>
      </c>
      <c r="AU8">
        <v>4.26</v>
      </c>
      <c r="AV8">
        <v>6</v>
      </c>
      <c r="AW8">
        <v>5897</v>
      </c>
      <c r="AX8">
        <v>0</v>
      </c>
      <c r="AY8">
        <v>1520</v>
      </c>
      <c r="AZ8">
        <v>0</v>
      </c>
      <c r="BA8">
        <v>0</v>
      </c>
      <c r="BB8">
        <v>5352</v>
      </c>
      <c r="BC8">
        <v>0</v>
      </c>
      <c r="BD8">
        <v>752</v>
      </c>
      <c r="BE8">
        <v>0</v>
      </c>
      <c r="BF8">
        <v>0</v>
      </c>
      <c r="BG8">
        <f t="shared" si="0"/>
        <v>7</v>
      </c>
    </row>
    <row r="9" spans="1:59" x14ac:dyDescent="0.3">
      <c r="A9">
        <v>375</v>
      </c>
      <c r="B9" t="s">
        <v>128</v>
      </c>
      <c r="C9" t="s">
        <v>129</v>
      </c>
      <c r="D9" t="s">
        <v>44</v>
      </c>
      <c r="E9" t="s">
        <v>35</v>
      </c>
      <c r="F9">
        <v>82.8</v>
      </c>
      <c r="G9">
        <v>150</v>
      </c>
      <c r="H9">
        <v>184</v>
      </c>
      <c r="I9">
        <v>184</v>
      </c>
      <c r="J9">
        <v>184</v>
      </c>
      <c r="K9">
        <v>184</v>
      </c>
      <c r="L9">
        <v>184</v>
      </c>
      <c r="M9">
        <v>760.56</v>
      </c>
      <c r="N9">
        <v>486.97</v>
      </c>
      <c r="O9">
        <v>4.17</v>
      </c>
      <c r="P9">
        <v>750.24</v>
      </c>
      <c r="Q9">
        <v>584.29</v>
      </c>
      <c r="R9">
        <v>562.78</v>
      </c>
      <c r="S9">
        <v>570.33000000000004</v>
      </c>
      <c r="T9">
        <v>561.32000000000005</v>
      </c>
      <c r="U9">
        <v>0.77</v>
      </c>
      <c r="V9">
        <v>0.74</v>
      </c>
      <c r="W9">
        <v>0.75</v>
      </c>
      <c r="X9">
        <v>0.74</v>
      </c>
      <c r="Y9" t="s">
        <v>36</v>
      </c>
      <c r="Z9" t="s">
        <v>36</v>
      </c>
      <c r="AA9">
        <v>3.4</v>
      </c>
      <c r="AB9" t="s">
        <v>130</v>
      </c>
      <c r="AC9" t="s">
        <v>131</v>
      </c>
      <c r="AD9" t="s">
        <v>57</v>
      </c>
      <c r="AE9" t="s">
        <v>40</v>
      </c>
      <c r="AF9" t="s">
        <v>40</v>
      </c>
      <c r="AG9" t="s">
        <v>40</v>
      </c>
      <c r="AH9" t="s">
        <v>40</v>
      </c>
      <c r="AK9">
        <v>18.53</v>
      </c>
      <c r="AL9">
        <v>2.44</v>
      </c>
      <c r="AM9">
        <v>97.56</v>
      </c>
      <c r="AN9">
        <v>81.459999999999994</v>
      </c>
      <c r="AO9">
        <v>16.100000000000001</v>
      </c>
      <c r="AP9">
        <v>16.100000000000001</v>
      </c>
      <c r="AQ9">
        <v>16.100000000000001</v>
      </c>
      <c r="AR9">
        <v>2359</v>
      </c>
      <c r="AS9">
        <v>2359</v>
      </c>
      <c r="AT9">
        <v>4</v>
      </c>
      <c r="AU9">
        <v>4</v>
      </c>
      <c r="AV9">
        <v>0</v>
      </c>
      <c r="AW9">
        <v>9436</v>
      </c>
      <c r="AX9">
        <v>0</v>
      </c>
      <c r="AY9">
        <v>0</v>
      </c>
      <c r="AZ9">
        <v>0</v>
      </c>
      <c r="BA9">
        <v>0</v>
      </c>
      <c r="BB9">
        <v>9436</v>
      </c>
      <c r="BC9">
        <v>0</v>
      </c>
      <c r="BD9">
        <v>0</v>
      </c>
      <c r="BE9">
        <v>0</v>
      </c>
      <c r="BF9">
        <v>0</v>
      </c>
      <c r="BG9">
        <f t="shared" si="0"/>
        <v>8</v>
      </c>
    </row>
    <row r="10" spans="1:59" x14ac:dyDescent="0.3">
      <c r="A10">
        <v>531</v>
      </c>
      <c r="B10" t="s">
        <v>155</v>
      </c>
      <c r="C10" t="s">
        <v>156</v>
      </c>
      <c r="D10" t="s">
        <v>44</v>
      </c>
      <c r="E10" t="s">
        <v>35</v>
      </c>
      <c r="F10">
        <v>62.7</v>
      </c>
      <c r="G10">
        <v>110</v>
      </c>
      <c r="H10">
        <v>160</v>
      </c>
      <c r="I10">
        <v>184</v>
      </c>
      <c r="J10">
        <v>184</v>
      </c>
      <c r="K10">
        <v>184</v>
      </c>
      <c r="L10">
        <v>184</v>
      </c>
      <c r="M10">
        <v>754.48</v>
      </c>
      <c r="N10">
        <v>483.08</v>
      </c>
      <c r="O10">
        <v>6.1</v>
      </c>
      <c r="P10">
        <v>714.23</v>
      </c>
      <c r="Q10">
        <v>679.11</v>
      </c>
      <c r="R10">
        <v>862.82</v>
      </c>
      <c r="S10">
        <v>755.65</v>
      </c>
      <c r="T10">
        <v>836.6</v>
      </c>
      <c r="U10">
        <v>0.9</v>
      </c>
      <c r="V10">
        <v>1.1399999999999999</v>
      </c>
      <c r="W10">
        <v>1</v>
      </c>
      <c r="X10">
        <v>1.1100000000000001</v>
      </c>
      <c r="Y10" t="s">
        <v>62</v>
      </c>
      <c r="Z10" t="s">
        <v>62</v>
      </c>
      <c r="AA10">
        <v>3.6</v>
      </c>
      <c r="AB10" t="s">
        <v>37</v>
      </c>
      <c r="AC10" t="s">
        <v>150</v>
      </c>
      <c r="AD10" t="s">
        <v>57</v>
      </c>
      <c r="AE10" t="s">
        <v>41</v>
      </c>
      <c r="AF10" t="s">
        <v>41</v>
      </c>
      <c r="AG10" t="s">
        <v>41</v>
      </c>
      <c r="AH10" t="s">
        <v>41</v>
      </c>
      <c r="AK10">
        <v>38.270000000000003</v>
      </c>
      <c r="AL10">
        <v>2.5299999999999998</v>
      </c>
      <c r="AM10">
        <v>95.33</v>
      </c>
      <c r="AN10">
        <v>61.71</v>
      </c>
      <c r="AO10">
        <v>33.619999999999997</v>
      </c>
      <c r="AP10">
        <v>35.729999999999997</v>
      </c>
      <c r="AQ10">
        <v>35.74</v>
      </c>
      <c r="AR10">
        <v>5296</v>
      </c>
      <c r="AS10">
        <v>5296</v>
      </c>
      <c r="AT10">
        <v>4</v>
      </c>
      <c r="AU10">
        <v>4.3099999999999996</v>
      </c>
      <c r="AV10">
        <v>14</v>
      </c>
      <c r="AW10">
        <v>20476</v>
      </c>
      <c r="AX10">
        <v>0</v>
      </c>
      <c r="AY10">
        <v>696</v>
      </c>
      <c r="AZ10">
        <v>0</v>
      </c>
      <c r="BA10">
        <v>13</v>
      </c>
      <c r="BB10">
        <v>18819</v>
      </c>
      <c r="BC10">
        <v>5</v>
      </c>
      <c r="BD10">
        <v>4013</v>
      </c>
      <c r="BE10">
        <v>0</v>
      </c>
      <c r="BF10">
        <v>1</v>
      </c>
      <c r="BG10">
        <f t="shared" si="0"/>
        <v>9</v>
      </c>
    </row>
    <row r="11" spans="1:59" x14ac:dyDescent="0.3">
      <c r="A11">
        <v>541</v>
      </c>
      <c r="B11" t="s">
        <v>157</v>
      </c>
      <c r="C11" t="s">
        <v>158</v>
      </c>
      <c r="D11" t="s">
        <v>146</v>
      </c>
      <c r="E11" t="s">
        <v>45</v>
      </c>
      <c r="F11">
        <v>69.099999999999994</v>
      </c>
      <c r="G11">
        <v>121</v>
      </c>
      <c r="H11">
        <v>153</v>
      </c>
      <c r="I11">
        <v>183</v>
      </c>
      <c r="J11">
        <v>184</v>
      </c>
      <c r="K11">
        <v>184</v>
      </c>
      <c r="L11">
        <v>184</v>
      </c>
      <c r="M11">
        <v>644.69000000000005</v>
      </c>
      <c r="N11">
        <v>412.78</v>
      </c>
      <c r="O11">
        <v>4.5599999999999996</v>
      </c>
      <c r="P11">
        <v>543.13</v>
      </c>
      <c r="Q11">
        <v>655.48</v>
      </c>
      <c r="R11">
        <v>770.92</v>
      </c>
      <c r="S11">
        <v>734.3</v>
      </c>
      <c r="T11">
        <v>769.57</v>
      </c>
      <c r="U11">
        <v>1.02</v>
      </c>
      <c r="V11">
        <v>1.2</v>
      </c>
      <c r="W11">
        <v>1.1399999999999999</v>
      </c>
      <c r="X11">
        <v>1.19</v>
      </c>
      <c r="Y11" t="s">
        <v>62</v>
      </c>
      <c r="Z11" t="s">
        <v>62</v>
      </c>
      <c r="AA11">
        <v>2.7</v>
      </c>
      <c r="AC11" t="s">
        <v>159</v>
      </c>
      <c r="AD11" t="s">
        <v>57</v>
      </c>
      <c r="AE11" t="s">
        <v>40</v>
      </c>
      <c r="AF11" t="s">
        <v>40</v>
      </c>
      <c r="AG11" t="s">
        <v>40</v>
      </c>
      <c r="AH11" t="s">
        <v>40</v>
      </c>
      <c r="AK11">
        <v>31.58</v>
      </c>
      <c r="AL11">
        <v>2.44</v>
      </c>
      <c r="AM11">
        <v>97.55</v>
      </c>
      <c r="AN11">
        <v>68.41</v>
      </c>
      <c r="AO11">
        <v>29.14</v>
      </c>
      <c r="AP11">
        <v>29.14</v>
      </c>
      <c r="AQ11">
        <v>29.14</v>
      </c>
      <c r="AR11">
        <v>4251</v>
      </c>
      <c r="AS11">
        <v>4284</v>
      </c>
      <c r="AT11">
        <v>4.04</v>
      </c>
      <c r="AU11">
        <v>4</v>
      </c>
      <c r="AV11">
        <v>0</v>
      </c>
      <c r="AW11">
        <v>16852</v>
      </c>
      <c r="AX11">
        <v>0</v>
      </c>
      <c r="AY11">
        <v>304</v>
      </c>
      <c r="AZ11">
        <v>0</v>
      </c>
      <c r="BA11">
        <v>0</v>
      </c>
      <c r="BB11">
        <v>17136</v>
      </c>
      <c r="BC11">
        <v>0</v>
      </c>
      <c r="BD11">
        <v>0</v>
      </c>
      <c r="BE11">
        <v>0</v>
      </c>
      <c r="BF11">
        <v>0</v>
      </c>
      <c r="BG11">
        <f t="shared" si="0"/>
        <v>10</v>
      </c>
    </row>
    <row r="12" spans="1:59" x14ac:dyDescent="0.3">
      <c r="A12">
        <v>746</v>
      </c>
      <c r="B12" t="s">
        <v>197</v>
      </c>
      <c r="C12" t="s">
        <v>198</v>
      </c>
      <c r="D12" t="s">
        <v>44</v>
      </c>
      <c r="E12" t="s">
        <v>35</v>
      </c>
      <c r="F12">
        <v>57.3</v>
      </c>
      <c r="G12">
        <v>100</v>
      </c>
      <c r="H12">
        <v>149</v>
      </c>
      <c r="I12">
        <v>184</v>
      </c>
      <c r="J12">
        <v>184</v>
      </c>
      <c r="K12">
        <v>184</v>
      </c>
      <c r="L12">
        <v>184</v>
      </c>
      <c r="M12">
        <v>587.77</v>
      </c>
      <c r="N12">
        <v>376.34</v>
      </c>
      <c r="O12">
        <v>5.33</v>
      </c>
      <c r="P12">
        <v>560.36</v>
      </c>
      <c r="Q12">
        <v>713.88</v>
      </c>
      <c r="R12">
        <v>519.29999999999995</v>
      </c>
      <c r="S12">
        <v>631.96</v>
      </c>
      <c r="T12">
        <v>550.04</v>
      </c>
      <c r="U12">
        <v>1.21</v>
      </c>
      <c r="V12">
        <v>0.88</v>
      </c>
      <c r="W12">
        <v>1.08</v>
      </c>
      <c r="X12">
        <v>0.94</v>
      </c>
      <c r="Y12" t="s">
        <v>62</v>
      </c>
      <c r="Z12" t="s">
        <v>62</v>
      </c>
      <c r="AA12">
        <v>4.7</v>
      </c>
      <c r="AB12" t="s">
        <v>199</v>
      </c>
      <c r="AC12" t="s">
        <v>196</v>
      </c>
      <c r="AD12" t="s">
        <v>57</v>
      </c>
      <c r="AE12" t="s">
        <v>41</v>
      </c>
      <c r="AF12" t="s">
        <v>41</v>
      </c>
      <c r="AG12" t="s">
        <v>41</v>
      </c>
      <c r="AH12" t="s">
        <v>41</v>
      </c>
      <c r="AK12">
        <v>43.41</v>
      </c>
      <c r="AL12">
        <v>2.5499999999999998</v>
      </c>
      <c r="AM12">
        <v>96.68</v>
      </c>
      <c r="AN12">
        <v>56.58</v>
      </c>
      <c r="AO12">
        <v>40.1</v>
      </c>
      <c r="AP12">
        <v>40.86</v>
      </c>
      <c r="AQ12">
        <v>40.86</v>
      </c>
      <c r="AR12">
        <v>5979</v>
      </c>
      <c r="AS12">
        <v>5979</v>
      </c>
      <c r="AT12">
        <v>4.04</v>
      </c>
      <c r="AU12">
        <v>3.98</v>
      </c>
      <c r="AV12">
        <v>8</v>
      </c>
      <c r="AW12">
        <v>23402</v>
      </c>
      <c r="AX12">
        <v>0</v>
      </c>
      <c r="AY12">
        <v>752</v>
      </c>
      <c r="AZ12">
        <v>0</v>
      </c>
      <c r="BA12">
        <v>8</v>
      </c>
      <c r="BB12">
        <v>23778</v>
      </c>
      <c r="BC12">
        <v>0</v>
      </c>
      <c r="BD12">
        <v>0</v>
      </c>
      <c r="BE12">
        <v>0</v>
      </c>
      <c r="BF12">
        <v>1</v>
      </c>
      <c r="BG12">
        <f t="shared" si="0"/>
        <v>11</v>
      </c>
    </row>
    <row r="13" spans="1:59" x14ac:dyDescent="0.3">
      <c r="A13">
        <v>318</v>
      </c>
      <c r="B13" t="s">
        <v>112</v>
      </c>
      <c r="C13" t="s">
        <v>113</v>
      </c>
      <c r="D13" t="s">
        <v>44</v>
      </c>
      <c r="E13" t="s">
        <v>35</v>
      </c>
      <c r="F13">
        <v>55.3</v>
      </c>
      <c r="G13">
        <v>97</v>
      </c>
      <c r="H13">
        <v>123</v>
      </c>
      <c r="I13">
        <v>183</v>
      </c>
      <c r="J13">
        <v>184</v>
      </c>
      <c r="K13">
        <v>184</v>
      </c>
      <c r="L13">
        <v>184</v>
      </c>
      <c r="M13">
        <v>493.06</v>
      </c>
      <c r="N13">
        <v>315.69</v>
      </c>
      <c r="O13">
        <v>4.5</v>
      </c>
      <c r="P13">
        <v>487.15</v>
      </c>
      <c r="Q13">
        <v>955.23</v>
      </c>
      <c r="R13">
        <v>1110.9000000000001</v>
      </c>
      <c r="S13">
        <v>1066.2</v>
      </c>
      <c r="T13">
        <v>1127.6600000000001</v>
      </c>
      <c r="U13">
        <v>1.94</v>
      </c>
      <c r="V13">
        <v>2.25</v>
      </c>
      <c r="W13">
        <v>2.16</v>
      </c>
      <c r="X13">
        <v>2.29</v>
      </c>
      <c r="Y13" t="s">
        <v>97</v>
      </c>
      <c r="Z13" t="s">
        <v>97</v>
      </c>
      <c r="AA13">
        <v>5.8</v>
      </c>
      <c r="AB13" t="s">
        <v>114</v>
      </c>
      <c r="AD13" t="s">
        <v>57</v>
      </c>
      <c r="AE13" t="s">
        <v>100</v>
      </c>
      <c r="AF13" t="s">
        <v>100</v>
      </c>
      <c r="AG13" t="s">
        <v>100</v>
      </c>
      <c r="AH13" t="s">
        <v>100</v>
      </c>
      <c r="AK13">
        <v>45.3</v>
      </c>
      <c r="AL13">
        <v>2.5299999999999998</v>
      </c>
      <c r="AM13">
        <v>92.34</v>
      </c>
      <c r="AN13">
        <v>54.68</v>
      </c>
      <c r="AO13">
        <v>37.659999999999997</v>
      </c>
      <c r="AP13">
        <v>42.75</v>
      </c>
      <c r="AQ13">
        <v>42.77</v>
      </c>
      <c r="AR13">
        <v>6246</v>
      </c>
      <c r="AS13">
        <v>6303</v>
      </c>
      <c r="AT13">
        <v>4.9800000000000004</v>
      </c>
      <c r="AU13">
        <v>5.71</v>
      </c>
      <c r="AV13">
        <v>23</v>
      </c>
      <c r="AW13">
        <v>17463</v>
      </c>
      <c r="AX13">
        <v>5</v>
      </c>
      <c r="AY13">
        <v>13609</v>
      </c>
      <c r="AZ13">
        <v>0</v>
      </c>
      <c r="BA13">
        <v>27</v>
      </c>
      <c r="BB13">
        <v>12977</v>
      </c>
      <c r="BC13">
        <v>5</v>
      </c>
      <c r="BD13">
        <v>22954</v>
      </c>
      <c r="BE13">
        <v>0</v>
      </c>
      <c r="BF13">
        <v>1</v>
      </c>
      <c r="BG13">
        <f t="shared" si="0"/>
        <v>12</v>
      </c>
    </row>
    <row r="14" spans="1:59" x14ac:dyDescent="0.3">
      <c r="A14">
        <v>371</v>
      </c>
      <c r="B14" t="s">
        <v>120</v>
      </c>
      <c r="C14" t="s">
        <v>121</v>
      </c>
      <c r="D14" t="s">
        <v>122</v>
      </c>
      <c r="E14" t="s">
        <v>35</v>
      </c>
      <c r="F14">
        <v>64.8</v>
      </c>
      <c r="G14">
        <v>117</v>
      </c>
      <c r="H14">
        <v>174</v>
      </c>
      <c r="I14">
        <v>184</v>
      </c>
      <c r="J14">
        <v>181</v>
      </c>
      <c r="K14">
        <v>184</v>
      </c>
      <c r="L14">
        <v>182</v>
      </c>
      <c r="M14">
        <v>437.65</v>
      </c>
      <c r="N14">
        <v>280.22000000000003</v>
      </c>
      <c r="O14">
        <v>2.89</v>
      </c>
      <c r="P14">
        <v>445.2</v>
      </c>
      <c r="Q14">
        <v>423.06</v>
      </c>
      <c r="R14">
        <v>382.32</v>
      </c>
      <c r="S14">
        <v>399.31</v>
      </c>
      <c r="T14">
        <v>373.55</v>
      </c>
      <c r="U14">
        <v>0.97</v>
      </c>
      <c r="V14">
        <v>0.87</v>
      </c>
      <c r="W14">
        <v>0.91</v>
      </c>
      <c r="X14">
        <v>0.85</v>
      </c>
      <c r="Y14" t="s">
        <v>62</v>
      </c>
      <c r="Z14" t="s">
        <v>62</v>
      </c>
      <c r="AA14">
        <v>3.4</v>
      </c>
      <c r="AB14" t="s">
        <v>82</v>
      </c>
      <c r="AC14" t="s">
        <v>123</v>
      </c>
      <c r="AD14" t="s">
        <v>57</v>
      </c>
      <c r="AE14" t="s">
        <v>41</v>
      </c>
      <c r="AF14" t="s">
        <v>41</v>
      </c>
      <c r="AG14" t="s">
        <v>41</v>
      </c>
      <c r="AH14" t="s">
        <v>41</v>
      </c>
      <c r="AK14">
        <v>36.130000000000003</v>
      </c>
      <c r="AL14">
        <v>2.4500000000000002</v>
      </c>
      <c r="AM14">
        <v>97.53</v>
      </c>
      <c r="AN14">
        <v>63.86</v>
      </c>
      <c r="AO14">
        <v>33.67</v>
      </c>
      <c r="AP14">
        <v>33.68</v>
      </c>
      <c r="AQ14">
        <v>33.68</v>
      </c>
      <c r="AR14">
        <v>4982</v>
      </c>
      <c r="AS14">
        <v>4806</v>
      </c>
      <c r="AT14">
        <v>4</v>
      </c>
      <c r="AU14">
        <v>4</v>
      </c>
      <c r="AV14">
        <v>1</v>
      </c>
      <c r="AW14">
        <v>19924</v>
      </c>
      <c r="AX14">
        <v>0</v>
      </c>
      <c r="AY14">
        <v>0</v>
      </c>
      <c r="AZ14">
        <v>0</v>
      </c>
      <c r="BA14">
        <v>1</v>
      </c>
      <c r="BB14">
        <v>19220</v>
      </c>
      <c r="BC14">
        <v>0</v>
      </c>
      <c r="BD14">
        <v>0</v>
      </c>
      <c r="BE14">
        <v>0</v>
      </c>
      <c r="BF14">
        <v>1</v>
      </c>
      <c r="BG14">
        <f t="shared" si="0"/>
        <v>13</v>
      </c>
    </row>
    <row r="15" spans="1:59" x14ac:dyDescent="0.3">
      <c r="A15">
        <v>743</v>
      </c>
      <c r="B15" t="s">
        <v>193</v>
      </c>
      <c r="C15" t="s">
        <v>194</v>
      </c>
      <c r="D15" t="s">
        <v>61</v>
      </c>
      <c r="E15" t="s">
        <v>45</v>
      </c>
      <c r="F15">
        <v>44.4</v>
      </c>
      <c r="G15">
        <v>79</v>
      </c>
      <c r="H15">
        <v>121</v>
      </c>
      <c r="I15">
        <v>184</v>
      </c>
      <c r="J15">
        <v>172</v>
      </c>
      <c r="K15">
        <v>184</v>
      </c>
      <c r="L15">
        <v>184</v>
      </c>
      <c r="M15">
        <v>338.12</v>
      </c>
      <c r="N15">
        <v>216.49</v>
      </c>
      <c r="O15">
        <v>3.79</v>
      </c>
      <c r="P15">
        <v>254.43</v>
      </c>
      <c r="Q15">
        <v>440.95</v>
      </c>
      <c r="R15">
        <v>315.13</v>
      </c>
      <c r="S15">
        <v>401.95</v>
      </c>
      <c r="T15">
        <v>334.28</v>
      </c>
      <c r="U15">
        <v>1.3</v>
      </c>
      <c r="V15">
        <v>0.93</v>
      </c>
      <c r="W15">
        <v>1.19</v>
      </c>
      <c r="X15">
        <v>0.99</v>
      </c>
      <c r="Y15" t="s">
        <v>62</v>
      </c>
      <c r="Z15" t="s">
        <v>62</v>
      </c>
      <c r="AA15">
        <v>5.0999999999999996</v>
      </c>
      <c r="AB15" t="s">
        <v>195</v>
      </c>
      <c r="AC15" t="s">
        <v>196</v>
      </c>
      <c r="AD15" t="s">
        <v>57</v>
      </c>
      <c r="AE15" t="s">
        <v>41</v>
      </c>
      <c r="AF15" t="s">
        <v>41</v>
      </c>
      <c r="AG15" t="s">
        <v>41</v>
      </c>
      <c r="AH15" t="s">
        <v>41</v>
      </c>
      <c r="AK15">
        <v>55.92</v>
      </c>
      <c r="AL15">
        <v>2.6</v>
      </c>
      <c r="AM15">
        <v>96.71</v>
      </c>
      <c r="AN15">
        <v>44.07</v>
      </c>
      <c r="AO15">
        <v>52.64</v>
      </c>
      <c r="AP15">
        <v>53.31</v>
      </c>
      <c r="AQ15">
        <v>53.32</v>
      </c>
      <c r="AR15">
        <v>7836</v>
      </c>
      <c r="AS15">
        <v>6820</v>
      </c>
      <c r="AT15">
        <v>3.98</v>
      </c>
      <c r="AU15">
        <v>3.98</v>
      </c>
      <c r="AV15">
        <v>8</v>
      </c>
      <c r="AW15">
        <v>31217</v>
      </c>
      <c r="AX15">
        <v>0</v>
      </c>
      <c r="AY15">
        <v>0</v>
      </c>
      <c r="AZ15">
        <v>0</v>
      </c>
      <c r="BA15">
        <v>8</v>
      </c>
      <c r="BB15">
        <v>27153</v>
      </c>
      <c r="BC15">
        <v>0</v>
      </c>
      <c r="BD15">
        <v>0</v>
      </c>
      <c r="BE15">
        <v>0</v>
      </c>
      <c r="BF15">
        <v>1</v>
      </c>
      <c r="BG15">
        <f t="shared" si="0"/>
        <v>14</v>
      </c>
    </row>
    <row r="16" spans="1:59" x14ac:dyDescent="0.3">
      <c r="A16">
        <v>379</v>
      </c>
      <c r="B16" t="s">
        <v>132</v>
      </c>
      <c r="C16" t="s">
        <v>133</v>
      </c>
      <c r="D16" t="s">
        <v>61</v>
      </c>
      <c r="E16" t="s">
        <v>96</v>
      </c>
      <c r="F16">
        <v>55.2</v>
      </c>
      <c r="G16">
        <v>99</v>
      </c>
      <c r="H16">
        <v>106</v>
      </c>
      <c r="I16">
        <v>123</v>
      </c>
      <c r="J16">
        <v>126</v>
      </c>
      <c r="K16">
        <v>134</v>
      </c>
      <c r="L16">
        <v>138</v>
      </c>
      <c r="M16">
        <v>316.36</v>
      </c>
      <c r="N16">
        <v>202.56</v>
      </c>
      <c r="O16">
        <v>2.77</v>
      </c>
      <c r="P16">
        <v>261.60000000000002</v>
      </c>
      <c r="Q16">
        <v>219.71</v>
      </c>
      <c r="R16">
        <v>233.79</v>
      </c>
      <c r="S16">
        <v>228.06</v>
      </c>
      <c r="T16">
        <v>232.19</v>
      </c>
      <c r="U16">
        <v>0.69</v>
      </c>
      <c r="V16">
        <v>0.74</v>
      </c>
      <c r="W16">
        <v>0.72</v>
      </c>
      <c r="X16">
        <v>0.73</v>
      </c>
      <c r="Y16" t="s">
        <v>36</v>
      </c>
      <c r="Z16" t="s">
        <v>36</v>
      </c>
      <c r="AA16">
        <v>3.6</v>
      </c>
      <c r="AB16" t="s">
        <v>134</v>
      </c>
      <c r="AC16" t="s">
        <v>126</v>
      </c>
      <c r="AD16" t="s">
        <v>57</v>
      </c>
      <c r="AE16" t="s">
        <v>40</v>
      </c>
      <c r="AF16" t="s">
        <v>40</v>
      </c>
      <c r="AG16" t="s">
        <v>40</v>
      </c>
      <c r="AH16" t="s">
        <v>40</v>
      </c>
      <c r="AK16">
        <v>45.51</v>
      </c>
      <c r="AL16">
        <v>2.4900000000000002</v>
      </c>
      <c r="AM16">
        <v>97.45</v>
      </c>
      <c r="AN16">
        <v>54.48</v>
      </c>
      <c r="AO16">
        <v>42.97</v>
      </c>
      <c r="AP16">
        <v>43.02</v>
      </c>
      <c r="AQ16">
        <v>43.02</v>
      </c>
      <c r="AR16">
        <v>3733</v>
      </c>
      <c r="AS16">
        <v>3884</v>
      </c>
      <c r="AT16">
        <v>4</v>
      </c>
      <c r="AU16">
        <v>4</v>
      </c>
      <c r="AV16">
        <v>0</v>
      </c>
      <c r="AW16">
        <v>14932</v>
      </c>
      <c r="AX16">
        <v>0</v>
      </c>
      <c r="AY16">
        <v>0</v>
      </c>
      <c r="AZ16">
        <v>0</v>
      </c>
      <c r="BA16">
        <v>2</v>
      </c>
      <c r="BB16">
        <v>15525</v>
      </c>
      <c r="BC16">
        <v>0</v>
      </c>
      <c r="BD16">
        <v>0</v>
      </c>
      <c r="BE16">
        <v>0</v>
      </c>
      <c r="BF16">
        <v>0</v>
      </c>
      <c r="BG16">
        <f t="shared" si="0"/>
        <v>15</v>
      </c>
    </row>
    <row r="17" spans="1:59" x14ac:dyDescent="0.3">
      <c r="A17">
        <v>762</v>
      </c>
      <c r="B17" t="s">
        <v>205</v>
      </c>
      <c r="C17" t="s">
        <v>206</v>
      </c>
      <c r="D17" t="s">
        <v>146</v>
      </c>
      <c r="E17" t="s">
        <v>45</v>
      </c>
      <c r="F17">
        <v>35.5</v>
      </c>
      <c r="G17">
        <v>64</v>
      </c>
      <c r="H17">
        <v>66</v>
      </c>
      <c r="I17">
        <v>180</v>
      </c>
      <c r="J17">
        <v>184</v>
      </c>
      <c r="K17">
        <v>184</v>
      </c>
      <c r="L17">
        <v>184</v>
      </c>
      <c r="M17">
        <v>269.60000000000002</v>
      </c>
      <c r="N17">
        <v>172.62</v>
      </c>
      <c r="O17">
        <v>3.76</v>
      </c>
      <c r="P17">
        <v>194.65</v>
      </c>
      <c r="Q17">
        <v>501.13</v>
      </c>
      <c r="R17">
        <v>770.43</v>
      </c>
      <c r="S17">
        <v>672.72</v>
      </c>
      <c r="T17">
        <v>756.34</v>
      </c>
      <c r="U17">
        <v>1.86</v>
      </c>
      <c r="V17">
        <v>2.86</v>
      </c>
      <c r="W17">
        <v>2.5</v>
      </c>
      <c r="X17">
        <v>2.81</v>
      </c>
      <c r="Y17" t="s">
        <v>97</v>
      </c>
      <c r="Z17" t="s">
        <v>97</v>
      </c>
      <c r="AA17">
        <v>3</v>
      </c>
      <c r="AB17" t="s">
        <v>207</v>
      </c>
      <c r="AC17" t="s">
        <v>159</v>
      </c>
      <c r="AD17" t="s">
        <v>57</v>
      </c>
      <c r="AE17" t="s">
        <v>99</v>
      </c>
      <c r="AF17" t="s">
        <v>99</v>
      </c>
      <c r="AG17" t="s">
        <v>99</v>
      </c>
      <c r="AH17" t="s">
        <v>99</v>
      </c>
      <c r="AK17">
        <v>65</v>
      </c>
      <c r="AL17">
        <v>2.5</v>
      </c>
      <c r="AM17">
        <v>97.39</v>
      </c>
      <c r="AN17">
        <v>34.99</v>
      </c>
      <c r="AO17">
        <v>62.4</v>
      </c>
      <c r="AP17">
        <v>62.5</v>
      </c>
      <c r="AQ17">
        <v>62.5</v>
      </c>
      <c r="AR17">
        <v>8903</v>
      </c>
      <c r="AS17">
        <v>9178</v>
      </c>
      <c r="AT17">
        <v>4</v>
      </c>
      <c r="AU17">
        <v>4</v>
      </c>
      <c r="AV17">
        <v>1</v>
      </c>
      <c r="AW17">
        <v>35603</v>
      </c>
      <c r="AX17">
        <v>0</v>
      </c>
      <c r="AY17">
        <v>0</v>
      </c>
      <c r="AZ17">
        <v>0</v>
      </c>
      <c r="BA17">
        <v>3</v>
      </c>
      <c r="BB17">
        <v>36687</v>
      </c>
      <c r="BC17">
        <v>0</v>
      </c>
      <c r="BD17">
        <v>0</v>
      </c>
      <c r="BE17">
        <v>0</v>
      </c>
      <c r="BF17">
        <v>1</v>
      </c>
      <c r="BG17">
        <f t="shared" si="0"/>
        <v>16</v>
      </c>
    </row>
    <row r="18" spans="1:59" x14ac:dyDescent="0.3">
      <c r="A18">
        <v>94</v>
      </c>
      <c r="B18" t="s">
        <v>59</v>
      </c>
      <c r="C18" t="s">
        <v>60</v>
      </c>
      <c r="D18" t="s">
        <v>61</v>
      </c>
      <c r="E18" t="s">
        <v>45</v>
      </c>
      <c r="F18">
        <v>37.299999999999997</v>
      </c>
      <c r="G18">
        <v>72</v>
      </c>
      <c r="H18">
        <v>75</v>
      </c>
      <c r="I18">
        <v>79</v>
      </c>
      <c r="J18">
        <v>92</v>
      </c>
      <c r="K18">
        <v>91</v>
      </c>
      <c r="L18">
        <v>94</v>
      </c>
      <c r="M18">
        <v>218.72</v>
      </c>
      <c r="N18">
        <v>140.04</v>
      </c>
      <c r="O18">
        <v>2.0299999999999998</v>
      </c>
      <c r="P18">
        <v>181.67</v>
      </c>
      <c r="Q18">
        <v>156.58000000000001</v>
      </c>
      <c r="R18">
        <v>198.23</v>
      </c>
      <c r="S18">
        <v>175.26</v>
      </c>
      <c r="T18">
        <v>183.24</v>
      </c>
      <c r="U18">
        <v>0.72</v>
      </c>
      <c r="V18">
        <v>0.91</v>
      </c>
      <c r="W18">
        <v>0.8</v>
      </c>
      <c r="X18">
        <v>0.84</v>
      </c>
      <c r="Y18" t="s">
        <v>36</v>
      </c>
      <c r="Z18" t="s">
        <v>62</v>
      </c>
      <c r="AA18">
        <v>3.9</v>
      </c>
      <c r="AC18" t="s">
        <v>63</v>
      </c>
      <c r="AD18" t="s">
        <v>57</v>
      </c>
      <c r="AE18" t="s">
        <v>40</v>
      </c>
      <c r="AF18" t="s">
        <v>40</v>
      </c>
      <c r="AG18" t="s">
        <v>41</v>
      </c>
      <c r="AH18" t="s">
        <v>41</v>
      </c>
      <c r="AK18">
        <v>62.9</v>
      </c>
      <c r="AL18">
        <v>2.44</v>
      </c>
      <c r="AM18">
        <v>84.62</v>
      </c>
      <c r="AN18">
        <v>37.090000000000003</v>
      </c>
      <c r="AO18">
        <v>47.53</v>
      </c>
      <c r="AP18">
        <v>60.47</v>
      </c>
      <c r="AQ18">
        <v>60.47</v>
      </c>
      <c r="AR18">
        <v>2152</v>
      </c>
      <c r="AS18">
        <v>2931</v>
      </c>
      <c r="AT18">
        <v>4</v>
      </c>
      <c r="AU18">
        <v>4</v>
      </c>
      <c r="AV18">
        <v>0</v>
      </c>
      <c r="AW18">
        <v>8608</v>
      </c>
      <c r="AX18">
        <v>0</v>
      </c>
      <c r="AY18">
        <v>0</v>
      </c>
      <c r="AZ18">
        <v>0</v>
      </c>
      <c r="BA18">
        <v>0</v>
      </c>
      <c r="BB18">
        <v>11724</v>
      </c>
      <c r="BC18">
        <v>0</v>
      </c>
      <c r="BD18">
        <v>0</v>
      </c>
      <c r="BE18">
        <v>0</v>
      </c>
      <c r="BF18">
        <v>1</v>
      </c>
      <c r="BG18">
        <f t="shared" si="0"/>
        <v>17</v>
      </c>
    </row>
    <row r="19" spans="1:59" x14ac:dyDescent="0.3">
      <c r="A19">
        <v>543</v>
      </c>
      <c r="B19" t="s">
        <v>160</v>
      </c>
      <c r="C19" t="s">
        <v>161</v>
      </c>
      <c r="D19" t="s">
        <v>89</v>
      </c>
      <c r="E19" t="s">
        <v>45</v>
      </c>
      <c r="F19">
        <v>29.1</v>
      </c>
      <c r="G19">
        <v>50</v>
      </c>
      <c r="H19">
        <v>42</v>
      </c>
      <c r="I19">
        <v>40</v>
      </c>
      <c r="J19">
        <v>11</v>
      </c>
      <c r="K19">
        <v>42</v>
      </c>
      <c r="L19">
        <v>24</v>
      </c>
      <c r="M19">
        <v>181.3</v>
      </c>
      <c r="N19">
        <v>116.08</v>
      </c>
      <c r="O19">
        <v>2.91</v>
      </c>
      <c r="P19">
        <v>122.99</v>
      </c>
      <c r="Q19">
        <v>85.58</v>
      </c>
      <c r="R19">
        <v>23.68</v>
      </c>
      <c r="S19">
        <v>57.22</v>
      </c>
      <c r="T19">
        <v>36.4</v>
      </c>
      <c r="U19">
        <v>0.47</v>
      </c>
      <c r="V19">
        <v>0.13</v>
      </c>
      <c r="W19">
        <v>0.32</v>
      </c>
      <c r="X19">
        <v>0.2</v>
      </c>
      <c r="Y19" t="s">
        <v>56</v>
      </c>
      <c r="Z19" t="s">
        <v>56</v>
      </c>
      <c r="AA19">
        <v>1.7</v>
      </c>
      <c r="AC19" t="s">
        <v>162</v>
      </c>
      <c r="AD19" t="s">
        <v>57</v>
      </c>
      <c r="AE19" t="s">
        <v>58</v>
      </c>
      <c r="AF19" t="s">
        <v>58</v>
      </c>
      <c r="AG19" t="s">
        <v>58</v>
      </c>
      <c r="AH19" t="s">
        <v>58</v>
      </c>
      <c r="AK19">
        <v>71.03</v>
      </c>
      <c r="AL19">
        <v>2.93</v>
      </c>
      <c r="AM19">
        <v>74.62</v>
      </c>
      <c r="AN19">
        <v>28.96</v>
      </c>
      <c r="AO19">
        <v>45.66</v>
      </c>
      <c r="AP19">
        <v>67.709999999999994</v>
      </c>
      <c r="AQ19">
        <v>68.099999999999994</v>
      </c>
      <c r="AR19">
        <v>1000</v>
      </c>
      <c r="AS19">
        <v>96</v>
      </c>
      <c r="AT19">
        <v>4</v>
      </c>
      <c r="AU19">
        <v>4</v>
      </c>
      <c r="AV19">
        <v>0</v>
      </c>
      <c r="AW19">
        <v>4000</v>
      </c>
      <c r="AX19">
        <v>0</v>
      </c>
      <c r="AY19">
        <v>0</v>
      </c>
      <c r="AZ19">
        <v>0</v>
      </c>
      <c r="BA19">
        <v>0</v>
      </c>
      <c r="BB19">
        <v>384</v>
      </c>
      <c r="BC19">
        <v>0</v>
      </c>
      <c r="BD19">
        <v>0</v>
      </c>
      <c r="BE19">
        <v>0</v>
      </c>
      <c r="BF19">
        <v>0</v>
      </c>
      <c r="BG19">
        <f t="shared" si="0"/>
        <v>18</v>
      </c>
    </row>
    <row r="20" spans="1:59" x14ac:dyDescent="0.3">
      <c r="A20">
        <v>95</v>
      </c>
      <c r="B20" t="s">
        <v>64</v>
      </c>
      <c r="C20" t="s">
        <v>65</v>
      </c>
      <c r="D20" t="s">
        <v>55</v>
      </c>
      <c r="E20" t="s">
        <v>35</v>
      </c>
      <c r="F20">
        <v>8.1999999999999993</v>
      </c>
      <c r="G20">
        <v>18</v>
      </c>
      <c r="H20">
        <v>23</v>
      </c>
      <c r="I20">
        <v>16</v>
      </c>
      <c r="J20">
        <v>16</v>
      </c>
      <c r="K20">
        <v>17</v>
      </c>
      <c r="L20">
        <v>17</v>
      </c>
      <c r="M20">
        <v>172.92</v>
      </c>
      <c r="N20">
        <v>110.72</v>
      </c>
      <c r="O20">
        <v>6.7</v>
      </c>
      <c r="P20">
        <v>130.07</v>
      </c>
      <c r="Q20">
        <v>56.4</v>
      </c>
      <c r="R20">
        <v>53.73</v>
      </c>
      <c r="S20">
        <v>56.64</v>
      </c>
      <c r="T20">
        <v>56.98</v>
      </c>
      <c r="U20">
        <v>0.33</v>
      </c>
      <c r="V20">
        <v>0.31</v>
      </c>
      <c r="W20">
        <v>0.33</v>
      </c>
      <c r="X20">
        <v>0.33</v>
      </c>
      <c r="Y20" t="s">
        <v>36</v>
      </c>
      <c r="Z20" t="s">
        <v>36</v>
      </c>
      <c r="AA20">
        <v>4.3</v>
      </c>
      <c r="AB20" t="s">
        <v>66</v>
      </c>
      <c r="AC20" t="s">
        <v>67</v>
      </c>
      <c r="AD20" t="s">
        <v>57</v>
      </c>
      <c r="AE20" t="s">
        <v>40</v>
      </c>
      <c r="AF20" t="s">
        <v>40</v>
      </c>
      <c r="AG20" t="s">
        <v>40</v>
      </c>
      <c r="AH20" t="s">
        <v>40</v>
      </c>
      <c r="AI20" t="s">
        <v>68</v>
      </c>
      <c r="AJ20" t="s">
        <v>68</v>
      </c>
      <c r="AK20">
        <v>91.8</v>
      </c>
      <c r="AL20">
        <v>3.77</v>
      </c>
      <c r="AM20">
        <v>40.58</v>
      </c>
      <c r="AN20">
        <v>8.19</v>
      </c>
      <c r="AO20">
        <v>32.39</v>
      </c>
      <c r="AP20">
        <v>84.17</v>
      </c>
      <c r="AQ20">
        <v>88.03</v>
      </c>
      <c r="AR20">
        <v>264</v>
      </c>
      <c r="AS20">
        <v>264</v>
      </c>
      <c r="AT20">
        <v>4</v>
      </c>
      <c r="AU20">
        <v>4</v>
      </c>
      <c r="AV20">
        <v>0</v>
      </c>
      <c r="AW20">
        <v>1056</v>
      </c>
      <c r="AX20">
        <v>0</v>
      </c>
      <c r="AY20">
        <v>0</v>
      </c>
      <c r="AZ20">
        <v>0</v>
      </c>
      <c r="BA20">
        <v>0</v>
      </c>
      <c r="BB20">
        <v>1056</v>
      </c>
      <c r="BC20">
        <v>0</v>
      </c>
      <c r="BD20">
        <v>0</v>
      </c>
      <c r="BE20">
        <v>0</v>
      </c>
      <c r="BF20">
        <v>0</v>
      </c>
      <c r="BG20">
        <f t="shared" si="0"/>
        <v>19</v>
      </c>
    </row>
    <row r="21" spans="1:59" x14ac:dyDescent="0.3">
      <c r="A21">
        <v>71</v>
      </c>
      <c r="B21" t="s">
        <v>53</v>
      </c>
      <c r="C21" t="s">
        <v>54</v>
      </c>
      <c r="D21" t="s">
        <v>55</v>
      </c>
      <c r="E21" t="s">
        <v>35</v>
      </c>
      <c r="F21">
        <v>21.7</v>
      </c>
      <c r="G21">
        <v>40</v>
      </c>
      <c r="H21">
        <v>33</v>
      </c>
      <c r="I21">
        <v>24</v>
      </c>
      <c r="J21">
        <v>27</v>
      </c>
      <c r="K21">
        <v>31</v>
      </c>
      <c r="L21">
        <v>30</v>
      </c>
      <c r="M21">
        <v>141.84</v>
      </c>
      <c r="N21">
        <v>90.82</v>
      </c>
      <c r="O21">
        <v>3.02</v>
      </c>
      <c r="P21">
        <v>84.23</v>
      </c>
      <c r="Q21">
        <v>52.87</v>
      </c>
      <c r="R21">
        <v>54.61</v>
      </c>
      <c r="S21">
        <v>54.77</v>
      </c>
      <c r="T21">
        <v>53.07</v>
      </c>
      <c r="U21">
        <v>0.37</v>
      </c>
      <c r="V21">
        <v>0.39</v>
      </c>
      <c r="W21">
        <v>0.39</v>
      </c>
      <c r="X21">
        <v>0.37</v>
      </c>
      <c r="Y21" t="s">
        <v>56</v>
      </c>
      <c r="Z21" t="s">
        <v>56</v>
      </c>
      <c r="AA21">
        <v>3.1</v>
      </c>
      <c r="AC21" t="s">
        <v>49</v>
      </c>
      <c r="AD21" t="s">
        <v>57</v>
      </c>
      <c r="AE21" t="s">
        <v>58</v>
      </c>
      <c r="AF21" t="s">
        <v>58</v>
      </c>
      <c r="AG21" t="s">
        <v>58</v>
      </c>
      <c r="AH21" t="s">
        <v>58</v>
      </c>
      <c r="AK21">
        <v>78.510000000000005</v>
      </c>
      <c r="AL21">
        <v>2.52</v>
      </c>
      <c r="AM21">
        <v>80.099999999999994</v>
      </c>
      <c r="AN21">
        <v>21.48</v>
      </c>
      <c r="AO21">
        <v>58.62</v>
      </c>
      <c r="AP21">
        <v>75.92</v>
      </c>
      <c r="AQ21">
        <v>75.989999999999995</v>
      </c>
      <c r="AR21">
        <v>626</v>
      </c>
      <c r="AS21">
        <v>920</v>
      </c>
      <c r="AT21">
        <v>4</v>
      </c>
      <c r="AU21">
        <v>4</v>
      </c>
      <c r="AV21">
        <v>0</v>
      </c>
      <c r="AW21">
        <v>2504</v>
      </c>
      <c r="AX21">
        <v>0</v>
      </c>
      <c r="AY21">
        <v>0</v>
      </c>
      <c r="AZ21">
        <v>0</v>
      </c>
      <c r="BA21">
        <v>0</v>
      </c>
      <c r="BB21">
        <v>3680</v>
      </c>
      <c r="BC21">
        <v>0</v>
      </c>
      <c r="BD21">
        <v>0</v>
      </c>
      <c r="BE21">
        <v>0</v>
      </c>
      <c r="BF21">
        <v>0</v>
      </c>
      <c r="BG21">
        <f t="shared" si="0"/>
        <v>20</v>
      </c>
    </row>
    <row r="22" spans="1:59" x14ac:dyDescent="0.3">
      <c r="A22">
        <v>972</v>
      </c>
      <c r="B22" t="s">
        <v>244</v>
      </c>
      <c r="C22" t="s">
        <v>245</v>
      </c>
      <c r="D22" t="s">
        <v>44</v>
      </c>
      <c r="E22" t="s">
        <v>45</v>
      </c>
      <c r="F22">
        <v>26.5</v>
      </c>
      <c r="G22">
        <v>45</v>
      </c>
      <c r="H22">
        <v>40</v>
      </c>
      <c r="I22">
        <v>55</v>
      </c>
      <c r="J22">
        <v>92</v>
      </c>
      <c r="K22">
        <v>100</v>
      </c>
      <c r="L22">
        <v>165</v>
      </c>
      <c r="M22">
        <v>141.61000000000001</v>
      </c>
      <c r="N22">
        <v>90.67</v>
      </c>
      <c r="O22">
        <v>2.82</v>
      </c>
      <c r="P22">
        <v>83.32</v>
      </c>
      <c r="Q22">
        <v>115.06</v>
      </c>
      <c r="R22">
        <v>204.93</v>
      </c>
      <c r="S22">
        <v>159.30000000000001</v>
      </c>
      <c r="T22">
        <v>256.01</v>
      </c>
      <c r="U22">
        <v>0.81</v>
      </c>
      <c r="V22">
        <v>1.45</v>
      </c>
      <c r="W22">
        <v>1.1200000000000001</v>
      </c>
      <c r="X22">
        <v>1.81</v>
      </c>
      <c r="Y22" t="s">
        <v>62</v>
      </c>
      <c r="Z22" t="s">
        <v>109</v>
      </c>
      <c r="AA22">
        <v>4</v>
      </c>
      <c r="AB22" t="s">
        <v>147</v>
      </c>
      <c r="AC22" t="s">
        <v>246</v>
      </c>
      <c r="AD22" t="s">
        <v>57</v>
      </c>
      <c r="AE22" t="s">
        <v>41</v>
      </c>
      <c r="AF22" t="s">
        <v>41</v>
      </c>
      <c r="AG22" t="s">
        <v>99</v>
      </c>
      <c r="AH22" t="s">
        <v>99</v>
      </c>
      <c r="AK22">
        <v>73.819999999999993</v>
      </c>
      <c r="AL22">
        <v>3.42</v>
      </c>
      <c r="AM22">
        <v>70.13</v>
      </c>
      <c r="AN22">
        <v>26.17</v>
      </c>
      <c r="AO22">
        <v>43.96</v>
      </c>
      <c r="AP22">
        <v>69.78</v>
      </c>
      <c r="AQ22">
        <v>70.400000000000006</v>
      </c>
      <c r="AR22">
        <v>2012</v>
      </c>
      <c r="AS22">
        <v>4610</v>
      </c>
      <c r="AT22">
        <v>3.29</v>
      </c>
      <c r="AU22">
        <v>3.41</v>
      </c>
      <c r="AV22">
        <v>355</v>
      </c>
      <c r="AW22">
        <v>6263</v>
      </c>
      <c r="AX22">
        <v>0</v>
      </c>
      <c r="AY22">
        <v>0</v>
      </c>
      <c r="AZ22">
        <v>0</v>
      </c>
      <c r="BA22">
        <v>621</v>
      </c>
      <c r="BB22">
        <v>15120</v>
      </c>
      <c r="BC22">
        <v>0</v>
      </c>
      <c r="BD22">
        <v>0</v>
      </c>
      <c r="BE22">
        <v>0</v>
      </c>
      <c r="BF22">
        <v>1</v>
      </c>
      <c r="BG22">
        <f t="shared" si="0"/>
        <v>21</v>
      </c>
    </row>
    <row r="23" spans="1:59" x14ac:dyDescent="0.3">
      <c r="A23">
        <v>701</v>
      </c>
      <c r="B23" t="s">
        <v>182</v>
      </c>
      <c r="C23" t="s">
        <v>183</v>
      </c>
      <c r="D23" t="s">
        <v>142</v>
      </c>
      <c r="E23" t="s">
        <v>96</v>
      </c>
      <c r="F23">
        <v>29</v>
      </c>
      <c r="G23">
        <v>49</v>
      </c>
      <c r="H23">
        <v>43</v>
      </c>
      <c r="I23">
        <v>126</v>
      </c>
      <c r="J23">
        <v>180</v>
      </c>
      <c r="K23">
        <v>178</v>
      </c>
      <c r="L23">
        <v>184</v>
      </c>
      <c r="M23">
        <v>111.22</v>
      </c>
      <c r="N23">
        <v>71.209999999999994</v>
      </c>
      <c r="O23">
        <v>2.13</v>
      </c>
      <c r="P23">
        <v>46.5</v>
      </c>
      <c r="Q23">
        <v>111.14</v>
      </c>
      <c r="R23">
        <v>232.12</v>
      </c>
      <c r="S23">
        <v>171.57</v>
      </c>
      <c r="T23">
        <v>222.28</v>
      </c>
      <c r="U23">
        <v>1</v>
      </c>
      <c r="V23">
        <v>2.09</v>
      </c>
      <c r="W23">
        <v>1.54</v>
      </c>
      <c r="X23">
        <v>2</v>
      </c>
      <c r="Y23" t="s">
        <v>109</v>
      </c>
      <c r="Z23" t="s">
        <v>109</v>
      </c>
      <c r="AA23">
        <v>6.4</v>
      </c>
      <c r="AB23" t="s">
        <v>184</v>
      </c>
      <c r="AD23" t="s">
        <v>57</v>
      </c>
      <c r="AE23" t="s">
        <v>100</v>
      </c>
      <c r="AF23" t="s">
        <v>100</v>
      </c>
      <c r="AG23" t="s">
        <v>100</v>
      </c>
      <c r="AH23" t="s">
        <v>100</v>
      </c>
      <c r="AK23">
        <v>71.16</v>
      </c>
      <c r="AL23">
        <v>2.78</v>
      </c>
      <c r="AM23">
        <v>92.29</v>
      </c>
      <c r="AN23">
        <v>28.83</v>
      </c>
      <c r="AO23">
        <v>63.46</v>
      </c>
      <c r="AP23">
        <v>68.36</v>
      </c>
      <c r="AQ23">
        <v>68.38</v>
      </c>
      <c r="AR23">
        <v>6609</v>
      </c>
      <c r="AS23">
        <v>10003</v>
      </c>
      <c r="AT23">
        <v>3.95</v>
      </c>
      <c r="AU23">
        <v>3.92</v>
      </c>
      <c r="AV23">
        <v>2</v>
      </c>
      <c r="AW23">
        <v>26130</v>
      </c>
      <c r="AX23">
        <v>0</v>
      </c>
      <c r="AY23">
        <v>0</v>
      </c>
      <c r="AZ23">
        <v>0</v>
      </c>
      <c r="BA23">
        <v>54</v>
      </c>
      <c r="BB23">
        <v>39117</v>
      </c>
      <c r="BC23">
        <v>0</v>
      </c>
      <c r="BD23">
        <v>0</v>
      </c>
      <c r="BE23">
        <v>0</v>
      </c>
      <c r="BF23">
        <v>1</v>
      </c>
      <c r="BG23">
        <f t="shared" si="0"/>
        <v>22</v>
      </c>
    </row>
    <row r="24" spans="1:59" x14ac:dyDescent="0.3">
      <c r="A24">
        <v>761</v>
      </c>
      <c r="B24" t="s">
        <v>200</v>
      </c>
      <c r="C24" t="s">
        <v>201</v>
      </c>
      <c r="D24" t="s">
        <v>61</v>
      </c>
      <c r="E24" t="s">
        <v>96</v>
      </c>
      <c r="F24">
        <v>12.4</v>
      </c>
      <c r="G24">
        <v>21</v>
      </c>
      <c r="H24">
        <v>8</v>
      </c>
      <c r="I24">
        <v>1</v>
      </c>
      <c r="J24">
        <v>0</v>
      </c>
      <c r="K24">
        <v>1</v>
      </c>
      <c r="L24">
        <v>0</v>
      </c>
      <c r="M24">
        <v>65.27</v>
      </c>
      <c r="N24">
        <v>41.79</v>
      </c>
      <c r="O24">
        <v>2.92</v>
      </c>
      <c r="P24">
        <v>10.31</v>
      </c>
      <c r="Q24">
        <v>0.68</v>
      </c>
      <c r="R24">
        <v>0</v>
      </c>
      <c r="S24">
        <v>0.23</v>
      </c>
      <c r="T24">
        <v>0</v>
      </c>
      <c r="U24">
        <v>0.01</v>
      </c>
      <c r="V24" t="s">
        <v>46</v>
      </c>
      <c r="W24">
        <v>0</v>
      </c>
      <c r="X24" t="s">
        <v>46</v>
      </c>
      <c r="Y24" t="s">
        <v>56</v>
      </c>
      <c r="Z24" t="s">
        <v>202</v>
      </c>
      <c r="AA24">
        <v>4.2</v>
      </c>
      <c r="AB24" t="s">
        <v>203</v>
      </c>
      <c r="AC24" t="s">
        <v>37</v>
      </c>
      <c r="AD24" t="s">
        <v>76</v>
      </c>
      <c r="AE24" t="s">
        <v>40</v>
      </c>
      <c r="AF24" t="s">
        <v>58</v>
      </c>
      <c r="AG24" t="s">
        <v>204</v>
      </c>
      <c r="AH24" t="s">
        <v>204</v>
      </c>
      <c r="AK24">
        <v>87.9</v>
      </c>
      <c r="AL24">
        <v>2.88</v>
      </c>
      <c r="AM24">
        <v>92.53</v>
      </c>
      <c r="AN24">
        <v>12.09</v>
      </c>
      <c r="AO24">
        <v>80.44</v>
      </c>
      <c r="AP24">
        <v>85</v>
      </c>
      <c r="AQ24">
        <v>85.02</v>
      </c>
      <c r="AR24">
        <v>0</v>
      </c>
      <c r="AS24">
        <v>0</v>
      </c>
      <c r="AT24">
        <v>0</v>
      </c>
      <c r="AU24">
        <v>0</v>
      </c>
      <c r="AV24">
        <v>0</v>
      </c>
      <c r="AW24">
        <v>0</v>
      </c>
      <c r="AX24">
        <v>0</v>
      </c>
      <c r="AY24">
        <v>0</v>
      </c>
      <c r="AZ24">
        <v>0</v>
      </c>
      <c r="BA24">
        <v>0</v>
      </c>
      <c r="BB24">
        <v>0</v>
      </c>
      <c r="BC24">
        <v>0</v>
      </c>
      <c r="BD24">
        <v>0</v>
      </c>
      <c r="BE24">
        <v>0</v>
      </c>
      <c r="BF24">
        <v>0</v>
      </c>
      <c r="BG24">
        <f t="shared" si="0"/>
        <v>23</v>
      </c>
    </row>
    <row r="25" spans="1:59" x14ac:dyDescent="0.3">
      <c r="A25">
        <v>315</v>
      </c>
      <c r="B25" t="s">
        <v>101</v>
      </c>
      <c r="C25" t="s">
        <v>102</v>
      </c>
      <c r="D25" t="s">
        <v>61</v>
      </c>
      <c r="E25" t="s">
        <v>45</v>
      </c>
      <c r="F25">
        <v>19</v>
      </c>
      <c r="G25">
        <v>37</v>
      </c>
      <c r="H25">
        <v>25</v>
      </c>
      <c r="I25">
        <v>18</v>
      </c>
      <c r="J25">
        <v>15</v>
      </c>
      <c r="K25">
        <v>19</v>
      </c>
      <c r="L25">
        <v>16</v>
      </c>
      <c r="M25">
        <v>56.77</v>
      </c>
      <c r="N25">
        <v>36.35</v>
      </c>
      <c r="O25">
        <v>1.26</v>
      </c>
      <c r="P25">
        <v>31.6</v>
      </c>
      <c r="Q25">
        <v>14.41</v>
      </c>
      <c r="R25">
        <v>11.04</v>
      </c>
      <c r="S25">
        <v>12.72</v>
      </c>
      <c r="T25">
        <v>11.53</v>
      </c>
      <c r="U25">
        <v>0.25</v>
      </c>
      <c r="V25">
        <v>0.19</v>
      </c>
      <c r="W25">
        <v>0.22</v>
      </c>
      <c r="X25">
        <v>0.2</v>
      </c>
      <c r="Y25" t="s">
        <v>56</v>
      </c>
      <c r="Z25" t="s">
        <v>56</v>
      </c>
      <c r="AA25">
        <v>5.0999999999999996</v>
      </c>
      <c r="AB25" t="s">
        <v>103</v>
      </c>
      <c r="AC25" t="s">
        <v>48</v>
      </c>
      <c r="AD25" t="s">
        <v>76</v>
      </c>
      <c r="AE25" t="s">
        <v>40</v>
      </c>
      <c r="AF25" t="s">
        <v>58</v>
      </c>
      <c r="AG25" t="s">
        <v>40</v>
      </c>
      <c r="AH25" t="s">
        <v>58</v>
      </c>
      <c r="AK25">
        <v>81.23</v>
      </c>
      <c r="AL25">
        <v>2.48</v>
      </c>
      <c r="AM25">
        <v>95.71</v>
      </c>
      <c r="AN25">
        <v>18.760000000000002</v>
      </c>
      <c r="AO25">
        <v>76.95</v>
      </c>
      <c r="AP25">
        <v>78.739999999999995</v>
      </c>
      <c r="AQ25">
        <v>78.739999999999995</v>
      </c>
      <c r="AR25">
        <v>136</v>
      </c>
      <c r="AS25">
        <v>130</v>
      </c>
      <c r="AT25">
        <v>4</v>
      </c>
      <c r="AU25">
        <v>4</v>
      </c>
      <c r="AV25">
        <v>0</v>
      </c>
      <c r="AW25">
        <v>544</v>
      </c>
      <c r="AX25">
        <v>0</v>
      </c>
      <c r="AY25">
        <v>0</v>
      </c>
      <c r="AZ25">
        <v>0</v>
      </c>
      <c r="BA25">
        <v>0</v>
      </c>
      <c r="BB25">
        <v>520</v>
      </c>
      <c r="BC25">
        <v>0</v>
      </c>
      <c r="BD25">
        <v>0</v>
      </c>
      <c r="BE25">
        <v>0</v>
      </c>
      <c r="BF25">
        <v>0</v>
      </c>
      <c r="BG25">
        <f t="shared" si="0"/>
        <v>24</v>
      </c>
    </row>
    <row r="26" spans="1:59" x14ac:dyDescent="0.3">
      <c r="A26">
        <v>544</v>
      </c>
      <c r="B26" t="s">
        <v>163</v>
      </c>
      <c r="C26" t="s">
        <v>164</v>
      </c>
      <c r="D26" t="s">
        <v>89</v>
      </c>
      <c r="E26" t="s">
        <v>96</v>
      </c>
      <c r="F26">
        <v>7.7</v>
      </c>
      <c r="G26">
        <v>13</v>
      </c>
      <c r="H26">
        <v>13</v>
      </c>
      <c r="I26">
        <v>9</v>
      </c>
      <c r="J26">
        <v>181</v>
      </c>
      <c r="K26">
        <v>132</v>
      </c>
      <c r="L26">
        <v>184</v>
      </c>
      <c r="M26">
        <v>43.61</v>
      </c>
      <c r="N26">
        <v>27.92</v>
      </c>
      <c r="O26">
        <v>3.01</v>
      </c>
      <c r="P26">
        <v>20.94</v>
      </c>
      <c r="Q26">
        <v>16.649999999999999</v>
      </c>
      <c r="R26">
        <v>370.7</v>
      </c>
      <c r="S26">
        <v>100.61</v>
      </c>
      <c r="T26">
        <v>298.18</v>
      </c>
      <c r="U26">
        <v>0.38</v>
      </c>
      <c r="V26">
        <v>8.5</v>
      </c>
      <c r="W26">
        <v>2.31</v>
      </c>
      <c r="X26">
        <v>6.84</v>
      </c>
      <c r="Y26" t="s">
        <v>62</v>
      </c>
      <c r="Z26" t="s">
        <v>109</v>
      </c>
      <c r="AA26">
        <v>4</v>
      </c>
      <c r="AC26" t="s">
        <v>159</v>
      </c>
      <c r="AD26" t="s">
        <v>76</v>
      </c>
      <c r="AE26" t="s">
        <v>41</v>
      </c>
      <c r="AF26" t="s">
        <v>40</v>
      </c>
      <c r="AG26" t="s">
        <v>99</v>
      </c>
      <c r="AH26" t="s">
        <v>41</v>
      </c>
      <c r="AI26" t="s">
        <v>68</v>
      </c>
      <c r="AJ26" t="s">
        <v>68</v>
      </c>
      <c r="AK26">
        <v>92.33</v>
      </c>
      <c r="AL26">
        <v>7.84</v>
      </c>
      <c r="AM26">
        <v>42.33</v>
      </c>
      <c r="AN26">
        <v>7.66</v>
      </c>
      <c r="AO26">
        <v>34.67</v>
      </c>
      <c r="AP26">
        <v>78.59</v>
      </c>
      <c r="AQ26">
        <v>84.49</v>
      </c>
      <c r="AR26">
        <v>38</v>
      </c>
      <c r="AS26">
        <v>12258</v>
      </c>
      <c r="AT26">
        <v>3.97</v>
      </c>
      <c r="AU26">
        <v>2.67</v>
      </c>
      <c r="AV26">
        <v>0</v>
      </c>
      <c r="AW26">
        <v>151</v>
      </c>
      <c r="AX26">
        <v>0</v>
      </c>
      <c r="AY26">
        <v>0</v>
      </c>
      <c r="AZ26">
        <v>0</v>
      </c>
      <c r="BA26">
        <v>4490</v>
      </c>
      <c r="BB26">
        <v>28192</v>
      </c>
      <c r="BC26">
        <v>0</v>
      </c>
      <c r="BD26">
        <v>0</v>
      </c>
      <c r="BE26">
        <v>0</v>
      </c>
      <c r="BF26">
        <v>1</v>
      </c>
      <c r="BG26">
        <f t="shared" si="0"/>
        <v>25</v>
      </c>
    </row>
    <row r="27" spans="1:59" x14ac:dyDescent="0.3">
      <c r="A27">
        <v>951</v>
      </c>
      <c r="B27" t="s">
        <v>242</v>
      </c>
      <c r="C27" t="s">
        <v>243</v>
      </c>
      <c r="D27" t="s">
        <v>142</v>
      </c>
      <c r="E27" t="s">
        <v>45</v>
      </c>
      <c r="F27">
        <v>12.6</v>
      </c>
      <c r="G27">
        <v>24</v>
      </c>
      <c r="H27">
        <v>16</v>
      </c>
      <c r="I27">
        <v>12</v>
      </c>
      <c r="J27">
        <v>65</v>
      </c>
      <c r="K27">
        <v>135</v>
      </c>
      <c r="L27">
        <v>134</v>
      </c>
      <c r="M27">
        <v>35.18</v>
      </c>
      <c r="N27">
        <v>22.52</v>
      </c>
      <c r="O27">
        <v>1.1299999999999999</v>
      </c>
      <c r="P27">
        <v>16.739999999999998</v>
      </c>
      <c r="Q27">
        <v>12.4</v>
      </c>
      <c r="R27">
        <v>105.97</v>
      </c>
      <c r="S27">
        <v>104.34</v>
      </c>
      <c r="T27">
        <v>135.1</v>
      </c>
      <c r="U27">
        <v>0.35</v>
      </c>
      <c r="V27">
        <v>3.01</v>
      </c>
      <c r="W27">
        <v>2.97</v>
      </c>
      <c r="X27">
        <v>3.84</v>
      </c>
      <c r="Y27" t="s">
        <v>97</v>
      </c>
      <c r="Z27" t="s">
        <v>97</v>
      </c>
      <c r="AA27">
        <v>4.5999999999999996</v>
      </c>
      <c r="AB27" t="s">
        <v>37</v>
      </c>
      <c r="AC27" t="s">
        <v>90</v>
      </c>
      <c r="AD27" t="s">
        <v>76</v>
      </c>
      <c r="AE27" t="s">
        <v>100</v>
      </c>
      <c r="AF27" t="s">
        <v>99</v>
      </c>
      <c r="AG27" t="s">
        <v>100</v>
      </c>
      <c r="AH27" t="s">
        <v>99</v>
      </c>
      <c r="AK27">
        <v>87.53</v>
      </c>
      <c r="AL27">
        <v>5.83</v>
      </c>
      <c r="AM27">
        <v>57.07</v>
      </c>
      <c r="AN27">
        <v>12.46</v>
      </c>
      <c r="AO27">
        <v>44.61</v>
      </c>
      <c r="AP27">
        <v>78.959999999999994</v>
      </c>
      <c r="AQ27">
        <v>81.7</v>
      </c>
      <c r="AR27">
        <v>0</v>
      </c>
      <c r="AS27">
        <v>3965</v>
      </c>
      <c r="AT27">
        <v>0</v>
      </c>
      <c r="AU27">
        <v>2.87</v>
      </c>
      <c r="AV27">
        <v>0</v>
      </c>
      <c r="AW27">
        <v>0</v>
      </c>
      <c r="AX27">
        <v>0</v>
      </c>
      <c r="AY27">
        <v>0</v>
      </c>
      <c r="AZ27">
        <v>0</v>
      </c>
      <c r="BA27">
        <v>1335</v>
      </c>
      <c r="BB27">
        <v>10030</v>
      </c>
      <c r="BC27">
        <v>0</v>
      </c>
      <c r="BD27">
        <v>0</v>
      </c>
      <c r="BE27">
        <v>0</v>
      </c>
      <c r="BF27">
        <v>1</v>
      </c>
      <c r="BG27">
        <f t="shared" si="0"/>
        <v>26</v>
      </c>
    </row>
    <row r="28" spans="1:59" x14ac:dyDescent="0.3">
      <c r="A28">
        <v>741</v>
      </c>
      <c r="B28" t="s">
        <v>190</v>
      </c>
      <c r="C28" t="s">
        <v>191</v>
      </c>
      <c r="D28" t="s">
        <v>55</v>
      </c>
      <c r="E28" t="s">
        <v>45</v>
      </c>
      <c r="F28">
        <v>5.6</v>
      </c>
      <c r="G28">
        <v>10</v>
      </c>
      <c r="H28">
        <v>10</v>
      </c>
      <c r="I28">
        <v>4</v>
      </c>
      <c r="J28">
        <v>4</v>
      </c>
      <c r="K28">
        <v>4</v>
      </c>
      <c r="L28">
        <v>4</v>
      </c>
      <c r="M28">
        <v>27.74</v>
      </c>
      <c r="N28">
        <v>17.760000000000002</v>
      </c>
      <c r="O28">
        <v>2.21</v>
      </c>
      <c r="P28">
        <v>16.760000000000002</v>
      </c>
      <c r="Q28">
        <v>2.73</v>
      </c>
      <c r="R28">
        <v>2.4700000000000002</v>
      </c>
      <c r="S28">
        <v>2.08</v>
      </c>
      <c r="T28">
        <v>2.2400000000000002</v>
      </c>
      <c r="U28">
        <v>0.1</v>
      </c>
      <c r="V28">
        <v>0.09</v>
      </c>
      <c r="W28">
        <v>7.0000000000000007E-2</v>
      </c>
      <c r="X28">
        <v>0.08</v>
      </c>
      <c r="Y28" t="s">
        <v>56</v>
      </c>
      <c r="Z28" t="s">
        <v>56</v>
      </c>
      <c r="AA28">
        <v>4</v>
      </c>
      <c r="AB28" t="s">
        <v>192</v>
      </c>
      <c r="AC28" t="s">
        <v>170</v>
      </c>
      <c r="AD28" t="s">
        <v>76</v>
      </c>
      <c r="AE28" t="s">
        <v>40</v>
      </c>
      <c r="AF28" t="s">
        <v>58</v>
      </c>
      <c r="AG28" t="s">
        <v>40</v>
      </c>
      <c r="AH28" t="s">
        <v>58</v>
      </c>
      <c r="AK28">
        <v>94.46</v>
      </c>
      <c r="AL28">
        <v>14.48</v>
      </c>
      <c r="AM28">
        <v>29.2</v>
      </c>
      <c r="AN28">
        <v>5.53</v>
      </c>
      <c r="AO28">
        <v>23.67</v>
      </c>
      <c r="AP28">
        <v>67.739999999999995</v>
      </c>
      <c r="AQ28">
        <v>79.97</v>
      </c>
      <c r="AR28">
        <v>0</v>
      </c>
      <c r="AS28">
        <v>0</v>
      </c>
      <c r="AT28">
        <v>0</v>
      </c>
      <c r="AU28">
        <v>0</v>
      </c>
      <c r="AV28">
        <v>0</v>
      </c>
      <c r="AW28">
        <v>0</v>
      </c>
      <c r="AX28">
        <v>0</v>
      </c>
      <c r="AY28">
        <v>0</v>
      </c>
      <c r="AZ28">
        <v>0</v>
      </c>
      <c r="BA28">
        <v>0</v>
      </c>
      <c r="BB28">
        <v>0</v>
      </c>
      <c r="BC28">
        <v>0</v>
      </c>
      <c r="BD28">
        <v>0</v>
      </c>
      <c r="BE28">
        <v>0</v>
      </c>
      <c r="BF28">
        <v>0</v>
      </c>
      <c r="BG28">
        <f t="shared" si="0"/>
        <v>27</v>
      </c>
    </row>
    <row r="29" spans="1:59" x14ac:dyDescent="0.3">
      <c r="A29">
        <v>125</v>
      </c>
      <c r="B29" t="s">
        <v>73</v>
      </c>
      <c r="C29" t="s">
        <v>74</v>
      </c>
      <c r="D29" t="s">
        <v>55</v>
      </c>
      <c r="E29" t="s">
        <v>45</v>
      </c>
      <c r="F29">
        <v>5.9</v>
      </c>
      <c r="G29">
        <v>11</v>
      </c>
      <c r="H29">
        <v>7</v>
      </c>
      <c r="I29">
        <v>11</v>
      </c>
      <c r="J29">
        <v>8</v>
      </c>
      <c r="K29">
        <v>26</v>
      </c>
      <c r="L29">
        <v>16</v>
      </c>
      <c r="M29">
        <v>27.24</v>
      </c>
      <c r="N29">
        <v>17.440000000000001</v>
      </c>
      <c r="O29">
        <v>2.29</v>
      </c>
      <c r="P29">
        <v>12.59</v>
      </c>
      <c r="Q29">
        <v>22.44</v>
      </c>
      <c r="R29">
        <v>14.34</v>
      </c>
      <c r="S29">
        <v>30.25</v>
      </c>
      <c r="T29">
        <v>21.21</v>
      </c>
      <c r="U29">
        <v>0.82</v>
      </c>
      <c r="V29">
        <v>0.53</v>
      </c>
      <c r="W29">
        <v>1.1100000000000001</v>
      </c>
      <c r="X29">
        <v>0.78</v>
      </c>
      <c r="Y29" t="s">
        <v>62</v>
      </c>
      <c r="Z29" t="s">
        <v>62</v>
      </c>
      <c r="AA29">
        <v>3</v>
      </c>
      <c r="AC29" t="s">
        <v>75</v>
      </c>
      <c r="AD29" t="s">
        <v>76</v>
      </c>
      <c r="AE29" t="s">
        <v>40</v>
      </c>
      <c r="AF29" t="s">
        <v>58</v>
      </c>
      <c r="AG29" t="s">
        <v>40</v>
      </c>
      <c r="AH29" t="s">
        <v>58</v>
      </c>
      <c r="AK29">
        <v>94.13</v>
      </c>
      <c r="AL29">
        <v>10.69</v>
      </c>
      <c r="AM29">
        <v>14.25</v>
      </c>
      <c r="AN29">
        <v>5.86</v>
      </c>
      <c r="AO29">
        <v>8.39</v>
      </c>
      <c r="AP29">
        <v>71.94</v>
      </c>
      <c r="AQ29">
        <v>83.44</v>
      </c>
      <c r="AR29">
        <v>471</v>
      </c>
      <c r="AS29">
        <v>520</v>
      </c>
      <c r="AT29">
        <v>2.35</v>
      </c>
      <c r="AU29">
        <v>2</v>
      </c>
      <c r="AV29">
        <v>190</v>
      </c>
      <c r="AW29">
        <v>919</v>
      </c>
      <c r="AX29">
        <v>0</v>
      </c>
      <c r="AY29">
        <v>0</v>
      </c>
      <c r="AZ29">
        <v>0</v>
      </c>
      <c r="BA29">
        <v>290</v>
      </c>
      <c r="BB29">
        <v>748</v>
      </c>
      <c r="BC29">
        <v>0</v>
      </c>
      <c r="BD29">
        <v>0</v>
      </c>
      <c r="BE29">
        <v>0</v>
      </c>
      <c r="BF29">
        <v>2</v>
      </c>
      <c r="BG29">
        <f t="shared" si="0"/>
        <v>28</v>
      </c>
    </row>
    <row r="30" spans="1:59" x14ac:dyDescent="0.3">
      <c r="A30">
        <v>763</v>
      </c>
      <c r="B30" t="s">
        <v>260</v>
      </c>
      <c r="C30" t="s">
        <v>261</v>
      </c>
      <c r="D30" t="s">
        <v>257</v>
      </c>
      <c r="E30" t="s">
        <v>0</v>
      </c>
      <c r="F30">
        <v>2.1</v>
      </c>
      <c r="G30">
        <v>4</v>
      </c>
      <c r="H30" t="s">
        <v>46</v>
      </c>
      <c r="I30" t="s">
        <v>46</v>
      </c>
      <c r="J30" t="s">
        <v>46</v>
      </c>
      <c r="K30" t="s">
        <v>46</v>
      </c>
      <c r="L30" t="s">
        <v>46</v>
      </c>
      <c r="M30">
        <v>21.53</v>
      </c>
      <c r="N30">
        <v>13.79</v>
      </c>
      <c r="O30">
        <v>4.71</v>
      </c>
      <c r="P30" t="s">
        <v>46</v>
      </c>
      <c r="Q30" t="s">
        <v>46</v>
      </c>
      <c r="R30" t="s">
        <v>46</v>
      </c>
      <c r="S30" t="s">
        <v>46</v>
      </c>
      <c r="T30" t="s">
        <v>46</v>
      </c>
      <c r="U30" t="s">
        <v>46</v>
      </c>
      <c r="V30" t="s">
        <v>46</v>
      </c>
      <c r="W30" t="s">
        <v>46</v>
      </c>
      <c r="X30" t="s">
        <v>46</v>
      </c>
      <c r="Y30" t="s">
        <v>137</v>
      </c>
      <c r="Z30" t="s">
        <v>137</v>
      </c>
      <c r="AA30">
        <v>3.8</v>
      </c>
      <c r="AC30" t="s">
        <v>37</v>
      </c>
      <c r="AD30" t="s">
        <v>76</v>
      </c>
      <c r="AE30" t="s">
        <v>259</v>
      </c>
      <c r="AF30" t="s">
        <v>259</v>
      </c>
      <c r="AG30" t="s">
        <v>259</v>
      </c>
      <c r="AH30" t="s">
        <v>259</v>
      </c>
      <c r="AK30" t="s">
        <v>46</v>
      </c>
      <c r="AL30" t="s">
        <v>46</v>
      </c>
      <c r="AM30" t="s">
        <v>46</v>
      </c>
      <c r="AN30" t="s">
        <v>46</v>
      </c>
      <c r="AO30" t="s">
        <v>46</v>
      </c>
      <c r="AP30" t="s">
        <v>46</v>
      </c>
      <c r="AQ30" t="s">
        <v>46</v>
      </c>
      <c r="AR30" t="s">
        <v>46</v>
      </c>
      <c r="AS30" t="s">
        <v>46</v>
      </c>
      <c r="AT30" t="s">
        <v>46</v>
      </c>
      <c r="AU30" t="s">
        <v>46</v>
      </c>
      <c r="AV30" t="s">
        <v>46</v>
      </c>
      <c r="AW30" t="s">
        <v>46</v>
      </c>
      <c r="AX30" t="s">
        <v>46</v>
      </c>
      <c r="AY30" t="s">
        <v>46</v>
      </c>
      <c r="AZ30" t="s">
        <v>46</v>
      </c>
      <c r="BA30" t="s">
        <v>46</v>
      </c>
      <c r="BB30" t="s">
        <v>46</v>
      </c>
      <c r="BC30" t="s">
        <v>46</v>
      </c>
      <c r="BD30" t="s">
        <v>46</v>
      </c>
      <c r="BE30" t="s">
        <v>46</v>
      </c>
      <c r="BF30">
        <v>0</v>
      </c>
      <c r="BG30">
        <f t="shared" si="0"/>
        <v>29</v>
      </c>
    </row>
    <row r="31" spans="1:59" x14ac:dyDescent="0.3">
      <c r="A31">
        <v>126</v>
      </c>
      <c r="B31" t="s">
        <v>77</v>
      </c>
      <c r="C31" t="s">
        <v>78</v>
      </c>
      <c r="D31" t="s">
        <v>55</v>
      </c>
      <c r="E31" t="s">
        <v>35</v>
      </c>
      <c r="F31">
        <v>1.2</v>
      </c>
      <c r="G31">
        <v>3</v>
      </c>
      <c r="H31">
        <v>6</v>
      </c>
      <c r="I31">
        <v>7</v>
      </c>
      <c r="J31">
        <v>2</v>
      </c>
      <c r="K31">
        <v>7</v>
      </c>
      <c r="L31">
        <v>3</v>
      </c>
      <c r="M31">
        <v>18.760000000000002</v>
      </c>
      <c r="N31">
        <v>12.01</v>
      </c>
      <c r="O31">
        <v>2.0099999999999998</v>
      </c>
      <c r="P31">
        <v>13.41</v>
      </c>
      <c r="Q31">
        <v>15.25</v>
      </c>
      <c r="R31">
        <v>10.66</v>
      </c>
      <c r="S31">
        <v>17.82</v>
      </c>
      <c r="T31">
        <v>11.14</v>
      </c>
      <c r="U31">
        <v>0.81</v>
      </c>
      <c r="V31">
        <v>0.56999999999999995</v>
      </c>
      <c r="W31">
        <v>0.95</v>
      </c>
      <c r="X31">
        <v>0.59</v>
      </c>
      <c r="Y31" t="s">
        <v>62</v>
      </c>
      <c r="Z31" t="s">
        <v>36</v>
      </c>
      <c r="AA31">
        <v>3.8</v>
      </c>
      <c r="AC31" t="s">
        <v>79</v>
      </c>
      <c r="AD31" t="s">
        <v>76</v>
      </c>
      <c r="AE31" t="s">
        <v>41</v>
      </c>
      <c r="AF31" t="s">
        <v>40</v>
      </c>
      <c r="AG31" t="s">
        <v>40</v>
      </c>
      <c r="AH31" t="s">
        <v>58</v>
      </c>
      <c r="AI31" t="s">
        <v>68</v>
      </c>
      <c r="AK31">
        <v>98.83</v>
      </c>
      <c r="AL31">
        <v>35.68</v>
      </c>
      <c r="AM31">
        <v>8.11</v>
      </c>
      <c r="AN31">
        <v>1.1599999999999999</v>
      </c>
      <c r="AO31">
        <v>6.95</v>
      </c>
      <c r="AP31">
        <v>43.23</v>
      </c>
      <c r="AQ31">
        <v>63.14</v>
      </c>
      <c r="AR31">
        <v>122</v>
      </c>
      <c r="AS31">
        <v>6</v>
      </c>
      <c r="AT31">
        <v>3.81</v>
      </c>
      <c r="AU31">
        <v>2</v>
      </c>
      <c r="AV31">
        <v>3</v>
      </c>
      <c r="AW31">
        <v>462</v>
      </c>
      <c r="AX31">
        <v>0</v>
      </c>
      <c r="AY31">
        <v>0</v>
      </c>
      <c r="AZ31">
        <v>0</v>
      </c>
      <c r="BA31">
        <v>3</v>
      </c>
      <c r="BB31">
        <v>9</v>
      </c>
      <c r="BC31">
        <v>0</v>
      </c>
      <c r="BD31">
        <v>0</v>
      </c>
      <c r="BE31">
        <v>0</v>
      </c>
      <c r="BF31">
        <v>2</v>
      </c>
      <c r="BG31">
        <f t="shared" si="0"/>
        <v>30</v>
      </c>
    </row>
    <row r="32" spans="1:59" x14ac:dyDescent="0.3">
      <c r="A32">
        <v>130</v>
      </c>
      <c r="B32" t="s">
        <v>251</v>
      </c>
      <c r="C32" t="s">
        <v>252</v>
      </c>
      <c r="D32" t="s">
        <v>55</v>
      </c>
      <c r="E32" t="s">
        <v>0</v>
      </c>
      <c r="F32">
        <v>0.7</v>
      </c>
      <c r="G32">
        <v>1</v>
      </c>
      <c r="H32" t="s">
        <v>46</v>
      </c>
      <c r="I32" t="s">
        <v>46</v>
      </c>
      <c r="J32" t="s">
        <v>46</v>
      </c>
      <c r="K32" t="s">
        <v>46</v>
      </c>
      <c r="L32" t="s">
        <v>46</v>
      </c>
      <c r="M32">
        <v>14.67</v>
      </c>
      <c r="N32">
        <v>9.39</v>
      </c>
      <c r="O32">
        <v>14.67</v>
      </c>
      <c r="P32" t="s">
        <v>46</v>
      </c>
      <c r="Q32" t="s">
        <v>46</v>
      </c>
      <c r="R32" t="s">
        <v>46</v>
      </c>
      <c r="S32" t="s">
        <v>46</v>
      </c>
      <c r="T32" t="s">
        <v>46</v>
      </c>
      <c r="U32" t="s">
        <v>46</v>
      </c>
      <c r="V32" t="s">
        <v>46</v>
      </c>
      <c r="W32" t="s">
        <v>46</v>
      </c>
      <c r="X32" t="s">
        <v>46</v>
      </c>
      <c r="Y32" t="s">
        <v>137</v>
      </c>
      <c r="Z32" t="s">
        <v>137</v>
      </c>
      <c r="AA32" t="s">
        <v>46</v>
      </c>
      <c r="AB32" t="s">
        <v>249</v>
      </c>
      <c r="AC32" t="s">
        <v>249</v>
      </c>
      <c r="AD32" t="s">
        <v>76</v>
      </c>
      <c r="AE32" t="s">
        <v>250</v>
      </c>
      <c r="AF32" t="s">
        <v>250</v>
      </c>
      <c r="AG32" t="s">
        <v>250</v>
      </c>
      <c r="AH32" t="s">
        <v>250</v>
      </c>
      <c r="AK32" t="s">
        <v>46</v>
      </c>
      <c r="AL32" t="s">
        <v>46</v>
      </c>
      <c r="AM32" t="s">
        <v>46</v>
      </c>
      <c r="AN32" t="s">
        <v>46</v>
      </c>
      <c r="AO32" t="s">
        <v>46</v>
      </c>
      <c r="AP32" t="s">
        <v>46</v>
      </c>
      <c r="AQ32" t="s">
        <v>46</v>
      </c>
      <c r="AR32" t="s">
        <v>46</v>
      </c>
      <c r="AS32" t="s">
        <v>46</v>
      </c>
      <c r="AT32" t="s">
        <v>46</v>
      </c>
      <c r="AU32" t="s">
        <v>46</v>
      </c>
      <c r="AV32" t="s">
        <v>46</v>
      </c>
      <c r="AW32" t="s">
        <v>46</v>
      </c>
      <c r="AX32" t="s">
        <v>46</v>
      </c>
      <c r="AY32" t="s">
        <v>46</v>
      </c>
      <c r="AZ32" t="s">
        <v>46</v>
      </c>
      <c r="BA32" t="s">
        <v>46</v>
      </c>
      <c r="BB32" t="s">
        <v>46</v>
      </c>
      <c r="BC32" t="s">
        <v>46</v>
      </c>
      <c r="BD32" t="s">
        <v>46</v>
      </c>
      <c r="BE32" t="s">
        <v>46</v>
      </c>
      <c r="BF32">
        <v>0</v>
      </c>
      <c r="BG32">
        <f t="shared" si="0"/>
        <v>31</v>
      </c>
    </row>
    <row r="33" spans="1:59" x14ac:dyDescent="0.3">
      <c r="A33">
        <v>802</v>
      </c>
      <c r="B33" t="s">
        <v>208</v>
      </c>
      <c r="C33" t="s">
        <v>209</v>
      </c>
      <c r="D33" t="s">
        <v>44</v>
      </c>
      <c r="E33" t="s">
        <v>45</v>
      </c>
      <c r="F33">
        <v>4.3</v>
      </c>
      <c r="G33">
        <v>7</v>
      </c>
      <c r="H33">
        <v>3</v>
      </c>
      <c r="I33">
        <v>183</v>
      </c>
      <c r="J33">
        <v>184</v>
      </c>
      <c r="K33">
        <v>184</v>
      </c>
      <c r="L33">
        <v>184</v>
      </c>
      <c r="M33">
        <v>13.99</v>
      </c>
      <c r="N33">
        <v>8.9600000000000009</v>
      </c>
      <c r="O33">
        <v>1.66</v>
      </c>
      <c r="P33">
        <v>5.23</v>
      </c>
      <c r="Q33">
        <v>441.9</v>
      </c>
      <c r="R33">
        <v>1000.37</v>
      </c>
      <c r="S33">
        <v>677.8</v>
      </c>
      <c r="T33">
        <v>956.96</v>
      </c>
      <c r="U33">
        <v>31.58</v>
      </c>
      <c r="V33">
        <v>71.489999999999995</v>
      </c>
      <c r="W33">
        <v>48.44</v>
      </c>
      <c r="X33">
        <v>68.38</v>
      </c>
      <c r="Y33" t="s">
        <v>97</v>
      </c>
      <c r="Z33" t="s">
        <v>97</v>
      </c>
      <c r="AA33">
        <v>6.1</v>
      </c>
      <c r="AB33" t="s">
        <v>210</v>
      </c>
      <c r="AC33" t="s">
        <v>211</v>
      </c>
      <c r="AD33" t="s">
        <v>76</v>
      </c>
      <c r="AE33" t="s">
        <v>100</v>
      </c>
      <c r="AF33" t="s">
        <v>99</v>
      </c>
      <c r="AG33" t="s">
        <v>100</v>
      </c>
      <c r="AH33" t="s">
        <v>99</v>
      </c>
      <c r="AK33">
        <v>95.76</v>
      </c>
      <c r="AL33">
        <v>27.78</v>
      </c>
      <c r="AM33">
        <v>9.8000000000000007</v>
      </c>
      <c r="AN33">
        <v>4.2300000000000004</v>
      </c>
      <c r="AO33">
        <v>5.57</v>
      </c>
      <c r="AP33">
        <v>48.39</v>
      </c>
      <c r="AQ33">
        <v>67.98</v>
      </c>
      <c r="AR33">
        <v>9982</v>
      </c>
      <c r="AS33">
        <v>10024</v>
      </c>
      <c r="AT33">
        <v>1.55</v>
      </c>
      <c r="AU33">
        <v>3.29</v>
      </c>
      <c r="AV33">
        <v>7634</v>
      </c>
      <c r="AW33">
        <v>7873</v>
      </c>
      <c r="AX33">
        <v>0</v>
      </c>
      <c r="AY33">
        <v>0</v>
      </c>
      <c r="AZ33">
        <v>0</v>
      </c>
      <c r="BA33">
        <v>4205</v>
      </c>
      <c r="BB33">
        <v>4872</v>
      </c>
      <c r="BC33">
        <v>17355</v>
      </c>
      <c r="BD33">
        <v>6513</v>
      </c>
      <c r="BE33">
        <v>0</v>
      </c>
      <c r="BF33">
        <v>2</v>
      </c>
      <c r="BG33">
        <f t="shared" si="0"/>
        <v>32</v>
      </c>
    </row>
    <row r="34" spans="1:59" x14ac:dyDescent="0.3">
      <c r="A34">
        <v>317</v>
      </c>
      <c r="B34" t="s">
        <v>107</v>
      </c>
      <c r="C34" t="s">
        <v>108</v>
      </c>
      <c r="D34" t="s">
        <v>55</v>
      </c>
      <c r="E34" t="s">
        <v>96</v>
      </c>
      <c r="F34">
        <v>0.7</v>
      </c>
      <c r="G34">
        <v>1</v>
      </c>
      <c r="H34">
        <v>1</v>
      </c>
      <c r="I34">
        <v>1</v>
      </c>
      <c r="J34">
        <v>10</v>
      </c>
      <c r="K34">
        <v>3</v>
      </c>
      <c r="L34">
        <v>84</v>
      </c>
      <c r="M34">
        <v>12.7</v>
      </c>
      <c r="N34">
        <v>8.1300000000000008</v>
      </c>
      <c r="O34">
        <v>12.7</v>
      </c>
      <c r="P34">
        <v>5.12</v>
      </c>
      <c r="Q34">
        <v>4.08</v>
      </c>
      <c r="R34">
        <v>27.6</v>
      </c>
      <c r="S34">
        <v>6.55</v>
      </c>
      <c r="T34">
        <v>89.46</v>
      </c>
      <c r="U34">
        <v>0.32</v>
      </c>
      <c r="V34">
        <v>2.17</v>
      </c>
      <c r="W34">
        <v>0.52</v>
      </c>
      <c r="X34">
        <v>7.04</v>
      </c>
      <c r="Y34" t="s">
        <v>36</v>
      </c>
      <c r="Z34" t="s">
        <v>109</v>
      </c>
      <c r="AA34">
        <v>5.6</v>
      </c>
      <c r="AB34" t="s">
        <v>110</v>
      </c>
      <c r="AC34" t="s">
        <v>111</v>
      </c>
      <c r="AD34" t="s">
        <v>76</v>
      </c>
      <c r="AE34" t="s">
        <v>41</v>
      </c>
      <c r="AF34" t="s">
        <v>40</v>
      </c>
      <c r="AG34" t="s">
        <v>100</v>
      </c>
      <c r="AH34" t="s">
        <v>99</v>
      </c>
      <c r="AK34">
        <v>99.34</v>
      </c>
      <c r="AL34">
        <v>34.83</v>
      </c>
      <c r="AM34">
        <v>7</v>
      </c>
      <c r="AN34">
        <v>0.65</v>
      </c>
      <c r="AO34">
        <v>6.35</v>
      </c>
      <c r="AP34">
        <v>42.63</v>
      </c>
      <c r="AQ34">
        <v>64.510000000000005</v>
      </c>
      <c r="AR34">
        <v>0</v>
      </c>
      <c r="AS34">
        <v>678</v>
      </c>
      <c r="AT34">
        <v>0</v>
      </c>
      <c r="AU34">
        <v>1.52</v>
      </c>
      <c r="AV34">
        <v>0</v>
      </c>
      <c r="AW34">
        <v>0</v>
      </c>
      <c r="AX34">
        <v>0</v>
      </c>
      <c r="AY34">
        <v>0</v>
      </c>
      <c r="AZ34">
        <v>0</v>
      </c>
      <c r="BA34">
        <v>548</v>
      </c>
      <c r="BB34">
        <v>485</v>
      </c>
      <c r="BC34">
        <v>0</v>
      </c>
      <c r="BD34">
        <v>0</v>
      </c>
      <c r="BE34">
        <v>0</v>
      </c>
      <c r="BF34">
        <v>2</v>
      </c>
      <c r="BG34">
        <f t="shared" si="0"/>
        <v>33</v>
      </c>
    </row>
    <row r="35" spans="1:59" x14ac:dyDescent="0.3">
      <c r="A35">
        <v>91</v>
      </c>
      <c r="B35" t="s">
        <v>247</v>
      </c>
      <c r="C35" t="s">
        <v>248</v>
      </c>
      <c r="D35" t="s">
        <v>55</v>
      </c>
      <c r="E35" t="s">
        <v>0</v>
      </c>
      <c r="F35">
        <v>1.1000000000000001</v>
      </c>
      <c r="G35">
        <v>3</v>
      </c>
      <c r="H35" t="s">
        <v>46</v>
      </c>
      <c r="I35" t="s">
        <v>46</v>
      </c>
      <c r="J35" t="s">
        <v>46</v>
      </c>
      <c r="K35" t="s">
        <v>46</v>
      </c>
      <c r="L35" t="s">
        <v>46</v>
      </c>
      <c r="M35">
        <v>10.97</v>
      </c>
      <c r="N35">
        <v>7.02</v>
      </c>
      <c r="O35">
        <v>2.61</v>
      </c>
      <c r="P35" t="s">
        <v>46</v>
      </c>
      <c r="Q35" t="s">
        <v>46</v>
      </c>
      <c r="R35" t="s">
        <v>46</v>
      </c>
      <c r="S35" t="s">
        <v>46</v>
      </c>
      <c r="T35" t="s">
        <v>46</v>
      </c>
      <c r="U35" t="s">
        <v>46</v>
      </c>
      <c r="V35" t="s">
        <v>46</v>
      </c>
      <c r="W35" t="s">
        <v>46</v>
      </c>
      <c r="X35" t="s">
        <v>46</v>
      </c>
      <c r="Y35" t="s">
        <v>137</v>
      </c>
      <c r="Z35" t="s">
        <v>137</v>
      </c>
      <c r="AA35" t="s">
        <v>46</v>
      </c>
      <c r="AB35" t="s">
        <v>249</v>
      </c>
      <c r="AC35" t="s">
        <v>249</v>
      </c>
      <c r="AD35" t="s">
        <v>76</v>
      </c>
      <c r="AE35" t="s">
        <v>250</v>
      </c>
      <c r="AF35" t="s">
        <v>250</v>
      </c>
      <c r="AG35" t="s">
        <v>250</v>
      </c>
      <c r="AH35" t="s">
        <v>250</v>
      </c>
      <c r="AK35" t="s">
        <v>46</v>
      </c>
      <c r="AL35" t="s">
        <v>46</v>
      </c>
      <c r="AM35" t="s">
        <v>46</v>
      </c>
      <c r="AN35" t="s">
        <v>46</v>
      </c>
      <c r="AO35" t="s">
        <v>46</v>
      </c>
      <c r="AP35" t="s">
        <v>46</v>
      </c>
      <c r="AQ35" t="s">
        <v>46</v>
      </c>
      <c r="AR35" t="s">
        <v>46</v>
      </c>
      <c r="AS35" t="s">
        <v>46</v>
      </c>
      <c r="AT35" t="s">
        <v>46</v>
      </c>
      <c r="AU35" t="s">
        <v>46</v>
      </c>
      <c r="AV35" t="s">
        <v>46</v>
      </c>
      <c r="AW35" t="s">
        <v>46</v>
      </c>
      <c r="AX35" t="s">
        <v>46</v>
      </c>
      <c r="AY35" t="s">
        <v>46</v>
      </c>
      <c r="AZ35" t="s">
        <v>46</v>
      </c>
      <c r="BA35" t="s">
        <v>46</v>
      </c>
      <c r="BB35" t="s">
        <v>46</v>
      </c>
      <c r="BC35" t="s">
        <v>46</v>
      </c>
      <c r="BD35" t="s">
        <v>46</v>
      </c>
      <c r="BE35" t="s">
        <v>46</v>
      </c>
      <c r="BF35">
        <v>0</v>
      </c>
      <c r="BG35">
        <f t="shared" si="0"/>
        <v>34</v>
      </c>
    </row>
    <row r="36" spans="1:59" x14ac:dyDescent="0.3">
      <c r="A36">
        <v>391</v>
      </c>
      <c r="B36" t="s">
        <v>140</v>
      </c>
      <c r="C36" t="s">
        <v>141</v>
      </c>
      <c r="D36" t="s">
        <v>142</v>
      </c>
      <c r="E36" t="s">
        <v>96</v>
      </c>
      <c r="F36">
        <v>4.9000000000000004</v>
      </c>
      <c r="G36">
        <v>8</v>
      </c>
      <c r="H36">
        <v>4</v>
      </c>
      <c r="I36">
        <v>3</v>
      </c>
      <c r="J36">
        <v>75</v>
      </c>
      <c r="K36">
        <v>20</v>
      </c>
      <c r="L36">
        <v>98</v>
      </c>
      <c r="M36">
        <v>7.28</v>
      </c>
      <c r="N36">
        <v>4.66</v>
      </c>
      <c r="O36">
        <v>0.89</v>
      </c>
      <c r="P36">
        <v>2.39</v>
      </c>
      <c r="Q36">
        <v>1.37</v>
      </c>
      <c r="R36">
        <v>54.9</v>
      </c>
      <c r="S36">
        <v>6.3</v>
      </c>
      <c r="T36">
        <v>41.22</v>
      </c>
      <c r="U36">
        <v>0.19</v>
      </c>
      <c r="V36">
        <v>7.54</v>
      </c>
      <c r="W36">
        <v>0.87</v>
      </c>
      <c r="X36">
        <v>5.66</v>
      </c>
      <c r="Y36" t="s">
        <v>62</v>
      </c>
      <c r="Z36" t="s">
        <v>109</v>
      </c>
      <c r="AA36">
        <v>5.0999999999999996</v>
      </c>
      <c r="AB36" t="s">
        <v>103</v>
      </c>
      <c r="AC36" t="s">
        <v>143</v>
      </c>
      <c r="AD36" t="s">
        <v>76</v>
      </c>
      <c r="AE36" t="s">
        <v>41</v>
      </c>
      <c r="AF36" t="s">
        <v>40</v>
      </c>
      <c r="AG36" t="s">
        <v>99</v>
      </c>
      <c r="AH36" t="s">
        <v>41</v>
      </c>
      <c r="AJ36" t="s">
        <v>68</v>
      </c>
      <c r="AK36">
        <v>95.09</v>
      </c>
      <c r="AL36">
        <v>22.21</v>
      </c>
      <c r="AM36">
        <v>29.94</v>
      </c>
      <c r="AN36">
        <v>4.9000000000000004</v>
      </c>
      <c r="AO36">
        <v>25.04</v>
      </c>
      <c r="AP36">
        <v>64.42</v>
      </c>
      <c r="AQ36">
        <v>72.88</v>
      </c>
      <c r="AR36">
        <v>0</v>
      </c>
      <c r="AS36">
        <v>4689</v>
      </c>
      <c r="AT36">
        <v>0</v>
      </c>
      <c r="AU36">
        <v>3.09</v>
      </c>
      <c r="AV36">
        <v>0</v>
      </c>
      <c r="AW36">
        <v>0</v>
      </c>
      <c r="AX36">
        <v>0</v>
      </c>
      <c r="AY36">
        <v>0</v>
      </c>
      <c r="AZ36">
        <v>0</v>
      </c>
      <c r="BA36">
        <v>996</v>
      </c>
      <c r="BB36">
        <v>13479</v>
      </c>
      <c r="BC36">
        <v>0</v>
      </c>
      <c r="BD36">
        <v>0</v>
      </c>
      <c r="BE36">
        <v>0</v>
      </c>
      <c r="BF36">
        <v>1</v>
      </c>
      <c r="BG36">
        <f t="shared" si="0"/>
        <v>35</v>
      </c>
    </row>
    <row r="37" spans="1:59" x14ac:dyDescent="0.3">
      <c r="A37">
        <v>837</v>
      </c>
      <c r="B37" t="s">
        <v>233</v>
      </c>
      <c r="C37" t="s">
        <v>234</v>
      </c>
      <c r="D37" t="s">
        <v>44</v>
      </c>
      <c r="E37" t="s">
        <v>35</v>
      </c>
      <c r="F37">
        <v>1.1000000000000001</v>
      </c>
      <c r="G37">
        <v>2</v>
      </c>
      <c r="H37">
        <v>2</v>
      </c>
      <c r="I37">
        <v>184</v>
      </c>
      <c r="J37">
        <v>184</v>
      </c>
      <c r="K37">
        <v>184</v>
      </c>
      <c r="L37">
        <v>184</v>
      </c>
      <c r="M37">
        <v>6.68</v>
      </c>
      <c r="N37">
        <v>4.28</v>
      </c>
      <c r="O37">
        <v>2.87</v>
      </c>
      <c r="P37">
        <v>3.19</v>
      </c>
      <c r="Q37">
        <v>589.99</v>
      </c>
      <c r="R37">
        <v>1053.57</v>
      </c>
      <c r="S37">
        <v>797.57</v>
      </c>
      <c r="T37">
        <v>1027.02</v>
      </c>
      <c r="U37">
        <v>88.32</v>
      </c>
      <c r="V37">
        <v>157.72</v>
      </c>
      <c r="W37">
        <v>119.4</v>
      </c>
      <c r="X37">
        <v>153.75</v>
      </c>
      <c r="Y37" t="s">
        <v>97</v>
      </c>
      <c r="Z37" t="s">
        <v>97</v>
      </c>
      <c r="AA37">
        <v>4.9000000000000004</v>
      </c>
      <c r="AB37" t="s">
        <v>207</v>
      </c>
      <c r="AC37" t="s">
        <v>211</v>
      </c>
      <c r="AD37" t="s">
        <v>76</v>
      </c>
      <c r="AE37" t="s">
        <v>100</v>
      </c>
      <c r="AF37" t="s">
        <v>99</v>
      </c>
      <c r="AG37" t="s">
        <v>100</v>
      </c>
      <c r="AH37" t="s">
        <v>99</v>
      </c>
      <c r="AK37">
        <v>98.92</v>
      </c>
      <c r="AL37">
        <v>47.15</v>
      </c>
      <c r="AM37">
        <v>4.67</v>
      </c>
      <c r="AN37">
        <v>1.06</v>
      </c>
      <c r="AO37">
        <v>3.61</v>
      </c>
      <c r="AP37">
        <v>30.51</v>
      </c>
      <c r="AQ37">
        <v>51.77</v>
      </c>
      <c r="AR37">
        <v>7602</v>
      </c>
      <c r="AS37">
        <v>7603</v>
      </c>
      <c r="AT37">
        <v>1.44</v>
      </c>
      <c r="AU37">
        <v>3.99</v>
      </c>
      <c r="AV37">
        <v>6223</v>
      </c>
      <c r="AW37">
        <v>4543</v>
      </c>
      <c r="AX37">
        <v>195</v>
      </c>
      <c r="AY37">
        <v>0</v>
      </c>
      <c r="AZ37">
        <v>0</v>
      </c>
      <c r="BA37">
        <v>2285</v>
      </c>
      <c r="BB37">
        <v>1437</v>
      </c>
      <c r="BC37">
        <v>19890</v>
      </c>
      <c r="BD37">
        <v>6686</v>
      </c>
      <c r="BE37">
        <v>0</v>
      </c>
      <c r="BF37">
        <v>2</v>
      </c>
      <c r="BG37">
        <f t="shared" si="0"/>
        <v>36</v>
      </c>
    </row>
    <row r="38" spans="1:59" x14ac:dyDescent="0.3">
      <c r="A38">
        <v>356</v>
      </c>
      <c r="B38" t="s">
        <v>118</v>
      </c>
      <c r="C38" t="s">
        <v>119</v>
      </c>
      <c r="D38" t="s">
        <v>61</v>
      </c>
      <c r="E38" t="s">
        <v>96</v>
      </c>
      <c r="F38">
        <v>5</v>
      </c>
      <c r="G38">
        <v>8</v>
      </c>
      <c r="H38">
        <v>6</v>
      </c>
      <c r="I38">
        <v>2</v>
      </c>
      <c r="J38">
        <v>3</v>
      </c>
      <c r="K38">
        <v>4</v>
      </c>
      <c r="L38">
        <v>11</v>
      </c>
      <c r="M38">
        <v>5.97</v>
      </c>
      <c r="N38">
        <v>3.82</v>
      </c>
      <c r="O38">
        <v>0.65</v>
      </c>
      <c r="P38">
        <v>2.02</v>
      </c>
      <c r="Q38">
        <v>1.02</v>
      </c>
      <c r="R38">
        <v>1.38</v>
      </c>
      <c r="S38">
        <v>0.94</v>
      </c>
      <c r="T38">
        <v>2.2400000000000002</v>
      </c>
      <c r="U38">
        <v>0.17</v>
      </c>
      <c r="V38">
        <v>0.23</v>
      </c>
      <c r="W38">
        <v>0.16</v>
      </c>
      <c r="X38">
        <v>0.37</v>
      </c>
      <c r="Y38" t="s">
        <v>56</v>
      </c>
      <c r="Z38" t="s">
        <v>36</v>
      </c>
      <c r="AA38">
        <v>4.8</v>
      </c>
      <c r="AB38" t="s">
        <v>103</v>
      </c>
      <c r="AC38" t="s">
        <v>48</v>
      </c>
      <c r="AD38" t="s">
        <v>76</v>
      </c>
      <c r="AE38" t="s">
        <v>40</v>
      </c>
      <c r="AF38" t="s">
        <v>58</v>
      </c>
      <c r="AG38" t="s">
        <v>40</v>
      </c>
      <c r="AH38" t="s">
        <v>58</v>
      </c>
      <c r="AK38">
        <v>95.05</v>
      </c>
      <c r="AL38">
        <v>2.95</v>
      </c>
      <c r="AM38">
        <v>34.49</v>
      </c>
      <c r="AN38">
        <v>4.9400000000000004</v>
      </c>
      <c r="AO38">
        <v>29.55</v>
      </c>
      <c r="AP38">
        <v>91.12</v>
      </c>
      <c r="AQ38">
        <v>92.1</v>
      </c>
      <c r="AR38">
        <v>0</v>
      </c>
      <c r="AS38">
        <v>0</v>
      </c>
      <c r="AT38">
        <v>0</v>
      </c>
      <c r="AU38">
        <v>0</v>
      </c>
      <c r="AV38">
        <v>0</v>
      </c>
      <c r="AW38">
        <v>0</v>
      </c>
      <c r="AX38">
        <v>0</v>
      </c>
      <c r="AY38">
        <v>0</v>
      </c>
      <c r="AZ38">
        <v>0</v>
      </c>
      <c r="BA38">
        <v>0</v>
      </c>
      <c r="BB38">
        <v>0</v>
      </c>
      <c r="BC38">
        <v>0</v>
      </c>
      <c r="BD38">
        <v>0</v>
      </c>
      <c r="BE38">
        <v>0</v>
      </c>
      <c r="BF38">
        <v>0</v>
      </c>
      <c r="BG38">
        <f t="shared" si="0"/>
        <v>37</v>
      </c>
    </row>
    <row r="39" spans="1:59" x14ac:dyDescent="0.3">
      <c r="A39">
        <v>319</v>
      </c>
      <c r="B39" t="s">
        <v>115</v>
      </c>
      <c r="C39" t="s">
        <v>116</v>
      </c>
      <c r="D39" t="s">
        <v>61</v>
      </c>
      <c r="E39" t="s">
        <v>96</v>
      </c>
      <c r="F39">
        <v>2.9</v>
      </c>
      <c r="G39">
        <v>5</v>
      </c>
      <c r="H39">
        <v>24</v>
      </c>
      <c r="I39">
        <v>10</v>
      </c>
      <c r="J39">
        <v>4</v>
      </c>
      <c r="K39">
        <v>11</v>
      </c>
      <c r="L39">
        <v>7</v>
      </c>
      <c r="M39">
        <v>4.47</v>
      </c>
      <c r="N39">
        <v>2.86</v>
      </c>
      <c r="O39">
        <v>0.63</v>
      </c>
      <c r="P39">
        <v>2.0699999999999998</v>
      </c>
      <c r="Q39">
        <v>0.95</v>
      </c>
      <c r="R39">
        <v>0.85</v>
      </c>
      <c r="S39">
        <v>0.89</v>
      </c>
      <c r="T39">
        <v>0.85</v>
      </c>
      <c r="U39">
        <v>0.21</v>
      </c>
      <c r="V39">
        <v>0.19</v>
      </c>
      <c r="W39">
        <v>0.2</v>
      </c>
      <c r="X39">
        <v>0.19</v>
      </c>
      <c r="Y39" t="s">
        <v>36</v>
      </c>
      <c r="Z39" t="s">
        <v>56</v>
      </c>
      <c r="AA39">
        <v>5.9</v>
      </c>
      <c r="AB39" t="s">
        <v>117</v>
      </c>
      <c r="AC39" t="s">
        <v>111</v>
      </c>
      <c r="AD39" t="s">
        <v>76</v>
      </c>
      <c r="AE39" t="s">
        <v>41</v>
      </c>
      <c r="AF39" t="s">
        <v>40</v>
      </c>
      <c r="AG39" t="s">
        <v>41</v>
      </c>
      <c r="AH39" t="s">
        <v>40</v>
      </c>
      <c r="AK39">
        <v>97.05</v>
      </c>
      <c r="AL39">
        <v>6.33</v>
      </c>
      <c r="AM39">
        <v>37.96</v>
      </c>
      <c r="AN39">
        <v>2.94</v>
      </c>
      <c r="AO39">
        <v>35.020000000000003</v>
      </c>
      <c r="AP39">
        <v>90.31</v>
      </c>
      <c r="AQ39">
        <v>90.72</v>
      </c>
      <c r="AR39">
        <v>0</v>
      </c>
      <c r="AS39">
        <v>0</v>
      </c>
      <c r="AT39">
        <v>0</v>
      </c>
      <c r="AU39">
        <v>0</v>
      </c>
      <c r="AV39">
        <v>0</v>
      </c>
      <c r="AW39">
        <v>0</v>
      </c>
      <c r="AX39">
        <v>0</v>
      </c>
      <c r="AY39">
        <v>0</v>
      </c>
      <c r="AZ39">
        <v>0</v>
      </c>
      <c r="BA39">
        <v>0</v>
      </c>
      <c r="BB39">
        <v>0</v>
      </c>
      <c r="BC39">
        <v>0</v>
      </c>
      <c r="BD39">
        <v>0</v>
      </c>
      <c r="BE39">
        <v>0</v>
      </c>
      <c r="BF39">
        <v>1</v>
      </c>
      <c r="BG39">
        <f t="shared" si="0"/>
        <v>38</v>
      </c>
    </row>
    <row r="40" spans="1:59" x14ac:dyDescent="0.3">
      <c r="A40">
        <v>601</v>
      </c>
      <c r="B40" t="s">
        <v>255</v>
      </c>
      <c r="C40" t="s">
        <v>256</v>
      </c>
      <c r="D40" t="s">
        <v>257</v>
      </c>
      <c r="E40" t="s">
        <v>0</v>
      </c>
      <c r="F40">
        <v>1.2</v>
      </c>
      <c r="G40">
        <v>2</v>
      </c>
      <c r="H40" t="s">
        <v>46</v>
      </c>
      <c r="I40" t="s">
        <v>46</v>
      </c>
      <c r="J40" t="s">
        <v>46</v>
      </c>
      <c r="K40" t="s">
        <v>46</v>
      </c>
      <c r="L40" t="s">
        <v>46</v>
      </c>
      <c r="M40">
        <v>3.7</v>
      </c>
      <c r="N40">
        <v>2.37</v>
      </c>
      <c r="O40">
        <v>1.7</v>
      </c>
      <c r="P40" t="s">
        <v>46</v>
      </c>
      <c r="Q40" t="s">
        <v>46</v>
      </c>
      <c r="R40" t="s">
        <v>46</v>
      </c>
      <c r="S40" t="s">
        <v>46</v>
      </c>
      <c r="T40" t="s">
        <v>46</v>
      </c>
      <c r="U40" t="s">
        <v>46</v>
      </c>
      <c r="V40" t="s">
        <v>46</v>
      </c>
      <c r="W40" t="s">
        <v>46</v>
      </c>
      <c r="X40" t="s">
        <v>46</v>
      </c>
      <c r="Y40" t="s">
        <v>137</v>
      </c>
      <c r="Z40" t="s">
        <v>137</v>
      </c>
      <c r="AA40">
        <v>2.2999999999999998</v>
      </c>
      <c r="AC40" t="s">
        <v>258</v>
      </c>
      <c r="AD40" t="s">
        <v>76</v>
      </c>
      <c r="AE40" t="s">
        <v>259</v>
      </c>
      <c r="AF40" t="s">
        <v>259</v>
      </c>
      <c r="AG40" t="s">
        <v>259</v>
      </c>
      <c r="AH40" t="s">
        <v>259</v>
      </c>
      <c r="AK40" t="s">
        <v>46</v>
      </c>
      <c r="AL40" t="s">
        <v>46</v>
      </c>
      <c r="AM40" t="s">
        <v>46</v>
      </c>
      <c r="AN40" t="s">
        <v>46</v>
      </c>
      <c r="AO40" t="s">
        <v>46</v>
      </c>
      <c r="AP40" t="s">
        <v>46</v>
      </c>
      <c r="AQ40" t="s">
        <v>46</v>
      </c>
      <c r="AR40" t="s">
        <v>46</v>
      </c>
      <c r="AS40" t="s">
        <v>46</v>
      </c>
      <c r="AT40" t="s">
        <v>46</v>
      </c>
      <c r="AU40" t="s">
        <v>46</v>
      </c>
      <c r="AV40" t="s">
        <v>46</v>
      </c>
      <c r="AW40" t="s">
        <v>46</v>
      </c>
      <c r="AX40" t="s">
        <v>46</v>
      </c>
      <c r="AY40" t="s">
        <v>46</v>
      </c>
      <c r="AZ40" t="s">
        <v>46</v>
      </c>
      <c r="BA40" t="s">
        <v>46</v>
      </c>
      <c r="BB40" t="s">
        <v>46</v>
      </c>
      <c r="BC40" t="s">
        <v>46</v>
      </c>
      <c r="BD40" t="s">
        <v>46</v>
      </c>
      <c r="BE40" t="s">
        <v>46</v>
      </c>
      <c r="BF40">
        <v>0</v>
      </c>
      <c r="BG40">
        <f t="shared" si="0"/>
        <v>39</v>
      </c>
    </row>
    <row r="41" spans="1:59" x14ac:dyDescent="0.3">
      <c r="A41">
        <v>823</v>
      </c>
      <c r="B41" t="s">
        <v>220</v>
      </c>
      <c r="C41" t="s">
        <v>221</v>
      </c>
      <c r="D41" t="s">
        <v>34</v>
      </c>
      <c r="E41" t="s">
        <v>45</v>
      </c>
      <c r="F41">
        <v>0.7</v>
      </c>
      <c r="G41">
        <v>1</v>
      </c>
      <c r="H41">
        <v>1</v>
      </c>
      <c r="I41">
        <v>0</v>
      </c>
      <c r="J41">
        <v>0</v>
      </c>
      <c r="K41">
        <v>0</v>
      </c>
      <c r="L41">
        <v>0</v>
      </c>
      <c r="M41">
        <v>2.06</v>
      </c>
      <c r="N41">
        <v>1.32</v>
      </c>
      <c r="O41">
        <v>2.06</v>
      </c>
      <c r="P41">
        <v>0.9</v>
      </c>
      <c r="Q41">
        <v>0</v>
      </c>
      <c r="R41">
        <v>0</v>
      </c>
      <c r="S41">
        <v>0</v>
      </c>
      <c r="T41">
        <v>0</v>
      </c>
      <c r="U41">
        <v>0</v>
      </c>
      <c r="V41">
        <v>0</v>
      </c>
      <c r="W41">
        <v>0</v>
      </c>
      <c r="X41">
        <v>0</v>
      </c>
      <c r="Y41" t="s">
        <v>202</v>
      </c>
      <c r="Z41" t="s">
        <v>202</v>
      </c>
      <c r="AA41">
        <v>6.4</v>
      </c>
      <c r="AB41" t="s">
        <v>111</v>
      </c>
      <c r="AD41" t="s">
        <v>76</v>
      </c>
      <c r="AE41" t="s">
        <v>204</v>
      </c>
      <c r="AF41" t="s">
        <v>204</v>
      </c>
      <c r="AG41" t="s">
        <v>204</v>
      </c>
      <c r="AH41" t="s">
        <v>204</v>
      </c>
      <c r="AK41">
        <v>99.34</v>
      </c>
      <c r="AL41">
        <v>85</v>
      </c>
      <c r="AM41">
        <v>1.3</v>
      </c>
      <c r="AN41">
        <v>0.65</v>
      </c>
      <c r="AO41">
        <v>0.65</v>
      </c>
      <c r="AP41">
        <v>6.73</v>
      </c>
      <c r="AQ41">
        <v>14.33</v>
      </c>
      <c r="AR41">
        <v>0</v>
      </c>
      <c r="AS41">
        <v>0</v>
      </c>
      <c r="AT41">
        <v>0</v>
      </c>
      <c r="AU41">
        <v>0</v>
      </c>
      <c r="AV41">
        <v>0</v>
      </c>
      <c r="AW41">
        <v>0</v>
      </c>
      <c r="AX41">
        <v>0</v>
      </c>
      <c r="AY41">
        <v>0</v>
      </c>
      <c r="AZ41">
        <v>0</v>
      </c>
      <c r="BA41">
        <v>0</v>
      </c>
      <c r="BB41">
        <v>0</v>
      </c>
      <c r="BC41">
        <v>0</v>
      </c>
      <c r="BD41">
        <v>0</v>
      </c>
      <c r="BE41">
        <v>0</v>
      </c>
      <c r="BF41">
        <v>0</v>
      </c>
      <c r="BG41">
        <f t="shared" si="0"/>
        <v>40</v>
      </c>
    </row>
    <row r="42" spans="1:59" x14ac:dyDescent="0.3">
      <c r="A42">
        <v>313</v>
      </c>
      <c r="B42" t="s">
        <v>94</v>
      </c>
      <c r="C42" t="s">
        <v>95</v>
      </c>
      <c r="D42" t="s">
        <v>89</v>
      </c>
      <c r="E42" t="s">
        <v>96</v>
      </c>
      <c r="F42">
        <v>0.7</v>
      </c>
      <c r="G42">
        <v>1</v>
      </c>
      <c r="H42">
        <v>1</v>
      </c>
      <c r="I42">
        <v>0</v>
      </c>
      <c r="J42">
        <v>11</v>
      </c>
      <c r="K42">
        <v>4</v>
      </c>
      <c r="L42">
        <v>28</v>
      </c>
      <c r="M42">
        <v>1.73</v>
      </c>
      <c r="N42">
        <v>1.1100000000000001</v>
      </c>
      <c r="O42">
        <v>1.73</v>
      </c>
      <c r="P42">
        <v>0.82</v>
      </c>
      <c r="Q42">
        <v>0</v>
      </c>
      <c r="R42">
        <v>17.45</v>
      </c>
      <c r="S42">
        <v>3.16</v>
      </c>
      <c r="T42">
        <v>26.19</v>
      </c>
      <c r="U42">
        <v>0</v>
      </c>
      <c r="V42">
        <v>10.119999999999999</v>
      </c>
      <c r="W42">
        <v>1.83</v>
      </c>
      <c r="X42">
        <v>15.18</v>
      </c>
      <c r="Y42" t="s">
        <v>62</v>
      </c>
      <c r="Z42" t="s">
        <v>97</v>
      </c>
      <c r="AA42">
        <v>7.4</v>
      </c>
      <c r="AB42" t="s">
        <v>98</v>
      </c>
      <c r="AC42" t="s">
        <v>90</v>
      </c>
      <c r="AD42" t="s">
        <v>76</v>
      </c>
      <c r="AE42" t="s">
        <v>99</v>
      </c>
      <c r="AF42" t="s">
        <v>41</v>
      </c>
      <c r="AG42" t="s">
        <v>100</v>
      </c>
      <c r="AH42" t="s">
        <v>99</v>
      </c>
      <c r="AK42">
        <v>99.34</v>
      </c>
      <c r="AL42">
        <v>58.83</v>
      </c>
      <c r="AM42">
        <v>4.21</v>
      </c>
      <c r="AN42">
        <v>0.65</v>
      </c>
      <c r="AO42">
        <v>3.56</v>
      </c>
      <c r="AP42">
        <v>21.66</v>
      </c>
      <c r="AQ42">
        <v>40.51</v>
      </c>
      <c r="AR42">
        <v>0</v>
      </c>
      <c r="AS42">
        <v>550</v>
      </c>
      <c r="AT42">
        <v>0</v>
      </c>
      <c r="AU42">
        <v>1.05</v>
      </c>
      <c r="AV42">
        <v>0</v>
      </c>
      <c r="AW42">
        <v>0</v>
      </c>
      <c r="AX42">
        <v>0</v>
      </c>
      <c r="AY42">
        <v>0</v>
      </c>
      <c r="AZ42">
        <v>0</v>
      </c>
      <c r="BA42">
        <v>535</v>
      </c>
      <c r="BB42">
        <v>45</v>
      </c>
      <c r="BC42">
        <v>0</v>
      </c>
      <c r="BD42">
        <v>0</v>
      </c>
      <c r="BE42">
        <v>0</v>
      </c>
      <c r="BF42">
        <v>2</v>
      </c>
      <c r="BG42">
        <f t="shared" si="0"/>
        <v>41</v>
      </c>
    </row>
    <row r="43" spans="1:59" x14ac:dyDescent="0.3">
      <c r="A43">
        <v>320</v>
      </c>
      <c r="B43" t="s">
        <v>253</v>
      </c>
      <c r="C43" t="s">
        <v>254</v>
      </c>
      <c r="D43" t="s">
        <v>61</v>
      </c>
      <c r="E43" t="s">
        <v>0</v>
      </c>
      <c r="F43">
        <v>0.3</v>
      </c>
      <c r="G43">
        <v>1</v>
      </c>
      <c r="H43" t="s">
        <v>46</v>
      </c>
      <c r="I43" t="s">
        <v>46</v>
      </c>
      <c r="J43" t="s">
        <v>46</v>
      </c>
      <c r="K43" t="s">
        <v>46</v>
      </c>
      <c r="L43" t="s">
        <v>46</v>
      </c>
      <c r="M43">
        <v>1.6</v>
      </c>
      <c r="N43">
        <v>1.02</v>
      </c>
      <c r="O43">
        <v>0.79</v>
      </c>
      <c r="P43" t="s">
        <v>46</v>
      </c>
      <c r="Q43" t="s">
        <v>46</v>
      </c>
      <c r="R43" t="s">
        <v>46</v>
      </c>
      <c r="S43" t="s">
        <v>46</v>
      </c>
      <c r="T43" t="s">
        <v>46</v>
      </c>
      <c r="U43" t="s">
        <v>46</v>
      </c>
      <c r="V43" t="s">
        <v>46</v>
      </c>
      <c r="W43" t="s">
        <v>46</v>
      </c>
      <c r="X43" t="s">
        <v>46</v>
      </c>
      <c r="Y43" t="s">
        <v>137</v>
      </c>
      <c r="Z43" t="s">
        <v>137</v>
      </c>
      <c r="AA43" t="s">
        <v>46</v>
      </c>
      <c r="AB43" t="s">
        <v>249</v>
      </c>
      <c r="AC43" t="s">
        <v>249</v>
      </c>
      <c r="AD43" t="s">
        <v>76</v>
      </c>
      <c r="AE43" t="s">
        <v>250</v>
      </c>
      <c r="AF43" t="s">
        <v>250</v>
      </c>
      <c r="AG43" t="s">
        <v>250</v>
      </c>
      <c r="AH43" t="s">
        <v>250</v>
      </c>
      <c r="AK43" t="s">
        <v>46</v>
      </c>
      <c r="AL43" t="s">
        <v>46</v>
      </c>
      <c r="AM43" t="s">
        <v>46</v>
      </c>
      <c r="AN43" t="s">
        <v>46</v>
      </c>
      <c r="AO43" t="s">
        <v>46</v>
      </c>
      <c r="AP43" t="s">
        <v>46</v>
      </c>
      <c r="AQ43" t="s">
        <v>46</v>
      </c>
      <c r="AR43" t="s">
        <v>46</v>
      </c>
      <c r="AS43" t="s">
        <v>46</v>
      </c>
      <c r="AT43" t="s">
        <v>46</v>
      </c>
      <c r="AU43" t="s">
        <v>46</v>
      </c>
      <c r="AV43" t="s">
        <v>46</v>
      </c>
      <c r="AW43" t="s">
        <v>46</v>
      </c>
      <c r="AX43" t="s">
        <v>46</v>
      </c>
      <c r="AY43" t="s">
        <v>46</v>
      </c>
      <c r="AZ43" t="s">
        <v>46</v>
      </c>
      <c r="BA43" t="s">
        <v>46</v>
      </c>
      <c r="BB43" t="s">
        <v>46</v>
      </c>
      <c r="BC43" t="s">
        <v>46</v>
      </c>
      <c r="BD43" t="s">
        <v>46</v>
      </c>
      <c r="BE43" t="s">
        <v>46</v>
      </c>
      <c r="BF43">
        <v>0</v>
      </c>
      <c r="BG43">
        <f t="shared" si="0"/>
        <v>42</v>
      </c>
    </row>
    <row r="44" spans="1:59" x14ac:dyDescent="0.3">
      <c r="A44">
        <v>804</v>
      </c>
      <c r="B44" t="s">
        <v>212</v>
      </c>
      <c r="C44" t="s">
        <v>213</v>
      </c>
      <c r="D44" t="s">
        <v>61</v>
      </c>
      <c r="E44" t="s">
        <v>96</v>
      </c>
      <c r="F44">
        <v>0.7</v>
      </c>
      <c r="G44">
        <v>1</v>
      </c>
      <c r="H44">
        <v>1</v>
      </c>
      <c r="I44">
        <v>10</v>
      </c>
      <c r="J44">
        <v>155</v>
      </c>
      <c r="K44">
        <v>155</v>
      </c>
      <c r="L44">
        <v>182</v>
      </c>
      <c r="M44">
        <v>1.1200000000000001</v>
      </c>
      <c r="N44">
        <v>0.72</v>
      </c>
      <c r="O44">
        <v>1.1200000000000001</v>
      </c>
      <c r="P44">
        <v>0.53</v>
      </c>
      <c r="Q44">
        <v>12.32</v>
      </c>
      <c r="R44">
        <v>180.45</v>
      </c>
      <c r="S44">
        <v>115.2</v>
      </c>
      <c r="T44">
        <v>184.43</v>
      </c>
      <c r="U44">
        <v>11</v>
      </c>
      <c r="V44">
        <v>161.12</v>
      </c>
      <c r="W44">
        <v>102.86</v>
      </c>
      <c r="X44">
        <v>164.67</v>
      </c>
      <c r="Y44" t="s">
        <v>97</v>
      </c>
      <c r="Z44" t="s">
        <v>97</v>
      </c>
      <c r="AA44">
        <v>4.9000000000000004</v>
      </c>
      <c r="AD44" t="s">
        <v>76</v>
      </c>
      <c r="AE44" t="s">
        <v>100</v>
      </c>
      <c r="AF44" t="s">
        <v>99</v>
      </c>
      <c r="AG44" t="s">
        <v>100</v>
      </c>
      <c r="AH44" t="s">
        <v>99</v>
      </c>
      <c r="AK44">
        <v>99.34</v>
      </c>
      <c r="AL44">
        <v>78.61</v>
      </c>
      <c r="AM44">
        <v>1.96</v>
      </c>
      <c r="AN44">
        <v>0.65</v>
      </c>
      <c r="AO44">
        <v>1.31</v>
      </c>
      <c r="AP44">
        <v>9.23</v>
      </c>
      <c r="AQ44">
        <v>20.73</v>
      </c>
      <c r="AR44">
        <v>93</v>
      </c>
      <c r="AS44">
        <v>2894</v>
      </c>
      <c r="AT44">
        <v>1</v>
      </c>
      <c r="AU44">
        <v>1.38</v>
      </c>
      <c r="AV44">
        <v>93</v>
      </c>
      <c r="AW44">
        <v>0</v>
      </c>
      <c r="AX44">
        <v>0</v>
      </c>
      <c r="AY44">
        <v>0</v>
      </c>
      <c r="AZ44">
        <v>0</v>
      </c>
      <c r="BA44">
        <v>2449</v>
      </c>
      <c r="BB44">
        <v>1535</v>
      </c>
      <c r="BC44">
        <v>0</v>
      </c>
      <c r="BD44">
        <v>0</v>
      </c>
      <c r="BE44">
        <v>0</v>
      </c>
      <c r="BF44">
        <v>2</v>
      </c>
      <c r="BG44">
        <f t="shared" si="0"/>
        <v>43</v>
      </c>
    </row>
    <row r="45" spans="1:59" x14ac:dyDescent="0.3">
      <c r="A45">
        <v>935</v>
      </c>
      <c r="B45" t="s">
        <v>239</v>
      </c>
      <c r="C45" t="s">
        <v>240</v>
      </c>
      <c r="D45" t="s">
        <v>61</v>
      </c>
      <c r="E45" t="s">
        <v>96</v>
      </c>
      <c r="F45">
        <v>0.5</v>
      </c>
      <c r="G45">
        <v>1</v>
      </c>
      <c r="H45">
        <v>1</v>
      </c>
      <c r="I45">
        <v>3</v>
      </c>
      <c r="J45">
        <v>1</v>
      </c>
      <c r="K45">
        <v>3</v>
      </c>
      <c r="L45">
        <v>11</v>
      </c>
      <c r="M45">
        <v>0.18</v>
      </c>
      <c r="N45">
        <v>0.12</v>
      </c>
      <c r="O45">
        <v>0.13</v>
      </c>
      <c r="P45">
        <v>0.09</v>
      </c>
      <c r="Q45">
        <v>0.05</v>
      </c>
      <c r="R45">
        <v>0.01</v>
      </c>
      <c r="S45">
        <v>0.02</v>
      </c>
      <c r="T45">
        <v>0.03</v>
      </c>
      <c r="U45">
        <v>0.28000000000000003</v>
      </c>
      <c r="V45">
        <v>0.06</v>
      </c>
      <c r="W45">
        <v>0.13</v>
      </c>
      <c r="X45">
        <v>0.19</v>
      </c>
      <c r="Y45" t="s">
        <v>56</v>
      </c>
      <c r="Z45" t="s">
        <v>56</v>
      </c>
      <c r="AA45">
        <v>3.1</v>
      </c>
      <c r="AC45" t="s">
        <v>241</v>
      </c>
      <c r="AD45" t="s">
        <v>76</v>
      </c>
      <c r="AE45" t="s">
        <v>58</v>
      </c>
      <c r="AF45" t="s">
        <v>58</v>
      </c>
      <c r="AG45" t="s">
        <v>58</v>
      </c>
      <c r="AH45" t="s">
        <v>58</v>
      </c>
      <c r="AK45">
        <v>99.52</v>
      </c>
      <c r="AL45">
        <v>18.809999999999999</v>
      </c>
      <c r="AM45">
        <v>5.94</v>
      </c>
      <c r="AN45">
        <v>0.47</v>
      </c>
      <c r="AO45">
        <v>5.47</v>
      </c>
      <c r="AP45">
        <v>71.61</v>
      </c>
      <c r="AQ45">
        <v>80.7</v>
      </c>
      <c r="AR45" t="s">
        <v>46</v>
      </c>
      <c r="AS45" t="s">
        <v>46</v>
      </c>
      <c r="AT45" t="s">
        <v>46</v>
      </c>
      <c r="AU45" t="s">
        <v>46</v>
      </c>
      <c r="AV45" t="s">
        <v>46</v>
      </c>
      <c r="AW45" t="s">
        <v>46</v>
      </c>
      <c r="AX45" t="s">
        <v>46</v>
      </c>
      <c r="AY45" t="s">
        <v>46</v>
      </c>
      <c r="AZ45" t="s">
        <v>46</v>
      </c>
      <c r="BA45" t="s">
        <v>46</v>
      </c>
      <c r="BB45" t="s">
        <v>46</v>
      </c>
      <c r="BC45" t="s">
        <v>46</v>
      </c>
      <c r="BD45" t="s">
        <v>46</v>
      </c>
      <c r="BE45" t="s">
        <v>46</v>
      </c>
      <c r="BF45">
        <v>0</v>
      </c>
      <c r="BG45">
        <f t="shared" si="0"/>
        <v>44</v>
      </c>
    </row>
    <row r="46" spans="1:59" x14ac:dyDescent="0.3">
      <c r="A46">
        <v>68</v>
      </c>
      <c r="B46" t="s">
        <v>42</v>
      </c>
      <c r="C46" t="s">
        <v>43</v>
      </c>
      <c r="D46" t="s">
        <v>44</v>
      </c>
      <c r="E46" t="s">
        <v>45</v>
      </c>
      <c r="F46">
        <v>0</v>
      </c>
      <c r="G46">
        <v>0</v>
      </c>
      <c r="H46">
        <v>1</v>
      </c>
      <c r="I46">
        <v>23</v>
      </c>
      <c r="J46">
        <v>184</v>
      </c>
      <c r="K46">
        <v>174</v>
      </c>
      <c r="L46">
        <v>184</v>
      </c>
      <c r="M46">
        <v>0</v>
      </c>
      <c r="N46">
        <v>0</v>
      </c>
      <c r="O46">
        <v>0</v>
      </c>
      <c r="P46">
        <v>0.01</v>
      </c>
      <c r="Q46">
        <v>61.03</v>
      </c>
      <c r="R46">
        <v>917.91</v>
      </c>
      <c r="S46">
        <v>463.02</v>
      </c>
      <c r="T46">
        <v>890.16</v>
      </c>
      <c r="U46" t="s">
        <v>46</v>
      </c>
      <c r="V46" t="s">
        <v>46</v>
      </c>
      <c r="W46" t="s">
        <v>46</v>
      </c>
      <c r="X46" t="s">
        <v>46</v>
      </c>
      <c r="Y46" t="s">
        <v>47</v>
      </c>
      <c r="Z46" t="s">
        <v>47</v>
      </c>
      <c r="AA46">
        <v>3.9</v>
      </c>
      <c r="AB46" t="s">
        <v>48</v>
      </c>
      <c r="AC46" t="s">
        <v>49</v>
      </c>
      <c r="AD46" t="s">
        <v>50</v>
      </c>
      <c r="AE46" t="s">
        <v>47</v>
      </c>
      <c r="AF46" t="s">
        <v>47</v>
      </c>
      <c r="AG46" t="s">
        <v>47</v>
      </c>
      <c r="AH46" t="s">
        <v>47</v>
      </c>
      <c r="AI46" t="s">
        <v>51</v>
      </c>
      <c r="AJ46" t="s">
        <v>52</v>
      </c>
      <c r="AK46">
        <v>99.99</v>
      </c>
      <c r="AL46">
        <v>94.37</v>
      </c>
      <c r="AM46">
        <v>0</v>
      </c>
      <c r="AN46">
        <v>0</v>
      </c>
      <c r="AO46">
        <v>0</v>
      </c>
      <c r="AP46">
        <v>0.22</v>
      </c>
      <c r="AQ46">
        <v>5.62</v>
      </c>
      <c r="AR46">
        <v>41</v>
      </c>
      <c r="AS46">
        <v>827</v>
      </c>
      <c r="AT46">
        <v>1</v>
      </c>
      <c r="AU46">
        <v>1.78</v>
      </c>
      <c r="AV46">
        <v>41</v>
      </c>
      <c r="AW46">
        <v>0</v>
      </c>
      <c r="AX46">
        <v>0</v>
      </c>
      <c r="AY46">
        <v>0</v>
      </c>
      <c r="AZ46">
        <v>0</v>
      </c>
      <c r="BA46">
        <v>665</v>
      </c>
      <c r="BB46">
        <v>0</v>
      </c>
      <c r="BC46">
        <v>810</v>
      </c>
      <c r="BD46">
        <v>0</v>
      </c>
      <c r="BE46">
        <v>0</v>
      </c>
      <c r="BF46">
        <v>3</v>
      </c>
      <c r="BG46">
        <f t="shared" si="0"/>
        <v>45</v>
      </c>
    </row>
    <row r="47" spans="1:59" x14ac:dyDescent="0.3">
      <c r="A47">
        <v>132</v>
      </c>
      <c r="B47" t="s">
        <v>84</v>
      </c>
      <c r="C47" t="s">
        <v>85</v>
      </c>
      <c r="D47" t="s">
        <v>34</v>
      </c>
      <c r="E47" t="s">
        <v>35</v>
      </c>
      <c r="F47">
        <v>0</v>
      </c>
      <c r="G47">
        <v>0</v>
      </c>
      <c r="H47">
        <v>0</v>
      </c>
      <c r="I47">
        <v>0</v>
      </c>
      <c r="J47">
        <v>29</v>
      </c>
      <c r="K47">
        <v>5</v>
      </c>
      <c r="L47">
        <v>41</v>
      </c>
      <c r="M47">
        <v>0</v>
      </c>
      <c r="N47">
        <v>0</v>
      </c>
      <c r="O47">
        <v>0</v>
      </c>
      <c r="P47">
        <v>0</v>
      </c>
      <c r="Q47">
        <v>0</v>
      </c>
      <c r="R47">
        <v>69.69</v>
      </c>
      <c r="S47">
        <v>5.2</v>
      </c>
      <c r="T47">
        <v>55.06</v>
      </c>
      <c r="U47" t="s">
        <v>46</v>
      </c>
      <c r="V47" t="s">
        <v>46</v>
      </c>
      <c r="W47" t="s">
        <v>46</v>
      </c>
      <c r="X47" t="s">
        <v>46</v>
      </c>
      <c r="Y47" t="s">
        <v>47</v>
      </c>
      <c r="Z47" t="s">
        <v>47</v>
      </c>
      <c r="AA47">
        <v>3.8</v>
      </c>
      <c r="AC47" t="s">
        <v>86</v>
      </c>
      <c r="AD47" t="s">
        <v>50</v>
      </c>
      <c r="AE47" t="s">
        <v>47</v>
      </c>
      <c r="AF47" t="s">
        <v>47</v>
      </c>
      <c r="AG47" t="s">
        <v>47</v>
      </c>
      <c r="AH47" t="s">
        <v>47</v>
      </c>
      <c r="AK47">
        <v>99.99</v>
      </c>
      <c r="AL47">
        <v>99.99</v>
      </c>
      <c r="AM47">
        <v>0</v>
      </c>
      <c r="AN47">
        <v>0</v>
      </c>
      <c r="AO47">
        <v>0</v>
      </c>
      <c r="AP47">
        <v>0</v>
      </c>
      <c r="AQ47">
        <v>0</v>
      </c>
      <c r="AR47">
        <v>0</v>
      </c>
      <c r="AS47">
        <v>0</v>
      </c>
      <c r="AT47">
        <v>0</v>
      </c>
      <c r="AU47">
        <v>0</v>
      </c>
      <c r="AV47">
        <v>0</v>
      </c>
      <c r="AW47">
        <v>0</v>
      </c>
      <c r="AX47">
        <v>0</v>
      </c>
      <c r="AY47">
        <v>0</v>
      </c>
      <c r="AZ47">
        <v>0</v>
      </c>
      <c r="BA47">
        <v>0</v>
      </c>
      <c r="BB47">
        <v>0</v>
      </c>
      <c r="BC47">
        <v>0</v>
      </c>
      <c r="BD47">
        <v>0</v>
      </c>
      <c r="BE47">
        <v>0</v>
      </c>
      <c r="BF47">
        <v>0</v>
      </c>
      <c r="BG47">
        <f t="shared" si="0"/>
        <v>46</v>
      </c>
    </row>
    <row r="48" spans="1:59" x14ac:dyDescent="0.3">
      <c r="A48">
        <v>372</v>
      </c>
      <c r="B48" t="s">
        <v>124</v>
      </c>
      <c r="C48" t="s">
        <v>125</v>
      </c>
      <c r="D48" t="s">
        <v>34</v>
      </c>
      <c r="E48" t="s">
        <v>35</v>
      </c>
      <c r="F48">
        <v>0</v>
      </c>
      <c r="G48">
        <v>0</v>
      </c>
      <c r="H48">
        <v>0</v>
      </c>
      <c r="I48">
        <v>45</v>
      </c>
      <c r="J48">
        <v>43</v>
      </c>
      <c r="K48">
        <v>76</v>
      </c>
      <c r="L48">
        <v>55</v>
      </c>
      <c r="M48">
        <v>0</v>
      </c>
      <c r="N48">
        <v>0</v>
      </c>
      <c r="O48">
        <v>0</v>
      </c>
      <c r="P48">
        <v>0</v>
      </c>
      <c r="Q48">
        <v>80.05</v>
      </c>
      <c r="R48">
        <v>84.2</v>
      </c>
      <c r="S48">
        <v>124.16</v>
      </c>
      <c r="T48">
        <v>92.09</v>
      </c>
      <c r="U48" t="s">
        <v>46</v>
      </c>
      <c r="V48" t="s">
        <v>46</v>
      </c>
      <c r="W48" t="s">
        <v>46</v>
      </c>
      <c r="X48" t="s">
        <v>46</v>
      </c>
      <c r="Y48" t="s">
        <v>47</v>
      </c>
      <c r="Z48" t="s">
        <v>47</v>
      </c>
      <c r="AA48">
        <v>3.2</v>
      </c>
      <c r="AB48" t="s">
        <v>82</v>
      </c>
      <c r="AC48" t="s">
        <v>126</v>
      </c>
      <c r="AD48" t="s">
        <v>50</v>
      </c>
      <c r="AE48" t="s">
        <v>47</v>
      </c>
      <c r="AF48" t="s">
        <v>47</v>
      </c>
      <c r="AG48" t="s">
        <v>47</v>
      </c>
      <c r="AH48" t="s">
        <v>47</v>
      </c>
      <c r="AI48" t="s">
        <v>127</v>
      </c>
      <c r="AJ48" t="s">
        <v>127</v>
      </c>
      <c r="AK48">
        <v>99.99</v>
      </c>
      <c r="AL48">
        <v>52.29</v>
      </c>
      <c r="AM48">
        <v>0.24</v>
      </c>
      <c r="AN48">
        <v>0</v>
      </c>
      <c r="AO48">
        <v>0.24</v>
      </c>
      <c r="AP48">
        <v>22.13</v>
      </c>
      <c r="AQ48">
        <v>47.69</v>
      </c>
      <c r="AR48">
        <v>1551</v>
      </c>
      <c r="AS48">
        <v>1322</v>
      </c>
      <c r="AT48">
        <v>1</v>
      </c>
      <c r="AU48">
        <v>1</v>
      </c>
      <c r="AV48">
        <v>1548</v>
      </c>
      <c r="AW48">
        <v>9</v>
      </c>
      <c r="AX48">
        <v>0</v>
      </c>
      <c r="AY48">
        <v>0</v>
      </c>
      <c r="AZ48">
        <v>0</v>
      </c>
      <c r="BA48">
        <v>1322</v>
      </c>
      <c r="BB48">
        <v>0</v>
      </c>
      <c r="BC48">
        <v>0</v>
      </c>
      <c r="BD48">
        <v>0</v>
      </c>
      <c r="BE48">
        <v>0</v>
      </c>
      <c r="BF48">
        <v>3</v>
      </c>
      <c r="BG48">
        <f t="shared" si="0"/>
        <v>47</v>
      </c>
    </row>
    <row r="49" spans="1:59" x14ac:dyDescent="0.3">
      <c r="A49">
        <v>381</v>
      </c>
      <c r="B49" t="s">
        <v>135</v>
      </c>
      <c r="C49" t="s">
        <v>136</v>
      </c>
      <c r="D49" t="s">
        <v>61</v>
      </c>
      <c r="E49" t="s">
        <v>96</v>
      </c>
      <c r="F49">
        <v>0</v>
      </c>
      <c r="G49">
        <v>0</v>
      </c>
      <c r="H49">
        <v>0</v>
      </c>
      <c r="I49">
        <v>0</v>
      </c>
      <c r="J49">
        <v>6</v>
      </c>
      <c r="K49">
        <v>6</v>
      </c>
      <c r="L49">
        <v>7</v>
      </c>
      <c r="M49">
        <v>0</v>
      </c>
      <c r="N49">
        <v>0</v>
      </c>
      <c r="O49">
        <v>0</v>
      </c>
      <c r="P49">
        <v>0</v>
      </c>
      <c r="Q49">
        <v>0</v>
      </c>
      <c r="R49">
        <v>0.05</v>
      </c>
      <c r="S49">
        <v>0.02</v>
      </c>
      <c r="T49">
        <v>0.02</v>
      </c>
      <c r="U49" t="s">
        <v>46</v>
      </c>
      <c r="V49" t="s">
        <v>46</v>
      </c>
      <c r="W49" t="s">
        <v>46</v>
      </c>
      <c r="X49" t="s">
        <v>46</v>
      </c>
      <c r="Y49" t="s">
        <v>137</v>
      </c>
      <c r="Z49" t="s">
        <v>137</v>
      </c>
      <c r="AA49">
        <v>5.6</v>
      </c>
      <c r="AB49" t="s">
        <v>138</v>
      </c>
      <c r="AC49" t="s">
        <v>139</v>
      </c>
      <c r="AD49" t="s">
        <v>50</v>
      </c>
      <c r="AE49" t="s">
        <v>137</v>
      </c>
      <c r="AF49" t="s">
        <v>137</v>
      </c>
      <c r="AG49" t="s">
        <v>137</v>
      </c>
      <c r="AH49" t="s">
        <v>137</v>
      </c>
      <c r="AK49">
        <v>99.99</v>
      </c>
      <c r="AL49">
        <v>99.99</v>
      </c>
      <c r="AM49">
        <v>0</v>
      </c>
      <c r="AN49">
        <v>0</v>
      </c>
      <c r="AO49">
        <v>0</v>
      </c>
      <c r="AP49">
        <v>0</v>
      </c>
      <c r="AQ49">
        <v>0</v>
      </c>
      <c r="AR49">
        <v>0</v>
      </c>
      <c r="AS49">
        <v>0</v>
      </c>
      <c r="AT49">
        <v>0</v>
      </c>
      <c r="AU49">
        <v>0</v>
      </c>
      <c r="AV49">
        <v>0</v>
      </c>
      <c r="AW49">
        <v>0</v>
      </c>
      <c r="AX49">
        <v>0</v>
      </c>
      <c r="AY49">
        <v>0</v>
      </c>
      <c r="AZ49">
        <v>0</v>
      </c>
      <c r="BA49">
        <v>0</v>
      </c>
      <c r="BB49">
        <v>0</v>
      </c>
      <c r="BC49">
        <v>0</v>
      </c>
      <c r="BD49">
        <v>0</v>
      </c>
      <c r="BE49">
        <v>0</v>
      </c>
      <c r="BF49">
        <v>0</v>
      </c>
      <c r="BG49">
        <f t="shared" si="0"/>
        <v>48</v>
      </c>
    </row>
    <row r="50" spans="1:59" x14ac:dyDescent="0.3">
      <c r="A50">
        <v>403</v>
      </c>
      <c r="B50" t="s">
        <v>144</v>
      </c>
      <c r="C50" t="s">
        <v>145</v>
      </c>
      <c r="D50" t="s">
        <v>146</v>
      </c>
      <c r="E50" t="s">
        <v>45</v>
      </c>
      <c r="F50">
        <v>0</v>
      </c>
      <c r="G50">
        <v>0</v>
      </c>
      <c r="H50">
        <v>1</v>
      </c>
      <c r="I50">
        <v>62</v>
      </c>
      <c r="J50">
        <v>181</v>
      </c>
      <c r="K50">
        <v>173</v>
      </c>
      <c r="L50">
        <v>183</v>
      </c>
      <c r="M50">
        <v>0</v>
      </c>
      <c r="N50">
        <v>0</v>
      </c>
      <c r="O50">
        <v>0</v>
      </c>
      <c r="P50">
        <v>0.01</v>
      </c>
      <c r="Q50">
        <v>78.2</v>
      </c>
      <c r="R50">
        <v>381.37</v>
      </c>
      <c r="S50">
        <v>202.45</v>
      </c>
      <c r="T50">
        <v>337.76</v>
      </c>
      <c r="U50" t="s">
        <v>46</v>
      </c>
      <c r="V50" t="s">
        <v>46</v>
      </c>
      <c r="W50" t="s">
        <v>46</v>
      </c>
      <c r="X50" t="s">
        <v>46</v>
      </c>
      <c r="Y50" t="s">
        <v>47</v>
      </c>
      <c r="Z50" t="s">
        <v>47</v>
      </c>
      <c r="AA50">
        <v>4.7</v>
      </c>
      <c r="AB50" t="s">
        <v>147</v>
      </c>
      <c r="AC50" t="s">
        <v>93</v>
      </c>
      <c r="AD50" t="s">
        <v>50</v>
      </c>
      <c r="AE50" t="s">
        <v>47</v>
      </c>
      <c r="AF50" t="s">
        <v>47</v>
      </c>
      <c r="AG50" t="s">
        <v>47</v>
      </c>
      <c r="AH50" t="s">
        <v>47</v>
      </c>
      <c r="AI50" t="s">
        <v>51</v>
      </c>
      <c r="AJ50" t="s">
        <v>51</v>
      </c>
      <c r="AK50">
        <v>99.99</v>
      </c>
      <c r="AL50">
        <v>87.26</v>
      </c>
      <c r="AM50">
        <v>0</v>
      </c>
      <c r="AN50">
        <v>0</v>
      </c>
      <c r="AO50">
        <v>0</v>
      </c>
      <c r="AP50">
        <v>1.48</v>
      </c>
      <c r="AQ50">
        <v>12.73</v>
      </c>
      <c r="AR50">
        <v>628</v>
      </c>
      <c r="AS50">
        <v>1868</v>
      </c>
      <c r="AT50">
        <v>1</v>
      </c>
      <c r="AU50">
        <v>1</v>
      </c>
      <c r="AV50">
        <v>628</v>
      </c>
      <c r="AW50">
        <v>0</v>
      </c>
      <c r="AX50">
        <v>0</v>
      </c>
      <c r="AY50">
        <v>0</v>
      </c>
      <c r="AZ50">
        <v>0</v>
      </c>
      <c r="BA50">
        <v>1868</v>
      </c>
      <c r="BB50">
        <v>0</v>
      </c>
      <c r="BC50">
        <v>0</v>
      </c>
      <c r="BD50">
        <v>0</v>
      </c>
      <c r="BE50">
        <v>0</v>
      </c>
      <c r="BF50">
        <v>3</v>
      </c>
      <c r="BG50">
        <f t="shared" si="0"/>
        <v>49</v>
      </c>
    </row>
    <row r="51" spans="1:59" x14ac:dyDescent="0.3">
      <c r="A51">
        <v>407</v>
      </c>
      <c r="B51" t="s">
        <v>148</v>
      </c>
      <c r="C51" t="s">
        <v>149</v>
      </c>
      <c r="D51" t="s">
        <v>142</v>
      </c>
      <c r="E51" t="s">
        <v>45</v>
      </c>
      <c r="F51">
        <v>0</v>
      </c>
      <c r="G51">
        <v>0</v>
      </c>
      <c r="H51">
        <v>0</v>
      </c>
      <c r="I51">
        <v>36</v>
      </c>
      <c r="J51">
        <v>101</v>
      </c>
      <c r="K51">
        <v>113</v>
      </c>
      <c r="L51">
        <v>133</v>
      </c>
      <c r="M51">
        <v>0</v>
      </c>
      <c r="N51">
        <v>0</v>
      </c>
      <c r="O51">
        <v>0</v>
      </c>
      <c r="P51">
        <v>0</v>
      </c>
      <c r="Q51">
        <v>50.55</v>
      </c>
      <c r="R51">
        <v>154.56</v>
      </c>
      <c r="S51">
        <v>118.67</v>
      </c>
      <c r="T51">
        <v>161.35</v>
      </c>
      <c r="U51" t="s">
        <v>46</v>
      </c>
      <c r="V51" t="s">
        <v>46</v>
      </c>
      <c r="W51" t="s">
        <v>46</v>
      </c>
      <c r="X51" t="s">
        <v>46</v>
      </c>
      <c r="Y51" t="s">
        <v>47</v>
      </c>
      <c r="Z51" t="s">
        <v>47</v>
      </c>
      <c r="AA51">
        <v>4.4000000000000004</v>
      </c>
      <c r="AC51" t="s">
        <v>150</v>
      </c>
      <c r="AD51" t="s">
        <v>50</v>
      </c>
      <c r="AE51" t="s">
        <v>47</v>
      </c>
      <c r="AF51" t="s">
        <v>47</v>
      </c>
      <c r="AG51" t="s">
        <v>47</v>
      </c>
      <c r="AH51" t="s">
        <v>47</v>
      </c>
      <c r="AI51" t="s">
        <v>51</v>
      </c>
      <c r="AJ51" t="s">
        <v>51</v>
      </c>
      <c r="AK51">
        <v>99.99</v>
      </c>
      <c r="AL51">
        <v>86.54</v>
      </c>
      <c r="AM51">
        <v>0</v>
      </c>
      <c r="AN51">
        <v>0</v>
      </c>
      <c r="AO51">
        <v>0</v>
      </c>
      <c r="AP51">
        <v>1.64</v>
      </c>
      <c r="AQ51">
        <v>13.44</v>
      </c>
      <c r="AR51">
        <v>240</v>
      </c>
      <c r="AS51">
        <v>763</v>
      </c>
      <c r="AT51">
        <v>1</v>
      </c>
      <c r="AU51">
        <v>1</v>
      </c>
      <c r="AV51">
        <v>240</v>
      </c>
      <c r="AW51">
        <v>0</v>
      </c>
      <c r="AX51">
        <v>0</v>
      </c>
      <c r="AY51">
        <v>0</v>
      </c>
      <c r="AZ51">
        <v>0</v>
      </c>
      <c r="BA51">
        <v>763</v>
      </c>
      <c r="BB51">
        <v>0</v>
      </c>
      <c r="BC51">
        <v>0</v>
      </c>
      <c r="BD51">
        <v>0</v>
      </c>
      <c r="BE51">
        <v>0</v>
      </c>
      <c r="BF51">
        <v>3</v>
      </c>
      <c r="BG51">
        <f t="shared" si="0"/>
        <v>50</v>
      </c>
    </row>
    <row r="52" spans="1:59" x14ac:dyDescent="0.3">
      <c r="A52">
        <v>409</v>
      </c>
      <c r="B52" t="s">
        <v>151</v>
      </c>
      <c r="C52" t="s">
        <v>152</v>
      </c>
      <c r="D52" t="s">
        <v>146</v>
      </c>
      <c r="E52" t="s">
        <v>45</v>
      </c>
      <c r="F52">
        <v>0</v>
      </c>
      <c r="G52">
        <v>0</v>
      </c>
      <c r="H52">
        <v>0</v>
      </c>
      <c r="I52">
        <v>0</v>
      </c>
      <c r="J52">
        <v>176</v>
      </c>
      <c r="K52">
        <v>139</v>
      </c>
      <c r="L52">
        <v>183</v>
      </c>
      <c r="M52">
        <v>0</v>
      </c>
      <c r="N52">
        <v>0</v>
      </c>
      <c r="O52">
        <v>0</v>
      </c>
      <c r="P52">
        <v>0</v>
      </c>
      <c r="Q52">
        <v>0</v>
      </c>
      <c r="R52">
        <v>237.62</v>
      </c>
      <c r="S52">
        <v>80.97</v>
      </c>
      <c r="T52">
        <v>207.54</v>
      </c>
      <c r="U52" t="s">
        <v>46</v>
      </c>
      <c r="V52" t="s">
        <v>46</v>
      </c>
      <c r="W52" t="s">
        <v>46</v>
      </c>
      <c r="X52" t="s">
        <v>46</v>
      </c>
      <c r="Y52" t="s">
        <v>47</v>
      </c>
      <c r="Z52" t="s">
        <v>47</v>
      </c>
      <c r="AA52">
        <v>5.4</v>
      </c>
      <c r="AC52" t="s">
        <v>90</v>
      </c>
      <c r="AD52" t="s">
        <v>50</v>
      </c>
      <c r="AE52" t="s">
        <v>47</v>
      </c>
      <c r="AF52" t="s">
        <v>47</v>
      </c>
      <c r="AG52" t="s">
        <v>47</v>
      </c>
      <c r="AH52" t="s">
        <v>47</v>
      </c>
      <c r="AJ52" t="s">
        <v>51</v>
      </c>
      <c r="AK52">
        <v>99.99</v>
      </c>
      <c r="AL52">
        <v>98.74</v>
      </c>
      <c r="AM52">
        <v>0</v>
      </c>
      <c r="AN52">
        <v>0</v>
      </c>
      <c r="AO52">
        <v>0</v>
      </c>
      <c r="AP52">
        <v>0.03</v>
      </c>
      <c r="AQ52">
        <v>1.25</v>
      </c>
      <c r="AR52">
        <v>0</v>
      </c>
      <c r="AS52">
        <v>179</v>
      </c>
      <c r="AT52">
        <v>0</v>
      </c>
      <c r="AU52">
        <v>1</v>
      </c>
      <c r="AV52">
        <v>0</v>
      </c>
      <c r="AW52">
        <v>0</v>
      </c>
      <c r="AX52">
        <v>0</v>
      </c>
      <c r="AY52">
        <v>0</v>
      </c>
      <c r="AZ52">
        <v>0</v>
      </c>
      <c r="BA52">
        <v>179</v>
      </c>
      <c r="BB52">
        <v>0</v>
      </c>
      <c r="BC52">
        <v>0</v>
      </c>
      <c r="BD52">
        <v>0</v>
      </c>
      <c r="BE52">
        <v>0</v>
      </c>
      <c r="BF52">
        <v>3</v>
      </c>
      <c r="BG52">
        <f t="shared" si="0"/>
        <v>51</v>
      </c>
    </row>
    <row r="53" spans="1:59" x14ac:dyDescent="0.3">
      <c r="A53">
        <v>491</v>
      </c>
      <c r="B53" t="s">
        <v>153</v>
      </c>
      <c r="C53" t="s">
        <v>154</v>
      </c>
      <c r="D53" t="s">
        <v>146</v>
      </c>
      <c r="E53" t="s">
        <v>45</v>
      </c>
      <c r="F53">
        <v>0</v>
      </c>
      <c r="G53">
        <v>0</v>
      </c>
      <c r="H53">
        <v>0</v>
      </c>
      <c r="I53">
        <v>1</v>
      </c>
      <c r="J53">
        <v>60</v>
      </c>
      <c r="K53">
        <v>1</v>
      </c>
      <c r="L53">
        <v>83</v>
      </c>
      <c r="M53">
        <v>0</v>
      </c>
      <c r="N53">
        <v>0</v>
      </c>
      <c r="O53">
        <v>0</v>
      </c>
      <c r="P53">
        <v>0</v>
      </c>
      <c r="Q53">
        <v>0.01</v>
      </c>
      <c r="R53">
        <v>34.549999999999997</v>
      </c>
      <c r="S53">
        <v>0</v>
      </c>
      <c r="T53">
        <v>26.23</v>
      </c>
      <c r="U53" t="s">
        <v>46</v>
      </c>
      <c r="V53" t="s">
        <v>46</v>
      </c>
      <c r="W53" t="s">
        <v>46</v>
      </c>
      <c r="X53" t="s">
        <v>46</v>
      </c>
      <c r="Y53" t="s">
        <v>137</v>
      </c>
      <c r="Z53" t="s">
        <v>47</v>
      </c>
      <c r="AA53">
        <v>5</v>
      </c>
      <c r="AB53" t="s">
        <v>37</v>
      </c>
      <c r="AD53" t="s">
        <v>50</v>
      </c>
      <c r="AE53" t="s">
        <v>137</v>
      </c>
      <c r="AF53" t="s">
        <v>137</v>
      </c>
      <c r="AG53" t="s">
        <v>47</v>
      </c>
      <c r="AH53" t="s">
        <v>47</v>
      </c>
      <c r="AK53">
        <v>99.99</v>
      </c>
      <c r="AL53">
        <v>99.94</v>
      </c>
      <c r="AM53">
        <v>0</v>
      </c>
      <c r="AN53">
        <v>0</v>
      </c>
      <c r="AO53">
        <v>0</v>
      </c>
      <c r="AP53">
        <v>0</v>
      </c>
      <c r="AQ53">
        <v>0.05</v>
      </c>
      <c r="AR53">
        <v>0</v>
      </c>
      <c r="AS53">
        <v>1</v>
      </c>
      <c r="AT53">
        <v>0</v>
      </c>
      <c r="AU53">
        <v>1</v>
      </c>
      <c r="AV53">
        <v>0</v>
      </c>
      <c r="AW53">
        <v>0</v>
      </c>
      <c r="AX53">
        <v>0</v>
      </c>
      <c r="AY53">
        <v>0</v>
      </c>
      <c r="AZ53">
        <v>0</v>
      </c>
      <c r="BA53">
        <v>1</v>
      </c>
      <c r="BB53">
        <v>0</v>
      </c>
      <c r="BC53">
        <v>0</v>
      </c>
      <c r="BD53">
        <v>0</v>
      </c>
      <c r="BE53">
        <v>0</v>
      </c>
      <c r="BF53">
        <v>3</v>
      </c>
      <c r="BG53">
        <f t="shared" si="0"/>
        <v>52</v>
      </c>
    </row>
    <row r="54" spans="1:59" x14ac:dyDescent="0.3">
      <c r="A54">
        <v>591</v>
      </c>
      <c r="B54" t="s">
        <v>165</v>
      </c>
      <c r="C54" t="s">
        <v>166</v>
      </c>
      <c r="D54" t="s">
        <v>61</v>
      </c>
      <c r="E54" t="s">
        <v>45</v>
      </c>
      <c r="F54">
        <v>0</v>
      </c>
      <c r="G54">
        <v>0</v>
      </c>
      <c r="H54">
        <v>0</v>
      </c>
      <c r="I54">
        <v>7</v>
      </c>
      <c r="J54">
        <v>4</v>
      </c>
      <c r="K54">
        <v>7</v>
      </c>
      <c r="L54">
        <v>6</v>
      </c>
      <c r="M54">
        <v>0</v>
      </c>
      <c r="N54">
        <v>0</v>
      </c>
      <c r="O54">
        <v>0</v>
      </c>
      <c r="P54">
        <v>0</v>
      </c>
      <c r="Q54">
        <v>0.06</v>
      </c>
      <c r="R54">
        <v>7.07</v>
      </c>
      <c r="S54">
        <v>0.02</v>
      </c>
      <c r="T54">
        <v>5.98</v>
      </c>
      <c r="U54" t="s">
        <v>46</v>
      </c>
      <c r="V54" t="s">
        <v>46</v>
      </c>
      <c r="W54" t="s">
        <v>46</v>
      </c>
      <c r="X54" t="s">
        <v>46</v>
      </c>
      <c r="Y54" t="s">
        <v>137</v>
      </c>
      <c r="Z54" t="s">
        <v>47</v>
      </c>
      <c r="AA54">
        <v>4.5</v>
      </c>
      <c r="AB54" t="s">
        <v>114</v>
      </c>
      <c r="AC54" t="s">
        <v>90</v>
      </c>
      <c r="AD54" t="s">
        <v>50</v>
      </c>
      <c r="AE54" t="s">
        <v>137</v>
      </c>
      <c r="AF54" t="s">
        <v>137</v>
      </c>
      <c r="AG54" t="s">
        <v>47</v>
      </c>
      <c r="AH54" t="s">
        <v>47</v>
      </c>
      <c r="AK54">
        <v>99.99</v>
      </c>
      <c r="AL54">
        <v>99.99</v>
      </c>
      <c r="AM54">
        <v>0</v>
      </c>
      <c r="AN54">
        <v>0</v>
      </c>
      <c r="AO54">
        <v>0</v>
      </c>
      <c r="AP54">
        <v>0</v>
      </c>
      <c r="AQ54">
        <v>0</v>
      </c>
      <c r="AR54">
        <v>0</v>
      </c>
      <c r="AS54">
        <v>0</v>
      </c>
      <c r="AT54">
        <v>0</v>
      </c>
      <c r="AU54">
        <v>0</v>
      </c>
      <c r="AV54">
        <v>0</v>
      </c>
      <c r="AW54">
        <v>0</v>
      </c>
      <c r="AX54">
        <v>0</v>
      </c>
      <c r="AY54">
        <v>0</v>
      </c>
      <c r="AZ54">
        <v>0</v>
      </c>
      <c r="BA54">
        <v>0</v>
      </c>
      <c r="BB54">
        <v>0</v>
      </c>
      <c r="BC54">
        <v>0</v>
      </c>
      <c r="BD54">
        <v>0</v>
      </c>
      <c r="BE54">
        <v>0</v>
      </c>
      <c r="BF54">
        <v>0</v>
      </c>
      <c r="BG54">
        <f t="shared" si="0"/>
        <v>53</v>
      </c>
    </row>
    <row r="55" spans="1:59" x14ac:dyDescent="0.3">
      <c r="A55">
        <v>602</v>
      </c>
      <c r="B55" t="s">
        <v>167</v>
      </c>
      <c r="C55" t="s">
        <v>168</v>
      </c>
      <c r="D55" t="s">
        <v>44</v>
      </c>
      <c r="E55" t="s">
        <v>96</v>
      </c>
      <c r="F55">
        <v>0</v>
      </c>
      <c r="G55">
        <v>0</v>
      </c>
      <c r="H55">
        <v>0</v>
      </c>
      <c r="I55">
        <v>11</v>
      </c>
      <c r="J55">
        <v>87</v>
      </c>
      <c r="K55">
        <v>65</v>
      </c>
      <c r="L55">
        <v>118</v>
      </c>
      <c r="M55">
        <v>0</v>
      </c>
      <c r="N55">
        <v>0</v>
      </c>
      <c r="O55">
        <v>0</v>
      </c>
      <c r="P55">
        <v>0</v>
      </c>
      <c r="Q55">
        <v>21.69</v>
      </c>
      <c r="R55">
        <v>174.41</v>
      </c>
      <c r="S55">
        <v>94.2</v>
      </c>
      <c r="T55">
        <v>177.33</v>
      </c>
      <c r="U55" t="s">
        <v>46</v>
      </c>
      <c r="V55" t="s">
        <v>46</v>
      </c>
      <c r="W55" t="s">
        <v>46</v>
      </c>
      <c r="X55" t="s">
        <v>46</v>
      </c>
      <c r="Y55" t="s">
        <v>47</v>
      </c>
      <c r="Z55" t="s">
        <v>47</v>
      </c>
      <c r="AA55">
        <v>4</v>
      </c>
      <c r="AB55" t="s">
        <v>169</v>
      </c>
      <c r="AC55" t="s">
        <v>170</v>
      </c>
      <c r="AD55" t="s">
        <v>50</v>
      </c>
      <c r="AE55" t="s">
        <v>47</v>
      </c>
      <c r="AF55" t="s">
        <v>47</v>
      </c>
      <c r="AG55" t="s">
        <v>47</v>
      </c>
      <c r="AH55" t="s">
        <v>47</v>
      </c>
      <c r="AI55" t="s">
        <v>51</v>
      </c>
      <c r="AJ55" t="s">
        <v>51</v>
      </c>
      <c r="AK55">
        <v>99.99</v>
      </c>
      <c r="AL55">
        <v>95.19</v>
      </c>
      <c r="AM55">
        <v>0</v>
      </c>
      <c r="AN55">
        <v>0</v>
      </c>
      <c r="AO55">
        <v>0</v>
      </c>
      <c r="AP55">
        <v>0.25</v>
      </c>
      <c r="AQ55">
        <v>4.79</v>
      </c>
      <c r="AR55">
        <v>22</v>
      </c>
      <c r="AS55">
        <v>161</v>
      </c>
      <c r="AT55">
        <v>1</v>
      </c>
      <c r="AU55">
        <v>1</v>
      </c>
      <c r="AV55">
        <v>22</v>
      </c>
      <c r="AW55">
        <v>0</v>
      </c>
      <c r="AX55">
        <v>0</v>
      </c>
      <c r="AY55">
        <v>0</v>
      </c>
      <c r="AZ55">
        <v>0</v>
      </c>
      <c r="BA55">
        <v>161</v>
      </c>
      <c r="BB55">
        <v>0</v>
      </c>
      <c r="BC55">
        <v>0</v>
      </c>
      <c r="BD55">
        <v>0</v>
      </c>
      <c r="BE55">
        <v>0</v>
      </c>
      <c r="BF55">
        <v>3</v>
      </c>
      <c r="BG55">
        <f t="shared" si="0"/>
        <v>54</v>
      </c>
    </row>
    <row r="56" spans="1:59" x14ac:dyDescent="0.3">
      <c r="A56">
        <v>611</v>
      </c>
      <c r="B56" t="s">
        <v>171</v>
      </c>
      <c r="C56" t="s">
        <v>172</v>
      </c>
      <c r="D56" t="s">
        <v>44</v>
      </c>
      <c r="E56" t="s">
        <v>35</v>
      </c>
      <c r="F56">
        <v>0</v>
      </c>
      <c r="G56">
        <v>0</v>
      </c>
      <c r="H56">
        <v>0</v>
      </c>
      <c r="I56">
        <v>0</v>
      </c>
      <c r="J56">
        <v>184</v>
      </c>
      <c r="K56">
        <v>24</v>
      </c>
      <c r="L56">
        <v>184</v>
      </c>
      <c r="M56">
        <v>0</v>
      </c>
      <c r="N56">
        <v>0</v>
      </c>
      <c r="O56">
        <v>0</v>
      </c>
      <c r="P56">
        <v>0</v>
      </c>
      <c r="Q56">
        <v>0</v>
      </c>
      <c r="R56">
        <v>1310.48</v>
      </c>
      <c r="S56">
        <v>19.91</v>
      </c>
      <c r="T56">
        <v>899.02</v>
      </c>
      <c r="U56" t="s">
        <v>46</v>
      </c>
      <c r="V56" t="s">
        <v>46</v>
      </c>
      <c r="W56" t="s">
        <v>46</v>
      </c>
      <c r="X56" t="s">
        <v>46</v>
      </c>
      <c r="Y56" t="s">
        <v>47</v>
      </c>
      <c r="Z56" t="s">
        <v>47</v>
      </c>
      <c r="AA56">
        <v>4.0999999999999996</v>
      </c>
      <c r="AB56" t="s">
        <v>173</v>
      </c>
      <c r="AC56" t="s">
        <v>174</v>
      </c>
      <c r="AD56" t="s">
        <v>50</v>
      </c>
      <c r="AE56" t="s">
        <v>47</v>
      </c>
      <c r="AF56" t="s">
        <v>47</v>
      </c>
      <c r="AG56" t="s">
        <v>47</v>
      </c>
      <c r="AH56" t="s">
        <v>47</v>
      </c>
      <c r="AK56">
        <v>99.99</v>
      </c>
      <c r="AL56">
        <v>99.98</v>
      </c>
      <c r="AM56">
        <v>0</v>
      </c>
      <c r="AN56">
        <v>0</v>
      </c>
      <c r="AO56">
        <v>0</v>
      </c>
      <c r="AP56">
        <v>0</v>
      </c>
      <c r="AQ56">
        <v>0.01</v>
      </c>
      <c r="AR56">
        <v>0</v>
      </c>
      <c r="AS56">
        <v>2</v>
      </c>
      <c r="AT56">
        <v>0</v>
      </c>
      <c r="AU56">
        <v>5</v>
      </c>
      <c r="AV56">
        <v>0</v>
      </c>
      <c r="AW56">
        <v>0</v>
      </c>
      <c r="AX56">
        <v>0</v>
      </c>
      <c r="AY56">
        <v>0</v>
      </c>
      <c r="AZ56">
        <v>0</v>
      </c>
      <c r="BA56">
        <v>0</v>
      </c>
      <c r="BB56">
        <v>0</v>
      </c>
      <c r="BC56">
        <v>10</v>
      </c>
      <c r="BD56">
        <v>0</v>
      </c>
      <c r="BE56">
        <v>0</v>
      </c>
      <c r="BF56">
        <v>3</v>
      </c>
      <c r="BG56">
        <f t="shared" si="0"/>
        <v>55</v>
      </c>
    </row>
    <row r="57" spans="1:59" x14ac:dyDescent="0.3">
      <c r="A57">
        <v>621</v>
      </c>
      <c r="B57" t="s">
        <v>175</v>
      </c>
      <c r="C57" t="s">
        <v>176</v>
      </c>
      <c r="D57" t="s">
        <v>44</v>
      </c>
      <c r="E57" t="s">
        <v>35</v>
      </c>
      <c r="F57">
        <v>0</v>
      </c>
      <c r="G57">
        <v>0</v>
      </c>
      <c r="H57">
        <v>0</v>
      </c>
      <c r="I57">
        <v>8</v>
      </c>
      <c r="J57">
        <v>184</v>
      </c>
      <c r="K57">
        <v>158</v>
      </c>
      <c r="L57">
        <v>184</v>
      </c>
      <c r="M57">
        <v>0</v>
      </c>
      <c r="N57">
        <v>0</v>
      </c>
      <c r="O57">
        <v>0</v>
      </c>
      <c r="P57">
        <v>0</v>
      </c>
      <c r="Q57">
        <v>12.59</v>
      </c>
      <c r="R57">
        <v>650.85</v>
      </c>
      <c r="S57">
        <v>212.12</v>
      </c>
      <c r="T57">
        <v>533.4</v>
      </c>
      <c r="U57" t="s">
        <v>46</v>
      </c>
      <c r="V57" t="s">
        <v>46</v>
      </c>
      <c r="W57" t="s">
        <v>46</v>
      </c>
      <c r="X57" t="s">
        <v>46</v>
      </c>
      <c r="Y57" t="s">
        <v>47</v>
      </c>
      <c r="Z57" t="s">
        <v>47</v>
      </c>
      <c r="AA57">
        <v>5.3</v>
      </c>
      <c r="AB57" t="s">
        <v>177</v>
      </c>
      <c r="AC57" t="s">
        <v>178</v>
      </c>
      <c r="AD57" t="s">
        <v>50</v>
      </c>
      <c r="AE57" t="s">
        <v>47</v>
      </c>
      <c r="AF57" t="s">
        <v>47</v>
      </c>
      <c r="AG57" t="s">
        <v>47</v>
      </c>
      <c r="AH57" t="s">
        <v>47</v>
      </c>
      <c r="AI57" t="s">
        <v>51</v>
      </c>
      <c r="AJ57" t="s">
        <v>51</v>
      </c>
      <c r="AK57">
        <v>99.99</v>
      </c>
      <c r="AL57">
        <v>98.06</v>
      </c>
      <c r="AM57">
        <v>0</v>
      </c>
      <c r="AN57">
        <v>0</v>
      </c>
      <c r="AO57">
        <v>0</v>
      </c>
      <c r="AP57">
        <v>0.03</v>
      </c>
      <c r="AQ57">
        <v>1.93</v>
      </c>
      <c r="AR57">
        <v>20</v>
      </c>
      <c r="AS57">
        <v>289</v>
      </c>
      <c r="AT57">
        <v>1</v>
      </c>
      <c r="AU57">
        <v>1</v>
      </c>
      <c r="AV57">
        <v>20</v>
      </c>
      <c r="AW57">
        <v>0</v>
      </c>
      <c r="AX57">
        <v>0</v>
      </c>
      <c r="AY57">
        <v>0</v>
      </c>
      <c r="AZ57">
        <v>0</v>
      </c>
      <c r="BA57">
        <v>289</v>
      </c>
      <c r="BB57">
        <v>0</v>
      </c>
      <c r="BC57">
        <v>0</v>
      </c>
      <c r="BD57">
        <v>0</v>
      </c>
      <c r="BE57">
        <v>0</v>
      </c>
      <c r="BF57">
        <v>3</v>
      </c>
      <c r="BG57">
        <f t="shared" si="0"/>
        <v>56</v>
      </c>
    </row>
    <row r="58" spans="1:59" x14ac:dyDescent="0.3">
      <c r="A58">
        <v>693</v>
      </c>
      <c r="B58" t="s">
        <v>179</v>
      </c>
      <c r="C58" t="s">
        <v>180</v>
      </c>
      <c r="D58" t="s">
        <v>146</v>
      </c>
      <c r="E58" t="s">
        <v>45</v>
      </c>
      <c r="F58">
        <v>0</v>
      </c>
      <c r="G58">
        <v>0</v>
      </c>
      <c r="H58">
        <v>0</v>
      </c>
      <c r="I58">
        <v>51</v>
      </c>
      <c r="J58">
        <v>184</v>
      </c>
      <c r="K58">
        <v>183</v>
      </c>
      <c r="L58">
        <v>184</v>
      </c>
      <c r="M58">
        <v>0</v>
      </c>
      <c r="N58">
        <v>0</v>
      </c>
      <c r="O58">
        <v>0</v>
      </c>
      <c r="P58">
        <v>0</v>
      </c>
      <c r="Q58">
        <v>54.6</v>
      </c>
      <c r="R58">
        <v>362.41</v>
      </c>
      <c r="S58">
        <v>196.58</v>
      </c>
      <c r="T58">
        <v>338.64</v>
      </c>
      <c r="U58" t="s">
        <v>46</v>
      </c>
      <c r="V58" t="s">
        <v>46</v>
      </c>
      <c r="W58" t="s">
        <v>46</v>
      </c>
      <c r="X58" t="s">
        <v>46</v>
      </c>
      <c r="Y58" t="s">
        <v>47</v>
      </c>
      <c r="Z58" t="s">
        <v>47</v>
      </c>
      <c r="AA58">
        <v>5.9</v>
      </c>
      <c r="AB58" t="s">
        <v>181</v>
      </c>
      <c r="AD58" t="s">
        <v>50</v>
      </c>
      <c r="AE58" t="s">
        <v>47</v>
      </c>
      <c r="AF58" t="s">
        <v>47</v>
      </c>
      <c r="AG58" t="s">
        <v>47</v>
      </c>
      <c r="AH58" t="s">
        <v>47</v>
      </c>
      <c r="AI58" t="s">
        <v>51</v>
      </c>
      <c r="AJ58" t="s">
        <v>51</v>
      </c>
      <c r="AK58">
        <v>99.99</v>
      </c>
      <c r="AL58">
        <v>90.97</v>
      </c>
      <c r="AM58">
        <v>0</v>
      </c>
      <c r="AN58">
        <v>0</v>
      </c>
      <c r="AO58">
        <v>0</v>
      </c>
      <c r="AP58">
        <v>1.03</v>
      </c>
      <c r="AQ58">
        <v>9.02</v>
      </c>
      <c r="AR58">
        <v>438</v>
      </c>
      <c r="AS58">
        <v>1331</v>
      </c>
      <c r="AT58">
        <v>1</v>
      </c>
      <c r="AU58">
        <v>1</v>
      </c>
      <c r="AV58">
        <v>438</v>
      </c>
      <c r="AW58">
        <v>0</v>
      </c>
      <c r="AX58">
        <v>0</v>
      </c>
      <c r="AY58">
        <v>0</v>
      </c>
      <c r="AZ58">
        <v>0</v>
      </c>
      <c r="BA58">
        <v>1331</v>
      </c>
      <c r="BB58">
        <v>0</v>
      </c>
      <c r="BC58">
        <v>0</v>
      </c>
      <c r="BD58">
        <v>0</v>
      </c>
      <c r="BE58">
        <v>0</v>
      </c>
      <c r="BF58">
        <v>3</v>
      </c>
      <c r="BG58">
        <f t="shared" si="0"/>
        <v>57</v>
      </c>
    </row>
    <row r="59" spans="1:59" x14ac:dyDescent="0.3">
      <c r="A59">
        <v>721</v>
      </c>
      <c r="B59" t="s">
        <v>185</v>
      </c>
      <c r="C59" t="s">
        <v>186</v>
      </c>
      <c r="D59" t="s">
        <v>61</v>
      </c>
      <c r="E59" t="s">
        <v>96</v>
      </c>
      <c r="F59">
        <v>0</v>
      </c>
      <c r="G59">
        <v>0</v>
      </c>
      <c r="H59">
        <v>0</v>
      </c>
      <c r="I59">
        <v>0</v>
      </c>
      <c r="J59">
        <v>0</v>
      </c>
      <c r="K59">
        <v>2</v>
      </c>
      <c r="L59">
        <v>1</v>
      </c>
      <c r="M59">
        <v>0</v>
      </c>
      <c r="N59">
        <v>0</v>
      </c>
      <c r="O59">
        <v>0</v>
      </c>
      <c r="P59">
        <v>0</v>
      </c>
      <c r="Q59">
        <v>0</v>
      </c>
      <c r="R59">
        <v>0</v>
      </c>
      <c r="S59">
        <v>0.01</v>
      </c>
      <c r="T59">
        <v>0</v>
      </c>
      <c r="U59" t="s">
        <v>46</v>
      </c>
      <c r="V59" t="s">
        <v>46</v>
      </c>
      <c r="W59" t="s">
        <v>46</v>
      </c>
      <c r="X59" t="s">
        <v>46</v>
      </c>
      <c r="Y59" t="s">
        <v>137</v>
      </c>
      <c r="Z59" t="s">
        <v>137</v>
      </c>
      <c r="AA59">
        <v>6.3</v>
      </c>
      <c r="AB59" t="s">
        <v>187</v>
      </c>
      <c r="AD59" t="s">
        <v>50</v>
      </c>
      <c r="AE59" t="s">
        <v>137</v>
      </c>
      <c r="AF59" t="s">
        <v>137</v>
      </c>
      <c r="AG59" t="s">
        <v>137</v>
      </c>
      <c r="AH59" t="s">
        <v>137</v>
      </c>
      <c r="AK59">
        <v>99.99</v>
      </c>
      <c r="AL59">
        <v>99.99</v>
      </c>
      <c r="AM59">
        <v>0</v>
      </c>
      <c r="AN59">
        <v>0</v>
      </c>
      <c r="AO59">
        <v>0</v>
      </c>
      <c r="AP59">
        <v>0</v>
      </c>
      <c r="AQ59">
        <v>0</v>
      </c>
      <c r="AR59">
        <v>0</v>
      </c>
      <c r="AS59">
        <v>0</v>
      </c>
      <c r="AT59">
        <v>0</v>
      </c>
      <c r="AU59">
        <v>0</v>
      </c>
      <c r="AV59">
        <v>0</v>
      </c>
      <c r="AW59">
        <v>0</v>
      </c>
      <c r="AX59">
        <v>0</v>
      </c>
      <c r="AY59">
        <v>0</v>
      </c>
      <c r="AZ59">
        <v>0</v>
      </c>
      <c r="BA59">
        <v>0</v>
      </c>
      <c r="BB59">
        <v>0</v>
      </c>
      <c r="BC59">
        <v>0</v>
      </c>
      <c r="BD59">
        <v>0</v>
      </c>
      <c r="BE59">
        <v>0</v>
      </c>
      <c r="BF59">
        <v>0</v>
      </c>
      <c r="BG59">
        <f t="shared" si="0"/>
        <v>58</v>
      </c>
    </row>
    <row r="60" spans="1:59" x14ac:dyDescent="0.3">
      <c r="A60">
        <v>731</v>
      </c>
      <c r="B60" t="s">
        <v>188</v>
      </c>
      <c r="C60" t="s">
        <v>189</v>
      </c>
      <c r="D60" t="s">
        <v>61</v>
      </c>
      <c r="E60" t="s">
        <v>96</v>
      </c>
      <c r="F60">
        <v>0</v>
      </c>
      <c r="G60">
        <v>0</v>
      </c>
      <c r="H60">
        <v>0</v>
      </c>
      <c r="I60">
        <v>0</v>
      </c>
      <c r="J60">
        <v>155</v>
      </c>
      <c r="K60">
        <v>145</v>
      </c>
      <c r="L60">
        <v>161</v>
      </c>
      <c r="M60">
        <v>0</v>
      </c>
      <c r="N60">
        <v>0</v>
      </c>
      <c r="O60">
        <v>0</v>
      </c>
      <c r="P60">
        <v>0</v>
      </c>
      <c r="Q60">
        <v>0</v>
      </c>
      <c r="R60">
        <v>311.16000000000003</v>
      </c>
      <c r="S60">
        <v>156.51</v>
      </c>
      <c r="T60">
        <v>295.12</v>
      </c>
      <c r="U60" t="s">
        <v>46</v>
      </c>
      <c r="V60" t="s">
        <v>46</v>
      </c>
      <c r="W60" t="s">
        <v>46</v>
      </c>
      <c r="X60" t="s">
        <v>46</v>
      </c>
      <c r="Y60" t="s">
        <v>47</v>
      </c>
      <c r="Z60" t="s">
        <v>47</v>
      </c>
      <c r="AA60">
        <v>4.8</v>
      </c>
      <c r="AD60" t="s">
        <v>50</v>
      </c>
      <c r="AE60" t="s">
        <v>47</v>
      </c>
      <c r="AF60" t="s">
        <v>47</v>
      </c>
      <c r="AG60" t="s">
        <v>47</v>
      </c>
      <c r="AH60" t="s">
        <v>47</v>
      </c>
      <c r="AK60">
        <v>99.99</v>
      </c>
      <c r="AL60">
        <v>99.98</v>
      </c>
      <c r="AM60">
        <v>0</v>
      </c>
      <c r="AN60">
        <v>0</v>
      </c>
      <c r="AO60">
        <v>0</v>
      </c>
      <c r="AP60">
        <v>0</v>
      </c>
      <c r="AQ60">
        <v>0.01</v>
      </c>
      <c r="AR60">
        <v>0</v>
      </c>
      <c r="AS60">
        <v>0</v>
      </c>
      <c r="AT60">
        <v>0</v>
      </c>
      <c r="AU60">
        <v>0</v>
      </c>
      <c r="AV60">
        <v>0</v>
      </c>
      <c r="AW60">
        <v>0</v>
      </c>
      <c r="AX60">
        <v>0</v>
      </c>
      <c r="AY60">
        <v>0</v>
      </c>
      <c r="AZ60">
        <v>0</v>
      </c>
      <c r="BA60">
        <v>0</v>
      </c>
      <c r="BB60">
        <v>0</v>
      </c>
      <c r="BC60">
        <v>0</v>
      </c>
      <c r="BD60">
        <v>0</v>
      </c>
      <c r="BE60">
        <v>0</v>
      </c>
      <c r="BF60">
        <v>3</v>
      </c>
      <c r="BG60">
        <f t="shared" si="0"/>
        <v>59</v>
      </c>
    </row>
    <row r="61" spans="1:59" x14ac:dyDescent="0.3">
      <c r="A61">
        <v>806</v>
      </c>
      <c r="B61" t="s">
        <v>214</v>
      </c>
      <c r="C61" t="s">
        <v>215</v>
      </c>
      <c r="D61" t="s">
        <v>146</v>
      </c>
      <c r="E61" t="s">
        <v>45</v>
      </c>
      <c r="F61">
        <v>0</v>
      </c>
      <c r="G61">
        <v>0</v>
      </c>
      <c r="H61">
        <v>0</v>
      </c>
      <c r="I61">
        <v>102</v>
      </c>
      <c r="J61">
        <v>183</v>
      </c>
      <c r="K61">
        <v>170</v>
      </c>
      <c r="L61">
        <v>183</v>
      </c>
      <c r="M61">
        <v>0</v>
      </c>
      <c r="N61">
        <v>0</v>
      </c>
      <c r="O61">
        <v>0</v>
      </c>
      <c r="P61">
        <v>0</v>
      </c>
      <c r="Q61">
        <v>178.62</v>
      </c>
      <c r="R61">
        <v>483.08</v>
      </c>
      <c r="S61">
        <v>326.74</v>
      </c>
      <c r="T61">
        <v>455.26</v>
      </c>
      <c r="U61" t="s">
        <v>46</v>
      </c>
      <c r="V61" t="s">
        <v>46</v>
      </c>
      <c r="W61" t="s">
        <v>46</v>
      </c>
      <c r="X61" t="s">
        <v>46</v>
      </c>
      <c r="Y61" t="s">
        <v>47</v>
      </c>
      <c r="Z61" t="s">
        <v>47</v>
      </c>
      <c r="AA61">
        <v>4.5999999999999996</v>
      </c>
      <c r="AB61" t="s">
        <v>216</v>
      </c>
      <c r="AC61" t="s">
        <v>217</v>
      </c>
      <c r="AD61" t="s">
        <v>50</v>
      </c>
      <c r="AE61" t="s">
        <v>47</v>
      </c>
      <c r="AF61" t="s">
        <v>47</v>
      </c>
      <c r="AG61" t="s">
        <v>47</v>
      </c>
      <c r="AH61" t="s">
        <v>47</v>
      </c>
      <c r="AI61" t="s">
        <v>51</v>
      </c>
      <c r="AJ61" t="s">
        <v>51</v>
      </c>
      <c r="AK61">
        <v>99.99</v>
      </c>
      <c r="AL61">
        <v>78.41</v>
      </c>
      <c r="AM61">
        <v>0</v>
      </c>
      <c r="AN61">
        <v>0</v>
      </c>
      <c r="AO61">
        <v>0</v>
      </c>
      <c r="AP61">
        <v>3.68</v>
      </c>
      <c r="AQ61">
        <v>21.58</v>
      </c>
      <c r="AR61">
        <v>2054</v>
      </c>
      <c r="AS61">
        <v>3176</v>
      </c>
      <c r="AT61">
        <v>1</v>
      </c>
      <c r="AU61">
        <v>1</v>
      </c>
      <c r="AV61">
        <v>2054</v>
      </c>
      <c r="AW61">
        <v>0</v>
      </c>
      <c r="AX61">
        <v>0</v>
      </c>
      <c r="AY61">
        <v>0</v>
      </c>
      <c r="AZ61">
        <v>0</v>
      </c>
      <c r="BA61">
        <v>3176</v>
      </c>
      <c r="BB61">
        <v>0</v>
      </c>
      <c r="BC61">
        <v>0</v>
      </c>
      <c r="BD61">
        <v>0</v>
      </c>
      <c r="BE61">
        <v>0</v>
      </c>
      <c r="BF61">
        <v>3</v>
      </c>
      <c r="BG61">
        <f t="shared" si="0"/>
        <v>60</v>
      </c>
    </row>
    <row r="62" spans="1:59" x14ac:dyDescent="0.3">
      <c r="A62">
        <v>822</v>
      </c>
      <c r="B62" t="s">
        <v>218</v>
      </c>
      <c r="C62" t="s">
        <v>219</v>
      </c>
      <c r="D62" t="s">
        <v>61</v>
      </c>
      <c r="E62" t="s">
        <v>45</v>
      </c>
      <c r="F62">
        <v>0</v>
      </c>
      <c r="G62">
        <v>0</v>
      </c>
      <c r="H62">
        <v>0</v>
      </c>
      <c r="I62">
        <v>0</v>
      </c>
      <c r="J62">
        <v>0</v>
      </c>
      <c r="K62">
        <v>2</v>
      </c>
      <c r="L62">
        <v>90</v>
      </c>
      <c r="M62">
        <v>0</v>
      </c>
      <c r="N62">
        <v>0</v>
      </c>
      <c r="O62">
        <v>0</v>
      </c>
      <c r="P62">
        <v>0</v>
      </c>
      <c r="Q62">
        <v>0</v>
      </c>
      <c r="R62">
        <v>0</v>
      </c>
      <c r="S62">
        <v>1.18</v>
      </c>
      <c r="T62">
        <v>55.74</v>
      </c>
      <c r="U62" t="s">
        <v>46</v>
      </c>
      <c r="V62" t="s">
        <v>46</v>
      </c>
      <c r="W62" t="s">
        <v>46</v>
      </c>
      <c r="X62" t="s">
        <v>46</v>
      </c>
      <c r="Y62" t="s">
        <v>47</v>
      </c>
      <c r="Z62" t="s">
        <v>47</v>
      </c>
      <c r="AA62">
        <v>3.2</v>
      </c>
      <c r="AC62" t="s">
        <v>67</v>
      </c>
      <c r="AD62" t="s">
        <v>50</v>
      </c>
      <c r="AE62" t="s">
        <v>47</v>
      </c>
      <c r="AF62" t="s">
        <v>47</v>
      </c>
      <c r="AG62" t="s">
        <v>47</v>
      </c>
      <c r="AH62" t="s">
        <v>47</v>
      </c>
      <c r="AK62">
        <v>99.99</v>
      </c>
      <c r="AL62">
        <v>99.99</v>
      </c>
      <c r="AM62">
        <v>0</v>
      </c>
      <c r="AN62">
        <v>0</v>
      </c>
      <c r="AO62">
        <v>0</v>
      </c>
      <c r="AP62">
        <v>0</v>
      </c>
      <c r="AQ62">
        <v>0</v>
      </c>
      <c r="AR62">
        <v>0</v>
      </c>
      <c r="AS62">
        <v>0</v>
      </c>
      <c r="AT62">
        <v>0</v>
      </c>
      <c r="AU62">
        <v>0</v>
      </c>
      <c r="AV62">
        <v>0</v>
      </c>
      <c r="AW62">
        <v>0</v>
      </c>
      <c r="AX62">
        <v>0</v>
      </c>
      <c r="AY62">
        <v>0</v>
      </c>
      <c r="AZ62">
        <v>0</v>
      </c>
      <c r="BA62">
        <v>0</v>
      </c>
      <c r="BB62">
        <v>0</v>
      </c>
      <c r="BC62">
        <v>0</v>
      </c>
      <c r="BD62">
        <v>0</v>
      </c>
      <c r="BE62">
        <v>0</v>
      </c>
      <c r="BF62">
        <v>0</v>
      </c>
      <c r="BG62">
        <f t="shared" si="0"/>
        <v>61</v>
      </c>
    </row>
    <row r="63" spans="1:59" x14ac:dyDescent="0.3">
      <c r="A63">
        <v>830</v>
      </c>
      <c r="B63" t="s">
        <v>222</v>
      </c>
      <c r="C63" t="s">
        <v>223</v>
      </c>
      <c r="D63" t="s">
        <v>55</v>
      </c>
      <c r="E63" t="s">
        <v>96</v>
      </c>
      <c r="F63">
        <v>0</v>
      </c>
      <c r="G63">
        <v>0</v>
      </c>
      <c r="H63">
        <v>0</v>
      </c>
      <c r="I63">
        <v>0</v>
      </c>
      <c r="J63">
        <v>56</v>
      </c>
      <c r="K63">
        <v>19</v>
      </c>
      <c r="L63">
        <v>87</v>
      </c>
      <c r="M63">
        <v>0</v>
      </c>
      <c r="N63">
        <v>0</v>
      </c>
      <c r="O63">
        <v>0</v>
      </c>
      <c r="P63">
        <v>0</v>
      </c>
      <c r="Q63">
        <v>0</v>
      </c>
      <c r="R63">
        <v>107.46</v>
      </c>
      <c r="S63">
        <v>13.84</v>
      </c>
      <c r="T63">
        <v>96.31</v>
      </c>
      <c r="U63" t="s">
        <v>46</v>
      </c>
      <c r="V63" t="s">
        <v>46</v>
      </c>
      <c r="W63" t="s">
        <v>46</v>
      </c>
      <c r="X63" t="s">
        <v>46</v>
      </c>
      <c r="Y63" t="s">
        <v>47</v>
      </c>
      <c r="Z63" t="s">
        <v>47</v>
      </c>
      <c r="AA63">
        <v>2.8</v>
      </c>
      <c r="AC63" t="s">
        <v>126</v>
      </c>
      <c r="AD63" t="s">
        <v>50</v>
      </c>
      <c r="AE63" t="s">
        <v>47</v>
      </c>
      <c r="AF63" t="s">
        <v>47</v>
      </c>
      <c r="AG63" t="s">
        <v>47</v>
      </c>
      <c r="AH63" t="s">
        <v>47</v>
      </c>
      <c r="AK63">
        <v>99.99</v>
      </c>
      <c r="AL63">
        <v>99.62</v>
      </c>
      <c r="AM63">
        <v>0</v>
      </c>
      <c r="AN63">
        <v>0</v>
      </c>
      <c r="AO63">
        <v>0</v>
      </c>
      <c r="AP63">
        <v>0</v>
      </c>
      <c r="AQ63">
        <v>0.37</v>
      </c>
      <c r="AR63">
        <v>0</v>
      </c>
      <c r="AS63">
        <v>2</v>
      </c>
      <c r="AT63">
        <v>0</v>
      </c>
      <c r="AU63">
        <v>1</v>
      </c>
      <c r="AV63">
        <v>0</v>
      </c>
      <c r="AW63">
        <v>0</v>
      </c>
      <c r="AX63">
        <v>0</v>
      </c>
      <c r="AY63">
        <v>0</v>
      </c>
      <c r="AZ63">
        <v>0</v>
      </c>
      <c r="BA63">
        <v>2</v>
      </c>
      <c r="BB63">
        <v>0</v>
      </c>
      <c r="BC63">
        <v>0</v>
      </c>
      <c r="BD63">
        <v>0</v>
      </c>
      <c r="BE63">
        <v>0</v>
      </c>
      <c r="BF63">
        <v>3</v>
      </c>
      <c r="BG63">
        <f t="shared" si="0"/>
        <v>62</v>
      </c>
    </row>
    <row r="64" spans="1:59" x14ac:dyDescent="0.3">
      <c r="A64">
        <v>832</v>
      </c>
      <c r="B64" t="s">
        <v>224</v>
      </c>
      <c r="C64" t="s">
        <v>225</v>
      </c>
      <c r="D64" t="s">
        <v>34</v>
      </c>
      <c r="E64" t="s">
        <v>35</v>
      </c>
      <c r="F64">
        <v>0</v>
      </c>
      <c r="G64">
        <v>0</v>
      </c>
      <c r="H64">
        <v>0</v>
      </c>
      <c r="I64">
        <v>12</v>
      </c>
      <c r="J64">
        <v>104</v>
      </c>
      <c r="K64">
        <v>68</v>
      </c>
      <c r="L64">
        <v>104</v>
      </c>
      <c r="M64">
        <v>0</v>
      </c>
      <c r="N64">
        <v>0</v>
      </c>
      <c r="O64">
        <v>0</v>
      </c>
      <c r="P64">
        <v>0</v>
      </c>
      <c r="Q64">
        <v>33.909999999999997</v>
      </c>
      <c r="R64">
        <v>343.91</v>
      </c>
      <c r="S64">
        <v>156.85</v>
      </c>
      <c r="T64">
        <v>284.44</v>
      </c>
      <c r="U64" t="s">
        <v>46</v>
      </c>
      <c r="V64" t="s">
        <v>46</v>
      </c>
      <c r="W64" t="s">
        <v>46</v>
      </c>
      <c r="X64" t="s">
        <v>46</v>
      </c>
      <c r="Y64" t="s">
        <v>47</v>
      </c>
      <c r="Z64" t="s">
        <v>47</v>
      </c>
      <c r="AA64">
        <v>6.1</v>
      </c>
      <c r="AB64" t="s">
        <v>226</v>
      </c>
      <c r="AC64" t="s">
        <v>211</v>
      </c>
      <c r="AD64" t="s">
        <v>50</v>
      </c>
      <c r="AE64" t="s">
        <v>47</v>
      </c>
      <c r="AF64" t="s">
        <v>47</v>
      </c>
      <c r="AG64" t="s">
        <v>47</v>
      </c>
      <c r="AH64" t="s">
        <v>47</v>
      </c>
      <c r="AI64" t="s">
        <v>51</v>
      </c>
      <c r="AJ64" t="s">
        <v>52</v>
      </c>
      <c r="AK64">
        <v>99.99</v>
      </c>
      <c r="AL64">
        <v>95.49</v>
      </c>
      <c r="AM64">
        <v>0</v>
      </c>
      <c r="AN64">
        <v>0</v>
      </c>
      <c r="AO64">
        <v>0</v>
      </c>
      <c r="AP64">
        <v>0.16</v>
      </c>
      <c r="AQ64">
        <v>4.5</v>
      </c>
      <c r="AR64">
        <v>17</v>
      </c>
      <c r="AS64">
        <v>357</v>
      </c>
      <c r="AT64">
        <v>1</v>
      </c>
      <c r="AU64">
        <v>1.17</v>
      </c>
      <c r="AV64">
        <v>17</v>
      </c>
      <c r="AW64">
        <v>0</v>
      </c>
      <c r="AX64">
        <v>0</v>
      </c>
      <c r="AY64">
        <v>0</v>
      </c>
      <c r="AZ64">
        <v>0</v>
      </c>
      <c r="BA64">
        <v>342</v>
      </c>
      <c r="BB64">
        <v>0</v>
      </c>
      <c r="BC64">
        <v>75</v>
      </c>
      <c r="BD64">
        <v>0</v>
      </c>
      <c r="BE64">
        <v>0</v>
      </c>
      <c r="BF64">
        <v>3</v>
      </c>
      <c r="BG64">
        <f t="shared" si="0"/>
        <v>63</v>
      </c>
    </row>
    <row r="65" spans="1:59" x14ac:dyDescent="0.3">
      <c r="A65">
        <v>835</v>
      </c>
      <c r="B65" t="s">
        <v>229</v>
      </c>
      <c r="C65" t="s">
        <v>230</v>
      </c>
      <c r="D65" t="s">
        <v>44</v>
      </c>
      <c r="E65" t="s">
        <v>35</v>
      </c>
      <c r="F65">
        <v>0</v>
      </c>
      <c r="G65">
        <v>0</v>
      </c>
      <c r="H65">
        <v>0</v>
      </c>
      <c r="I65">
        <v>0</v>
      </c>
      <c r="J65">
        <v>179</v>
      </c>
      <c r="K65">
        <v>16</v>
      </c>
      <c r="L65">
        <v>184</v>
      </c>
      <c r="M65">
        <v>0</v>
      </c>
      <c r="N65">
        <v>0</v>
      </c>
      <c r="O65">
        <v>0</v>
      </c>
      <c r="P65">
        <v>0</v>
      </c>
      <c r="Q65">
        <v>0</v>
      </c>
      <c r="R65">
        <v>680.35</v>
      </c>
      <c r="S65">
        <v>15.36</v>
      </c>
      <c r="T65">
        <v>602.5</v>
      </c>
      <c r="U65" t="s">
        <v>46</v>
      </c>
      <c r="V65" t="s">
        <v>46</v>
      </c>
      <c r="W65" t="s">
        <v>46</v>
      </c>
      <c r="X65" t="s">
        <v>46</v>
      </c>
      <c r="Y65" t="s">
        <v>47</v>
      </c>
      <c r="Z65" t="s">
        <v>47</v>
      </c>
      <c r="AA65">
        <v>5.7</v>
      </c>
      <c r="AB65" t="s">
        <v>231</v>
      </c>
      <c r="AC65" t="s">
        <v>232</v>
      </c>
      <c r="AD65" t="s">
        <v>50</v>
      </c>
      <c r="AE65" t="s">
        <v>47</v>
      </c>
      <c r="AF65" t="s">
        <v>47</v>
      </c>
      <c r="AG65" t="s">
        <v>47</v>
      </c>
      <c r="AH65" t="s">
        <v>47</v>
      </c>
      <c r="AK65">
        <v>99.99</v>
      </c>
      <c r="AL65">
        <v>99.99</v>
      </c>
      <c r="AM65">
        <v>0</v>
      </c>
      <c r="AN65">
        <v>0</v>
      </c>
      <c r="AO65">
        <v>0</v>
      </c>
      <c r="AP65">
        <v>0</v>
      </c>
      <c r="AQ65">
        <v>0</v>
      </c>
      <c r="AR65">
        <v>0</v>
      </c>
      <c r="AS65">
        <v>0</v>
      </c>
      <c r="AT65">
        <v>0</v>
      </c>
      <c r="AU65">
        <v>0</v>
      </c>
      <c r="AV65">
        <v>0</v>
      </c>
      <c r="AW65">
        <v>0</v>
      </c>
      <c r="AX65">
        <v>0</v>
      </c>
      <c r="AY65">
        <v>0</v>
      </c>
      <c r="AZ65">
        <v>0</v>
      </c>
      <c r="BA65">
        <v>0</v>
      </c>
      <c r="BB65">
        <v>0</v>
      </c>
      <c r="BC65">
        <v>0</v>
      </c>
      <c r="BD65">
        <v>0</v>
      </c>
      <c r="BE65">
        <v>0</v>
      </c>
      <c r="BF65">
        <v>0</v>
      </c>
      <c r="BG65">
        <f t="shared" si="0"/>
        <v>64</v>
      </c>
    </row>
    <row r="66" spans="1:59" x14ac:dyDescent="0.3">
      <c r="A66">
        <v>901</v>
      </c>
      <c r="B66" t="s">
        <v>235</v>
      </c>
      <c r="C66" t="s">
        <v>236</v>
      </c>
      <c r="D66" t="s">
        <v>34</v>
      </c>
      <c r="E66" t="s">
        <v>96</v>
      </c>
      <c r="F66">
        <v>0</v>
      </c>
      <c r="G66">
        <v>0</v>
      </c>
      <c r="H66">
        <v>0</v>
      </c>
      <c r="I66">
        <v>12</v>
      </c>
      <c r="J66">
        <v>146</v>
      </c>
      <c r="K66">
        <v>172</v>
      </c>
      <c r="L66">
        <v>179</v>
      </c>
      <c r="M66">
        <v>0</v>
      </c>
      <c r="N66">
        <v>0</v>
      </c>
      <c r="O66">
        <v>0</v>
      </c>
      <c r="P66">
        <v>0</v>
      </c>
      <c r="Q66">
        <v>16.91</v>
      </c>
      <c r="R66">
        <v>372.19</v>
      </c>
      <c r="S66">
        <v>207.9</v>
      </c>
      <c r="T66">
        <v>407.32</v>
      </c>
      <c r="U66" t="s">
        <v>46</v>
      </c>
      <c r="V66" t="s">
        <v>46</v>
      </c>
      <c r="W66" t="s">
        <v>46</v>
      </c>
      <c r="X66" t="s">
        <v>46</v>
      </c>
      <c r="Y66" t="s">
        <v>47</v>
      </c>
      <c r="Z66" t="s">
        <v>47</v>
      </c>
      <c r="AA66">
        <v>3.8</v>
      </c>
      <c r="AC66" t="s">
        <v>79</v>
      </c>
      <c r="AD66" t="s">
        <v>50</v>
      </c>
      <c r="AE66" t="s">
        <v>47</v>
      </c>
      <c r="AF66" t="s">
        <v>47</v>
      </c>
      <c r="AG66" t="s">
        <v>47</v>
      </c>
      <c r="AH66" t="s">
        <v>47</v>
      </c>
      <c r="AI66" t="s">
        <v>127</v>
      </c>
      <c r="AJ66" t="s">
        <v>127</v>
      </c>
      <c r="AK66">
        <v>99.99</v>
      </c>
      <c r="AL66">
        <v>72.7</v>
      </c>
      <c r="AM66">
        <v>0.74</v>
      </c>
      <c r="AN66">
        <v>0</v>
      </c>
      <c r="AO66">
        <v>0.74</v>
      </c>
      <c r="AP66">
        <v>12.07</v>
      </c>
      <c r="AQ66">
        <v>27.29</v>
      </c>
      <c r="AR66">
        <v>153</v>
      </c>
      <c r="AS66">
        <v>3060</v>
      </c>
      <c r="AT66">
        <v>1</v>
      </c>
      <c r="AU66">
        <v>1.24</v>
      </c>
      <c r="AV66">
        <v>153</v>
      </c>
      <c r="AW66">
        <v>0</v>
      </c>
      <c r="AX66">
        <v>0</v>
      </c>
      <c r="AY66">
        <v>0</v>
      </c>
      <c r="AZ66">
        <v>0</v>
      </c>
      <c r="BA66">
        <v>2753</v>
      </c>
      <c r="BB66">
        <v>1032</v>
      </c>
      <c r="BC66">
        <v>0</v>
      </c>
      <c r="BD66">
        <v>0</v>
      </c>
      <c r="BE66">
        <v>0</v>
      </c>
      <c r="BF66">
        <v>3</v>
      </c>
      <c r="BG66">
        <f t="shared" si="0"/>
        <v>65</v>
      </c>
    </row>
    <row r="67" spans="1:59" x14ac:dyDescent="0.3">
      <c r="A67">
        <v>931</v>
      </c>
      <c r="B67" t="s">
        <v>237</v>
      </c>
      <c r="C67" t="s">
        <v>238</v>
      </c>
      <c r="D67" t="s">
        <v>142</v>
      </c>
      <c r="E67" t="s">
        <v>96</v>
      </c>
      <c r="F67">
        <v>0</v>
      </c>
      <c r="G67">
        <v>0</v>
      </c>
      <c r="H67">
        <v>0</v>
      </c>
      <c r="I67">
        <v>8</v>
      </c>
      <c r="J67">
        <v>184</v>
      </c>
      <c r="K67">
        <v>157</v>
      </c>
      <c r="L67">
        <v>184</v>
      </c>
      <c r="M67">
        <v>0</v>
      </c>
      <c r="N67">
        <v>0</v>
      </c>
      <c r="O67">
        <v>0</v>
      </c>
      <c r="P67">
        <v>0</v>
      </c>
      <c r="Q67">
        <v>9.6199999999999992</v>
      </c>
      <c r="R67">
        <v>338.79</v>
      </c>
      <c r="S67">
        <v>147</v>
      </c>
      <c r="T67">
        <v>302.77999999999997</v>
      </c>
      <c r="U67" t="s">
        <v>46</v>
      </c>
      <c r="V67" t="s">
        <v>46</v>
      </c>
      <c r="W67" t="s">
        <v>46</v>
      </c>
      <c r="X67" t="s">
        <v>46</v>
      </c>
      <c r="Y67" t="s">
        <v>47</v>
      </c>
      <c r="Z67" t="s">
        <v>47</v>
      </c>
      <c r="AA67">
        <v>4.2</v>
      </c>
      <c r="AC67" t="s">
        <v>181</v>
      </c>
      <c r="AD67" t="s">
        <v>50</v>
      </c>
      <c r="AE67" t="s">
        <v>47</v>
      </c>
      <c r="AF67" t="s">
        <v>47</v>
      </c>
      <c r="AG67" t="s">
        <v>47</v>
      </c>
      <c r="AH67" t="s">
        <v>47</v>
      </c>
      <c r="AI67" t="s">
        <v>51</v>
      </c>
      <c r="AJ67" t="s">
        <v>51</v>
      </c>
      <c r="AK67">
        <v>99.99</v>
      </c>
      <c r="AL67">
        <v>95.32</v>
      </c>
      <c r="AM67">
        <v>0</v>
      </c>
      <c r="AN67">
        <v>0</v>
      </c>
      <c r="AO67">
        <v>0</v>
      </c>
      <c r="AP67">
        <v>0.33</v>
      </c>
      <c r="AQ67">
        <v>4.67</v>
      </c>
      <c r="AR67">
        <v>84</v>
      </c>
      <c r="AS67">
        <v>684</v>
      </c>
      <c r="AT67">
        <v>1</v>
      </c>
      <c r="AU67">
        <v>1</v>
      </c>
      <c r="AV67">
        <v>84</v>
      </c>
      <c r="AW67">
        <v>0</v>
      </c>
      <c r="AX67">
        <v>0</v>
      </c>
      <c r="AY67">
        <v>0</v>
      </c>
      <c r="AZ67">
        <v>0</v>
      </c>
      <c r="BA67">
        <v>684</v>
      </c>
      <c r="BB67">
        <v>0</v>
      </c>
      <c r="BC67">
        <v>0</v>
      </c>
      <c r="BD67">
        <v>0</v>
      </c>
      <c r="BE67">
        <v>0</v>
      </c>
      <c r="BF67">
        <v>3</v>
      </c>
      <c r="BG67">
        <f t="shared" ref="BG67" si="1">ROW()-1</f>
        <v>66</v>
      </c>
    </row>
  </sheetData>
  <sortState xmlns:xlrd2="http://schemas.microsoft.com/office/spreadsheetml/2017/richdata2" ref="A2:BF67">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380</v>
      </c>
      <c r="B1" s="11" t="s">
        <v>381</v>
      </c>
      <c r="C1" s="8"/>
    </row>
    <row r="2" spans="1:3" ht="28.2" customHeight="1" x14ac:dyDescent="0.3">
      <c r="A2" s="21" t="s">
        <v>382</v>
      </c>
      <c r="B2" s="22" t="s">
        <v>354</v>
      </c>
      <c r="C2" s="22" t="s">
        <v>383</v>
      </c>
    </row>
    <row r="3" spans="1:3" ht="28.8" x14ac:dyDescent="0.3">
      <c r="A3" s="4" t="s">
        <v>0</v>
      </c>
      <c r="B3" s="5" t="s">
        <v>384</v>
      </c>
      <c r="C3" s="16"/>
    </row>
    <row r="4" spans="1:3" x14ac:dyDescent="0.3">
      <c r="A4" s="4" t="s">
        <v>264</v>
      </c>
      <c r="B4" s="5" t="s">
        <v>385</v>
      </c>
      <c r="C4" s="16"/>
    </row>
    <row r="5" spans="1:3" x14ac:dyDescent="0.3">
      <c r="A5" s="4" t="s">
        <v>266</v>
      </c>
      <c r="B5" s="5" t="s">
        <v>267</v>
      </c>
      <c r="C5" s="16"/>
    </row>
    <row r="6" spans="1:3" ht="57.6" x14ac:dyDescent="0.3">
      <c r="A6" s="4" t="s">
        <v>1</v>
      </c>
      <c r="B6" s="5" t="s">
        <v>268</v>
      </c>
      <c r="C6" s="16" t="s">
        <v>336</v>
      </c>
    </row>
    <row r="7" spans="1:3" ht="28.8" x14ac:dyDescent="0.3">
      <c r="A7" s="4" t="s">
        <v>2</v>
      </c>
      <c r="B7" s="5" t="s">
        <v>269</v>
      </c>
      <c r="C7" s="16" t="s">
        <v>336</v>
      </c>
    </row>
    <row r="8" spans="1:3" ht="77.400000000000006" customHeight="1" x14ac:dyDescent="0.3">
      <c r="A8" s="4" t="s">
        <v>270</v>
      </c>
      <c r="B8" s="5" t="s">
        <v>271</v>
      </c>
      <c r="C8" s="16"/>
    </row>
    <row r="9" spans="1:3" ht="28.8" x14ac:dyDescent="0.3">
      <c r="A9" s="16" t="s">
        <v>386</v>
      </c>
      <c r="B9" s="5" t="s">
        <v>387</v>
      </c>
      <c r="C9" s="16" t="s">
        <v>336</v>
      </c>
    </row>
    <row r="10" spans="1:3" x14ac:dyDescent="0.3">
      <c r="A10" s="16" t="s">
        <v>388</v>
      </c>
      <c r="B10" s="5" t="s">
        <v>389</v>
      </c>
      <c r="C10" s="16" t="s">
        <v>336</v>
      </c>
    </row>
    <row r="11" spans="1:3" x14ac:dyDescent="0.3">
      <c r="A11" s="16" t="s">
        <v>390</v>
      </c>
      <c r="B11" s="5" t="s">
        <v>391</v>
      </c>
      <c r="C11" s="16" t="s">
        <v>342</v>
      </c>
    </row>
    <row r="12" spans="1:3" x14ac:dyDescent="0.3">
      <c r="A12" s="16" t="s">
        <v>392</v>
      </c>
      <c r="B12" s="5" t="s">
        <v>393</v>
      </c>
      <c r="C12" s="16" t="s">
        <v>342</v>
      </c>
    </row>
    <row r="13" spans="1:3" x14ac:dyDescent="0.3">
      <c r="A13" s="16" t="s">
        <v>394</v>
      </c>
      <c r="B13" s="5" t="s">
        <v>395</v>
      </c>
      <c r="C13" s="16" t="s">
        <v>342</v>
      </c>
    </row>
    <row r="14" spans="1:3" x14ac:dyDescent="0.3">
      <c r="A14" s="16" t="s">
        <v>396</v>
      </c>
      <c r="B14" s="5" t="s">
        <v>397</v>
      </c>
      <c r="C14" s="16" t="s">
        <v>342</v>
      </c>
    </row>
    <row r="15" spans="1:3" ht="28.8" x14ac:dyDescent="0.3">
      <c r="A15" s="16" t="s">
        <v>398</v>
      </c>
      <c r="B15" s="5" t="s">
        <v>399</v>
      </c>
      <c r="C15" s="16" t="s">
        <v>336</v>
      </c>
    </row>
    <row r="16" spans="1:3" ht="57.6" x14ac:dyDescent="0.3">
      <c r="A16" s="4" t="s">
        <v>272</v>
      </c>
      <c r="B16" s="5" t="s">
        <v>273</v>
      </c>
      <c r="C16" s="16" t="s">
        <v>336</v>
      </c>
    </row>
    <row r="17" spans="1:3" ht="57.6" x14ac:dyDescent="0.3">
      <c r="A17" s="4" t="s">
        <v>274</v>
      </c>
      <c r="B17" s="5" t="s">
        <v>275</v>
      </c>
      <c r="C17" s="16" t="s">
        <v>336</v>
      </c>
    </row>
    <row r="18" spans="1:3" ht="43.2" x14ac:dyDescent="0.3">
      <c r="A18" s="16" t="s">
        <v>400</v>
      </c>
      <c r="B18" s="5" t="s">
        <v>401</v>
      </c>
      <c r="C18" s="16" t="s">
        <v>336</v>
      </c>
    </row>
    <row r="19" spans="1:3" ht="43.2" x14ac:dyDescent="0.3">
      <c r="A19" s="16" t="s">
        <v>402</v>
      </c>
      <c r="B19" s="5" t="s">
        <v>403</v>
      </c>
      <c r="C19" s="16"/>
    </row>
    <row r="20" spans="1:3" ht="43.2" x14ac:dyDescent="0.3">
      <c r="A20" s="16" t="s">
        <v>404</v>
      </c>
      <c r="B20" s="5" t="s">
        <v>405</v>
      </c>
      <c r="C20" s="16"/>
    </row>
    <row r="21" spans="1:3" ht="72" x14ac:dyDescent="0.3">
      <c r="A21" s="4" t="s">
        <v>276</v>
      </c>
      <c r="B21" s="5" t="s">
        <v>277</v>
      </c>
      <c r="C21" s="16" t="s">
        <v>342</v>
      </c>
    </row>
    <row r="22" spans="1:3" ht="28.8" x14ac:dyDescent="0.3">
      <c r="A22" s="4" t="s">
        <v>278</v>
      </c>
      <c r="B22" s="5" t="s">
        <v>279</v>
      </c>
      <c r="C22" s="11" t="s">
        <v>406</v>
      </c>
    </row>
    <row r="23" spans="1:3" ht="74.400000000000006" customHeight="1" x14ac:dyDescent="0.3">
      <c r="A23" s="16" t="s">
        <v>407</v>
      </c>
      <c r="B23" s="5" t="s">
        <v>408</v>
      </c>
      <c r="C23" s="11" t="s">
        <v>339</v>
      </c>
    </row>
    <row r="24" spans="1:3" ht="57.6" x14ac:dyDescent="0.3">
      <c r="A24" s="4" t="s">
        <v>280</v>
      </c>
      <c r="B24" s="5" t="s">
        <v>281</v>
      </c>
      <c r="C24" s="16"/>
    </row>
    <row r="25" spans="1:3" ht="28.8" x14ac:dyDescent="0.3">
      <c r="A25" s="11" t="s">
        <v>409</v>
      </c>
      <c r="B25" s="5" t="s">
        <v>410</v>
      </c>
      <c r="C25" s="16" t="s">
        <v>411</v>
      </c>
    </row>
    <row r="26" spans="1:3" ht="132.6" customHeight="1" x14ac:dyDescent="0.3">
      <c r="A26" s="4" t="s">
        <v>282</v>
      </c>
      <c r="B26" s="5" t="s">
        <v>283</v>
      </c>
      <c r="C26" s="16" t="s">
        <v>411</v>
      </c>
    </row>
    <row r="27" spans="1:3" ht="28.2" customHeight="1" x14ac:dyDescent="0.3">
      <c r="A27" s="21" t="s">
        <v>412</v>
      </c>
      <c r="B27" s="22" t="s">
        <v>354</v>
      </c>
      <c r="C27" s="22" t="s">
        <v>383</v>
      </c>
    </row>
    <row r="28" spans="1:3" ht="147.6" customHeight="1" x14ac:dyDescent="0.3">
      <c r="A28" s="4" t="s">
        <v>284</v>
      </c>
      <c r="B28" s="5" t="s">
        <v>285</v>
      </c>
      <c r="C28" s="16" t="s">
        <v>378</v>
      </c>
    </row>
    <row r="29" spans="1:3" ht="28.8" x14ac:dyDescent="0.3">
      <c r="A29" s="16" t="s">
        <v>413</v>
      </c>
      <c r="B29" s="5" t="s">
        <v>414</v>
      </c>
      <c r="C29" s="16"/>
    </row>
    <row r="30" spans="1:3" x14ac:dyDescent="0.3">
      <c r="A30" s="16" t="s">
        <v>415</v>
      </c>
      <c r="B30" s="5" t="s">
        <v>416</v>
      </c>
      <c r="C30" s="16"/>
    </row>
    <row r="31" spans="1:3" x14ac:dyDescent="0.3">
      <c r="A31" s="16" t="s">
        <v>417</v>
      </c>
      <c r="B31" s="5" t="s">
        <v>418</v>
      </c>
      <c r="C31" s="16"/>
    </row>
    <row r="32" spans="1:3" x14ac:dyDescent="0.3">
      <c r="A32" s="16" t="s">
        <v>419</v>
      </c>
      <c r="B32" s="5" t="s">
        <v>420</v>
      </c>
      <c r="C32" s="16"/>
    </row>
    <row r="33" spans="1:3" x14ac:dyDescent="0.3">
      <c r="A33" s="16" t="s">
        <v>421</v>
      </c>
      <c r="B33" s="5" t="s">
        <v>422</v>
      </c>
      <c r="C33" s="16"/>
    </row>
    <row r="34" spans="1:3" x14ac:dyDescent="0.3">
      <c r="A34" s="16" t="s">
        <v>423</v>
      </c>
      <c r="B34" s="5" t="s">
        <v>424</v>
      </c>
      <c r="C34" s="16"/>
    </row>
    <row r="35" spans="1:3" x14ac:dyDescent="0.3">
      <c r="A35" s="16" t="s">
        <v>425</v>
      </c>
      <c r="B35" s="5" t="s">
        <v>426</v>
      </c>
      <c r="C35" s="16"/>
    </row>
    <row r="36" spans="1:3" ht="28.8" x14ac:dyDescent="0.3">
      <c r="A36" s="11" t="s">
        <v>427</v>
      </c>
      <c r="B36" s="5" t="s">
        <v>428</v>
      </c>
      <c r="C36" s="16"/>
    </row>
    <row r="37" spans="1:3" ht="72" x14ac:dyDescent="0.3">
      <c r="A37" s="16" t="s">
        <v>429</v>
      </c>
      <c r="B37" s="5" t="s">
        <v>430</v>
      </c>
      <c r="C37" s="16"/>
    </row>
    <row r="38" spans="1:3" ht="28.8" x14ac:dyDescent="0.3">
      <c r="A38" s="11" t="s">
        <v>431</v>
      </c>
      <c r="B38" s="5" t="s">
        <v>432</v>
      </c>
      <c r="C38" s="16"/>
    </row>
    <row r="39" spans="1:3" ht="28.8" x14ac:dyDescent="0.3">
      <c r="A39" s="11" t="s">
        <v>433</v>
      </c>
      <c r="B39" s="23" t="s">
        <v>434</v>
      </c>
      <c r="C39" s="16"/>
    </row>
    <row r="40" spans="1:3" ht="28.8" x14ac:dyDescent="0.3">
      <c r="A40" s="11" t="s">
        <v>435</v>
      </c>
      <c r="B40" s="23" t="s">
        <v>436</v>
      </c>
      <c r="C40" s="16"/>
    </row>
    <row r="41" spans="1:3" ht="28.8" x14ac:dyDescent="0.3">
      <c r="A41" s="11" t="s">
        <v>437</v>
      </c>
      <c r="B41" s="23" t="s">
        <v>438</v>
      </c>
      <c r="C41" s="16"/>
    </row>
    <row r="42" spans="1:3" ht="28.8" x14ac:dyDescent="0.3">
      <c r="A42" s="11" t="s">
        <v>439</v>
      </c>
      <c r="B42" s="23" t="s">
        <v>440</v>
      </c>
      <c r="C42" s="16"/>
    </row>
    <row r="43" spans="1:3" ht="72" x14ac:dyDescent="0.3">
      <c r="A43" s="4" t="s">
        <v>31</v>
      </c>
      <c r="B43" s="5" t="s">
        <v>286</v>
      </c>
      <c r="C43" s="16"/>
    </row>
    <row r="44" spans="1:3" x14ac:dyDescent="0.3">
      <c r="A44" s="4" t="s">
        <v>287</v>
      </c>
      <c r="B44" s="5" t="s">
        <v>288</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section_211D-short</vt:lpstr>
      <vt:lpstr>Definitions-short</vt:lpstr>
      <vt:lpstr>Questions of tables</vt:lpstr>
      <vt:lpstr>Interpretations</vt:lpstr>
      <vt:lpstr>Species Selection Options </vt:lpstr>
      <vt:lpstr>References</vt:lpstr>
      <vt:lpstr>section_211D-long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2022-09-30T16:09:37Z</cp:lastPrinted>
  <dcterms:created xsi:type="dcterms:W3CDTF">2022-09-30T16:09:26Z</dcterms:created>
  <dcterms:modified xsi:type="dcterms:W3CDTF">2022-09-30T16:09:38Z</dcterms:modified>
</cp:coreProperties>
</file>