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605D0547-5D6E-4B13-9BA5-1E5F7E3DE7FB}" xr6:coauthVersionLast="47" xr6:coauthVersionMax="47" xr10:uidLastSave="{00000000-0000-0000-0000-000000000000}"/>
  <bookViews>
    <workbookView xWindow="3312" yWindow="3312" windowWidth="17280" windowHeight="8964"/>
  </bookViews>
  <sheets>
    <sheet name="Species-Climate" sheetId="9" r:id="rId1"/>
    <sheet name="section_315C-short" sheetId="8" r:id="rId2"/>
    <sheet name="Definitions-short" sheetId="2" r:id="rId3"/>
    <sheet name="Questions of tables" sheetId="3" r:id="rId4"/>
    <sheet name="Interpretations" sheetId="4" r:id="rId5"/>
    <sheet name="Species Selection Options " sheetId="5" r:id="rId6"/>
    <sheet name="References" sheetId="6" r:id="rId7"/>
    <sheet name="section_315C-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 i="1"/>
</calcChain>
</file>

<file path=xl/sharedStrings.xml><?xml version="1.0" encoding="utf-8"?>
<sst xmlns="http://schemas.openxmlformats.org/spreadsheetml/2006/main" count="1154" uniqueCount="389">
  <si>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</si>
  <si>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</si>
  <si>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</si>
  <si>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</si>
  <si>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</si>
  <si>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</si>
  <si>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</si>
  <si>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</si>
  <si>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</si>
  <si>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</si>
  <si>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</si>
  <si>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</si>
  <si>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</si>
  <si>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</si>
  <si>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</si>
  <si>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</si>
  <si>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</si>
  <si>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</si>
  <si>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</si>
  <si>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</si>
  <si>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</si>
  <si>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</si>
  <si>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</si>
  <si>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</si>
  <si>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</si>
  <si>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</si>
  <si>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</si>
  <si>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</si>
  <si>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</si>
  <si>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</si>
  <si>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</si>
  <si>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</si>
  <si>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</si>
  <si>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</si>
  <si>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</si>
  <si>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</si>
  <si>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Lg. inc.</t>
  </si>
  <si>
    <t>FTK COL</t>
  </si>
  <si>
    <t>Common</t>
  </si>
  <si>
    <t>Very Good</t>
  </si>
  <si>
    <t>NA</t>
  </si>
  <si>
    <t>eastern redcedar</t>
  </si>
  <si>
    <t>Juniperus virginiana</t>
  </si>
  <si>
    <t>WDH</t>
  </si>
  <si>
    <t>Medium</t>
  </si>
  <si>
    <t>Sm. dec.</t>
  </si>
  <si>
    <t>DRO</t>
  </si>
  <si>
    <t>FTK COL INS</t>
  </si>
  <si>
    <t>Rare</t>
  </si>
  <si>
    <t>Poor</t>
  </si>
  <si>
    <t>Very Poor</t>
  </si>
  <si>
    <t>jack pine</t>
  </si>
  <si>
    <t>Pinus banksiana</t>
  </si>
  <si>
    <t>NSH</t>
  </si>
  <si>
    <t>Unknown</t>
  </si>
  <si>
    <t>COL INS</t>
  </si>
  <si>
    <t>Absent</t>
  </si>
  <si>
    <t>striped maple</t>
  </si>
  <si>
    <t>Acer pensylvanicum</t>
  </si>
  <si>
    <t>NSL</t>
  </si>
  <si>
    <t>COL SES</t>
  </si>
  <si>
    <t>serviceberry</t>
  </si>
  <si>
    <t>Amelanchier spp.</t>
  </si>
  <si>
    <t>Low</t>
  </si>
  <si>
    <t>pawpaw</t>
  </si>
  <si>
    <t>Asimina triloba</t>
  </si>
  <si>
    <t>COL</t>
  </si>
  <si>
    <t>cittamwood/gum bumelia</t>
  </si>
  <si>
    <t>Sideroxylon lanuginosum ssp. lanuginosum</t>
  </si>
  <si>
    <t>No change</t>
  </si>
  <si>
    <t>DRO TGR</t>
  </si>
  <si>
    <t>Good</t>
  </si>
  <si>
    <t>pecan</t>
  </si>
  <si>
    <t>Carya illinoinensis</t>
  </si>
  <si>
    <t>FTK INS COL</t>
  </si>
  <si>
    <t>shagbark hickory</t>
  </si>
  <si>
    <t>Carya ovata</t>
  </si>
  <si>
    <t>WSL</t>
  </si>
  <si>
    <t>INS FTK</t>
  </si>
  <si>
    <t>sugarberry</t>
  </si>
  <si>
    <t>Celtis laevigata</t>
  </si>
  <si>
    <t>FTK</t>
  </si>
  <si>
    <t>hackberry</t>
  </si>
  <si>
    <t>Celtis occidentalis</t>
  </si>
  <si>
    <t>Fair</t>
  </si>
  <si>
    <t>Infill +</t>
  </si>
  <si>
    <t>eastern redbud</t>
  </si>
  <si>
    <t>Cercis canadensis</t>
  </si>
  <si>
    <t>Very Lg. dec.</t>
  </si>
  <si>
    <t>Lost</t>
  </si>
  <si>
    <t>honeylocust</t>
  </si>
  <si>
    <t>Gleditsia triacanthos</t>
  </si>
  <si>
    <t>black walnut</t>
  </si>
  <si>
    <t>Juglans nigra</t>
  </si>
  <si>
    <t>SES</t>
  </si>
  <si>
    <t>COL DRO</t>
  </si>
  <si>
    <t>southern red oak</t>
  </si>
  <si>
    <t>Quercus falcata</t>
  </si>
  <si>
    <t>WDL</t>
  </si>
  <si>
    <t>TGR</t>
  </si>
  <si>
    <t>blackjack oak</t>
  </si>
  <si>
    <t>Quercus marilandica</t>
  </si>
  <si>
    <t>DRO SES FRG VRE</t>
  </si>
  <si>
    <t>COL FTK</t>
  </si>
  <si>
    <t>swamp chestnut oak</t>
  </si>
  <si>
    <t>Quercus michauxii</t>
  </si>
  <si>
    <t>pin oak</t>
  </si>
  <si>
    <t>Quercus palustris</t>
  </si>
  <si>
    <t>FTK COL INS DISE</t>
  </si>
  <si>
    <t>Modeled</t>
  </si>
  <si>
    <t>post oak</t>
  </si>
  <si>
    <t>Quercus stellata</t>
  </si>
  <si>
    <t>DRO TGR FTK</t>
  </si>
  <si>
    <t>COL INS DISE</t>
  </si>
  <si>
    <t>Infill ++</t>
  </si>
  <si>
    <t>black oak</t>
  </si>
  <si>
    <t>Quercus velutina</t>
  </si>
  <si>
    <t>DRO EHS</t>
  </si>
  <si>
    <t>INS DISE</t>
  </si>
  <si>
    <t>live oak</t>
  </si>
  <si>
    <t>Quercus virginiana</t>
  </si>
  <si>
    <t>Sm. inc.</t>
  </si>
  <si>
    <t>DISE FTK</t>
  </si>
  <si>
    <t>black willow</t>
  </si>
  <si>
    <t>Salix nigra</t>
  </si>
  <si>
    <t>Lg. dec.</t>
  </si>
  <si>
    <t>COL FTK DRO</t>
  </si>
  <si>
    <t>American elm</t>
  </si>
  <si>
    <t>Ulmus americana</t>
  </si>
  <si>
    <t>EHS</t>
  </si>
  <si>
    <t>DISE INS</t>
  </si>
  <si>
    <t>cedar elm</t>
  </si>
  <si>
    <t>Ulmus crassifolia</t>
  </si>
  <si>
    <t>DISE</t>
  </si>
  <si>
    <t>slippery elm</t>
  </si>
  <si>
    <t>Ulmus rubra</t>
  </si>
  <si>
    <t>FTK DISE</t>
  </si>
  <si>
    <t>durand oak</t>
  </si>
  <si>
    <t>Quercus sinuata var. sinuata</t>
  </si>
  <si>
    <t>FIA Only</t>
  </si>
  <si>
    <t>wild plum</t>
  </si>
  <si>
    <t>Prunus americana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</si>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</sst>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28" totalsRowShown="0" headerRowDxfId="97">
  <autoFilter ref="A1:Q2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28" totalsRowShown="0">
  <autoFilter ref="A1:BG2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342</v>
      </c>
      <c r="D1" s="19" t="s">
        <v>343</v>
      </c>
      <c r="F1" s="25" t="s">
        <v>344</v>
      </c>
    </row>
    <row r="2" spans="1:22" x14ac:dyDescent="0.3">
      <c r="B2" s="25" t="s">
        <v>345</v>
      </c>
      <c r="C2">
        <v>32474.5873732</v>
      </c>
      <c r="D2">
        <v>12538.503134000001</v>
      </c>
      <c r="F2" s="26">
        <v>114</v>
      </c>
    </row>
    <row r="3" spans="1:22" x14ac:dyDescent="0.3">
      <c r="A3" s="30" t="s">
        <v>346</v>
      </c>
      <c r="B3" s="30"/>
      <c r="C3" s="30"/>
    </row>
    <row r="4" spans="1:22" x14ac:dyDescent="0.3">
      <c r="A4" s="30"/>
      <c r="B4" s="30"/>
      <c r="C4" s="30"/>
    </row>
    <row r="5" spans="1:22" x14ac:dyDescent="0.3">
      <c r="B5" t="s">
        <v>387</v>
      </c>
    </row>
    <row r="7" spans="1:22" x14ac:dyDescent="0.3">
      <c r="A7" s="19" t="s">
        <v>347</v>
      </c>
      <c r="B7" s="19" t="s">
        <v>348</v>
      </c>
      <c r="K7" t="s">
        <v>349</v>
      </c>
      <c r="P7" t="s">
        <v>350</v>
      </c>
      <c r="T7" t="s">
        <v>351</v>
      </c>
    </row>
    <row r="8" spans="1:22" x14ac:dyDescent="0.3">
      <c r="A8" s="25" t="s">
        <v>352</v>
      </c>
      <c r="B8" s="19">
        <f>COUNTIFS('section_315C-short'!F:F, "&gt;0", 'section_315C-short'!B:B, "Fraxinus *")</f>
        <v>0</v>
      </c>
      <c r="H8" s="28" t="s">
        <v>353</v>
      </c>
      <c r="L8" s="29" t="s">
        <v>354</v>
      </c>
      <c r="M8" s="29" t="s">
        <v>355</v>
      </c>
      <c r="Q8" s="29" t="s">
        <v>354</v>
      </c>
      <c r="R8" s="29" t="s">
        <v>355</v>
      </c>
      <c r="U8" s="29" t="s">
        <v>356</v>
      </c>
      <c r="V8" s="29" t="s">
        <v>357</v>
      </c>
    </row>
    <row r="9" spans="1:22" x14ac:dyDescent="0.3">
      <c r="A9" s="25" t="s">
        <v>358</v>
      </c>
      <c r="B9" s="19">
        <f>COUNTIFS('section_315C-short'!F:F, "&gt;0", 'section_315C-short'!B:B, "Carya *")</f>
        <v>1</v>
      </c>
      <c r="E9" s="25" t="s">
        <v>12</v>
      </c>
      <c r="H9" s="28"/>
      <c r="I9" t="s">
        <v>359</v>
      </c>
      <c r="L9" s="29"/>
      <c r="M9" s="29"/>
      <c r="Q9" s="29"/>
      <c r="R9" s="29"/>
      <c r="U9" s="29"/>
      <c r="V9" s="29"/>
    </row>
    <row r="10" spans="1:22" x14ac:dyDescent="0.3">
      <c r="A10" s="25" t="s">
        <v>360</v>
      </c>
      <c r="B10" s="19">
        <f>COUNTIFS('section_315C-short'!F:F, "&gt;0", 'section_315C-short'!B:B, "Acer *")</f>
        <v>0</v>
      </c>
      <c r="D10" s="25" t="s">
        <v>361</v>
      </c>
      <c r="E10" s="19">
        <f>COUNTIF('section_315C-short'!K:K, "Abundant")</f>
        <v>0</v>
      </c>
      <c r="G10" s="25" t="s">
        <v>35</v>
      </c>
      <c r="H10" s="19">
        <f>COUNTIF('section_315C-short'!D:D, "High")</f>
        <v>4</v>
      </c>
      <c r="I10" s="19">
        <f>COUNTIF('section_315C-short'!J:J, "High")</f>
        <v>7</v>
      </c>
      <c r="K10" s="25" t="s">
        <v>362</v>
      </c>
      <c r="L10" s="19">
        <f>SUM(COUNTIF('section_315C-short'!H:H, "Lg. inc."), COUNTIF('section_315C-short'!H:H, "Sm. inc."))</f>
        <v>3</v>
      </c>
      <c r="M10" s="19">
        <f>SUM(COUNTIF('section_315C-short'!I:I, "Lg. inc."), COUNTIF('section_315C-short'!I:I, "Sm. inc."))</f>
        <v>2</v>
      </c>
      <c r="P10" s="25" t="s">
        <v>39</v>
      </c>
      <c r="Q10" s="19">
        <f>COUNTIF('section_315C-short'!L:L, "Very Good")</f>
        <v>1</v>
      </c>
      <c r="R10" s="19">
        <f>COUNTIF('section_315C-short'!M:M, "Very Good")</f>
        <v>1</v>
      </c>
      <c r="T10" s="25" t="s">
        <v>363</v>
      </c>
      <c r="U10" s="19">
        <f>SUM(COUNTIF('section_315C-short'!N:N, "Likely +"), COUNTIF('section_315C-short'!N:N, "Likely ++"))</f>
        <v>0</v>
      </c>
      <c r="V10" s="19">
        <f>SUM(COUNTIF('section_315C-short'!O:O, "Likely +"), COUNTIF('section_315C-short'!O:O, "Likely ++"))</f>
        <v>0</v>
      </c>
    </row>
    <row r="11" spans="1:22" x14ac:dyDescent="0.3">
      <c r="A11" s="25" t="s">
        <v>364</v>
      </c>
      <c r="B11" s="19">
        <f>COUNTIFS('section_315C-short'!F:F, "&gt;0", 'section_315C-short'!B:B, "Quercus *")</f>
        <v>6</v>
      </c>
      <c r="D11" s="25" t="s">
        <v>38</v>
      </c>
      <c r="E11" s="19">
        <f>COUNTIF('section_315C-short'!K:K, "Common")</f>
        <v>5</v>
      </c>
      <c r="G11" s="25" t="s">
        <v>44</v>
      </c>
      <c r="H11" s="19">
        <f>COUNTIF('section_315C-short'!D:D,"Medium")</f>
        <v>10</v>
      </c>
      <c r="I11" s="19">
        <f>COUNTIF('section_315C-short'!J:J,"Medium")</f>
        <v>16</v>
      </c>
      <c r="K11" s="25" t="s">
        <v>365</v>
      </c>
      <c r="L11" s="19">
        <f>COUNTIF('section_315C-short'!H:H, "No change")</f>
        <v>2</v>
      </c>
      <c r="M11" s="19">
        <f>COUNTIF('section_315C-short'!I:I, "No change")</f>
        <v>3</v>
      </c>
      <c r="P11" s="25" t="s">
        <v>71</v>
      </c>
      <c r="Q11" s="19">
        <f>COUNTIF('section_315C-short'!L:L, "Good")</f>
        <v>3</v>
      </c>
      <c r="R11" s="19">
        <f>COUNTIF('section_315C-short'!M:M, "Good")</f>
        <v>3</v>
      </c>
      <c r="T11" s="25" t="s">
        <v>366</v>
      </c>
      <c r="U11" s="19">
        <f>SUM(COUNTIF('section_315C-short'!N:N, "Infill +"), COUNTIF('section_315C-short'!N:N, "Infill ++"))</f>
        <v>5</v>
      </c>
      <c r="V11" s="19">
        <f>SUM(COUNTIF('section_315C-short'!O:O, "Infill +"), COUNTIF('section_315C-short'!O:O, "Infill ++"))</f>
        <v>4</v>
      </c>
    </row>
    <row r="12" spans="1:22" x14ac:dyDescent="0.3">
      <c r="A12" s="25" t="s">
        <v>367</v>
      </c>
      <c r="B12" s="19">
        <f>COUNTIFS('section_315C-short'!F:F, "&gt;0", 'section_315C-short'!B:B, "Pinus *")</f>
        <v>0</v>
      </c>
      <c r="D12" s="25" t="s">
        <v>48</v>
      </c>
      <c r="E12" s="19">
        <f>COUNTIF('section_315C-short'!K:K, "Rare")</f>
        <v>15</v>
      </c>
      <c r="G12" s="25" t="s">
        <v>63</v>
      </c>
      <c r="H12" s="19">
        <f>COUNTIF('section_315C-short'!D:D,"Low")</f>
        <v>11</v>
      </c>
      <c r="I12" s="19">
        <f>COUNTIF('section_315C-short'!J:J,"Low")</f>
        <v>4</v>
      </c>
      <c r="K12" s="25" t="s">
        <v>368</v>
      </c>
      <c r="L12" s="19">
        <f>SUM(COUNTIF('section_315C-short'!H:H, "Very Lg. dec."), COUNTIF('section_315C-short'!H:H, "Lg. dec."), COUNTIF('section_315C-short'!H:H, "Sm. dec."))</f>
        <v>13</v>
      </c>
      <c r="M12" s="19">
        <f>SUM(COUNTIF('section_315C-short'!I:I, "Very Lg. dec."), COUNTIF('section_315C-short'!I:I, "Lg. dec."), COUNTIF('section_315C-short'!I:I, "Sm. dec."))</f>
        <v>13</v>
      </c>
      <c r="P12" s="25" t="s">
        <v>84</v>
      </c>
      <c r="Q12" s="19">
        <f>COUNTIF('section_315C-short'!L:L, "Fair")</f>
        <v>0</v>
      </c>
      <c r="R12" s="19">
        <f>COUNTIF('section_315C-short'!M:M, "Fair")</f>
        <v>0</v>
      </c>
      <c r="T12" s="25" t="s">
        <v>369</v>
      </c>
      <c r="U12" s="19">
        <f>SUM(COUNTIF('section_315C-short'!N:N, "Migrate +"), COUNTIF('section_315C-short'!N:N, "Migrate ++"))</f>
        <v>0</v>
      </c>
      <c r="V12" s="19">
        <f>SUM(COUNTIF('section_315C-short'!O:O, "Migrate +"), COUNTIF('section_315C-short'!O:O, "Migrate ++"))</f>
        <v>0</v>
      </c>
    </row>
    <row r="13" spans="1:22" x14ac:dyDescent="0.3">
      <c r="A13" s="25" t="s">
        <v>370</v>
      </c>
      <c r="B13" s="19">
        <f>COUNTIF('section_315C-short'!F:F, "&gt;0") - SUM($B$8:$B$12)</f>
        <v>13</v>
      </c>
      <c r="D13" s="25" t="s">
        <v>56</v>
      </c>
      <c r="E13" s="19">
        <f>COUNTIF('section_315C-short'!K:K, "Absent")</f>
        <v>6</v>
      </c>
      <c r="G13" s="25" t="s">
        <v>0</v>
      </c>
      <c r="H13" s="19">
        <f>COUNTIF('section_315C-short'!D:D,"FIA")</f>
        <v>2</v>
      </c>
      <c r="I13" s="19"/>
      <c r="K13" s="25" t="s">
        <v>371</v>
      </c>
      <c r="L13" s="19">
        <f>COUNTIF('section_315C-short'!H:H, "New Habitat")</f>
        <v>0</v>
      </c>
      <c r="M13" s="19">
        <f>COUNTIF('section_315C-short'!I:I, "New Habitat")</f>
        <v>0</v>
      </c>
      <c r="P13" s="25" t="s">
        <v>49</v>
      </c>
      <c r="Q13" s="19">
        <f>COUNTIF('section_315C-short'!L:L, "Poor")</f>
        <v>6</v>
      </c>
      <c r="R13" s="19">
        <f>COUNTIF('section_315C-short'!M:M, "Poor")</f>
        <v>5</v>
      </c>
      <c r="U13" s="27">
        <f>SUM($U$10:$U$12)</f>
        <v>5</v>
      </c>
      <c r="V13" s="27">
        <f>SUM($V$10:$V$12)</f>
        <v>4</v>
      </c>
    </row>
    <row r="14" spans="1:22" x14ac:dyDescent="0.3">
      <c r="B14" s="27">
        <f>SUM($B$8:$B$13)</f>
        <v>20</v>
      </c>
      <c r="E14" s="27">
        <f>SUM($E$10:$E$13)</f>
        <v>26</v>
      </c>
      <c r="H14" s="27">
        <f>SUM($H$10:$H$13)</f>
        <v>27</v>
      </c>
      <c r="I14" s="27">
        <f>SUM($I$10:$I$12)</f>
        <v>27</v>
      </c>
      <c r="K14" s="25" t="s">
        <v>54</v>
      </c>
      <c r="L14" s="19">
        <f>COUNTIF('section_315C-short'!H:H, "Unknown")</f>
        <v>9</v>
      </c>
      <c r="M14" s="19">
        <f>COUNTIF('section_315C-short'!I:I, "Unknown")</f>
        <v>9</v>
      </c>
      <c r="P14" s="25" t="s">
        <v>50</v>
      </c>
      <c r="Q14" s="19">
        <f>COUNTIF('section_315C-short'!L:L, "Very Poor")</f>
        <v>7</v>
      </c>
      <c r="R14" s="19">
        <f>COUNTIF('section_315C-short'!M:M, "Very Poor")</f>
        <v>8</v>
      </c>
    </row>
    <row r="15" spans="1:22" x14ac:dyDescent="0.3">
      <c r="L15" s="27">
        <f>SUM($L$10:$L$14)</f>
        <v>27</v>
      </c>
      <c r="M15" s="27">
        <f>SUM($M$10:$M$14)</f>
        <v>27</v>
      </c>
      <c r="P15" s="25" t="s">
        <v>139</v>
      </c>
      <c r="Q15" s="19">
        <f>COUNTIF('section_315C-short'!L:L, "FIA Only")</f>
        <v>2</v>
      </c>
      <c r="R15" s="19">
        <f>COUNTIF('section_315C-short'!M:M, "FIA Only")</f>
        <v>2</v>
      </c>
    </row>
    <row r="16" spans="1:22" x14ac:dyDescent="0.3">
      <c r="A16" s="30" t="s">
        <v>372</v>
      </c>
      <c r="B16" s="30"/>
      <c r="C16" s="30"/>
      <c r="D16" s="30"/>
      <c r="E16" s="30"/>
      <c r="F16" s="30"/>
      <c r="P16" s="25" t="s">
        <v>54</v>
      </c>
      <c r="Q16" s="19">
        <f>COUNTIF('section_315C-short'!L:L, "Unknown")</f>
        <v>7</v>
      </c>
      <c r="R16" s="19">
        <f>COUNTIF('section_315C-short'!M:M, "Unknown")</f>
        <v>7</v>
      </c>
    </row>
    <row r="17" spans="1:18" x14ac:dyDescent="0.3">
      <c r="A17" s="30"/>
      <c r="B17" s="30"/>
      <c r="C17" s="30"/>
      <c r="D17" s="30"/>
      <c r="E17" s="30"/>
      <c r="F17" s="30"/>
      <c r="Q17" s="27">
        <f>SUM($Q$10:$Q$16)</f>
        <v>26</v>
      </c>
      <c r="R17" s="27">
        <f>SUM($R$10:$R$16)</f>
        <v>26</v>
      </c>
    </row>
    <row r="18" spans="1:18" x14ac:dyDescent="0.3">
      <c r="A18" s="3" t="s">
        <v>373</v>
      </c>
      <c r="I18" s="3" t="s">
        <v>374</v>
      </c>
    </row>
    <row r="19" spans="1:18" x14ac:dyDescent="0.3">
      <c r="B19" t="s">
        <v>375</v>
      </c>
      <c r="C19" s="3">
        <v>2009</v>
      </c>
      <c r="D19" s="3">
        <v>2039</v>
      </c>
      <c r="E19" s="3">
        <v>2069</v>
      </c>
      <c r="F19" s="3">
        <v>2099</v>
      </c>
      <c r="J19" t="s">
        <v>375</v>
      </c>
      <c r="K19" s="3">
        <v>2009</v>
      </c>
      <c r="L19" s="3">
        <v>2039</v>
      </c>
      <c r="M19" s="3">
        <v>2069</v>
      </c>
      <c r="N19" s="3">
        <v>2099</v>
      </c>
    </row>
    <row r="20" spans="1:18" x14ac:dyDescent="0.3">
      <c r="A20" s="29" t="s">
        <v>376</v>
      </c>
      <c r="B20" t="s">
        <v>377</v>
      </c>
      <c r="C20" s="31">
        <v>63.8</v>
      </c>
      <c r="D20" s="31">
        <v>65.23</v>
      </c>
      <c r="E20" s="31">
        <v>66.819999999999993</v>
      </c>
      <c r="F20" s="31">
        <v>67.62</v>
      </c>
      <c r="I20" s="29" t="s">
        <v>378</v>
      </c>
      <c r="J20" t="s">
        <v>377</v>
      </c>
      <c r="K20" s="31">
        <v>26.35</v>
      </c>
      <c r="L20" s="31">
        <v>28.01</v>
      </c>
      <c r="M20" s="31">
        <v>26.46</v>
      </c>
      <c r="N20" s="31">
        <v>25.86</v>
      </c>
    </row>
    <row r="21" spans="1:18" x14ac:dyDescent="0.3">
      <c r="A21" s="29"/>
      <c r="B21" t="s">
        <v>379</v>
      </c>
      <c r="C21" s="31">
        <v>63.8</v>
      </c>
      <c r="D21" s="31">
        <v>65.89</v>
      </c>
      <c r="E21" s="31">
        <v>67.7</v>
      </c>
      <c r="F21" s="31">
        <v>70.48</v>
      </c>
      <c r="I21" s="29"/>
      <c r="J21" t="s">
        <v>379</v>
      </c>
      <c r="K21" s="31">
        <v>26.35</v>
      </c>
      <c r="L21" s="31">
        <v>25.98</v>
      </c>
      <c r="M21" s="31">
        <v>28.25</v>
      </c>
      <c r="N21" s="31">
        <v>27.06</v>
      </c>
    </row>
    <row r="22" spans="1:18" x14ac:dyDescent="0.3">
      <c r="B22" t="s">
        <v>380</v>
      </c>
      <c r="C22" s="31">
        <v>63.8</v>
      </c>
      <c r="D22" s="31">
        <v>68.55</v>
      </c>
      <c r="E22" s="31">
        <v>68.31</v>
      </c>
      <c r="F22" s="31">
        <v>70.06</v>
      </c>
      <c r="J22" t="s">
        <v>380</v>
      </c>
      <c r="K22" s="31">
        <v>26.35</v>
      </c>
      <c r="L22" s="31">
        <v>26.52</v>
      </c>
      <c r="M22" s="31">
        <v>30.91</v>
      </c>
      <c r="N22" s="31">
        <v>25.1</v>
      </c>
    </row>
    <row r="23" spans="1:18" x14ac:dyDescent="0.3">
      <c r="B23" t="s">
        <v>381</v>
      </c>
      <c r="C23" s="31">
        <v>63.8</v>
      </c>
      <c r="D23" s="31">
        <v>66.89</v>
      </c>
      <c r="E23" s="31">
        <v>69.930000000000007</v>
      </c>
      <c r="F23" s="31">
        <v>74.099999999999994</v>
      </c>
      <c r="J23" t="s">
        <v>381</v>
      </c>
      <c r="K23" s="31">
        <v>26.35</v>
      </c>
      <c r="L23" s="31">
        <v>26.14</v>
      </c>
      <c r="M23" s="31">
        <v>27.97</v>
      </c>
      <c r="N23" s="31">
        <v>25.55</v>
      </c>
    </row>
    <row r="24" spans="1:18" x14ac:dyDescent="0.3">
      <c r="B24" t="s">
        <v>382</v>
      </c>
      <c r="C24" s="31">
        <v>63.8</v>
      </c>
      <c r="D24" s="31">
        <v>66.03</v>
      </c>
      <c r="E24" s="31">
        <v>68.540000000000006</v>
      </c>
      <c r="F24" s="31">
        <v>69.400000000000006</v>
      </c>
      <c r="J24" t="s">
        <v>382</v>
      </c>
      <c r="K24" s="31">
        <v>26.35</v>
      </c>
      <c r="L24" s="31">
        <v>28.21</v>
      </c>
      <c r="M24" s="31">
        <v>26.91</v>
      </c>
      <c r="N24" s="31">
        <v>28.29</v>
      </c>
    </row>
    <row r="25" spans="1:18" x14ac:dyDescent="0.3">
      <c r="B25" t="s">
        <v>383</v>
      </c>
      <c r="C25" s="31">
        <v>63.8</v>
      </c>
      <c r="D25" s="31">
        <v>66.55</v>
      </c>
      <c r="E25" s="31">
        <v>70.430000000000007</v>
      </c>
      <c r="F25" s="31">
        <v>73.34</v>
      </c>
      <c r="J25" t="s">
        <v>383</v>
      </c>
      <c r="K25" s="31">
        <v>26.35</v>
      </c>
      <c r="L25" s="31">
        <v>26.75</v>
      </c>
      <c r="M25" s="31">
        <v>24.25</v>
      </c>
      <c r="N25" s="31">
        <v>27.47</v>
      </c>
    </row>
    <row r="27" spans="1:18" x14ac:dyDescent="0.3">
      <c r="A27" s="29" t="s">
        <v>384</v>
      </c>
      <c r="B27" t="s">
        <v>377</v>
      </c>
      <c r="C27" s="31">
        <v>78.78</v>
      </c>
      <c r="D27" s="31">
        <v>80.040000000000006</v>
      </c>
      <c r="E27" s="31">
        <v>81.83</v>
      </c>
      <c r="F27" s="31">
        <v>82.57</v>
      </c>
      <c r="I27" s="29" t="s">
        <v>384</v>
      </c>
      <c r="J27" t="s">
        <v>377</v>
      </c>
      <c r="K27" s="31">
        <v>14.04</v>
      </c>
      <c r="L27" s="31">
        <v>15.09</v>
      </c>
      <c r="M27" s="31">
        <v>13.29</v>
      </c>
      <c r="N27" s="31">
        <v>13.44</v>
      </c>
    </row>
    <row r="28" spans="1:18" x14ac:dyDescent="0.3">
      <c r="A28" s="29"/>
      <c r="B28" t="s">
        <v>379</v>
      </c>
      <c r="C28" s="31">
        <v>78.78</v>
      </c>
      <c r="D28" s="31">
        <v>80.959999999999994</v>
      </c>
      <c r="E28" s="31">
        <v>82.75</v>
      </c>
      <c r="F28" s="31">
        <v>86.09</v>
      </c>
      <c r="I28" s="29"/>
      <c r="J28" t="s">
        <v>379</v>
      </c>
      <c r="K28" s="31">
        <v>14.04</v>
      </c>
      <c r="L28" s="31">
        <v>14.35</v>
      </c>
      <c r="M28" s="31">
        <v>14.33</v>
      </c>
      <c r="N28" s="31">
        <v>13.22</v>
      </c>
    </row>
    <row r="29" spans="1:18" x14ac:dyDescent="0.3">
      <c r="A29" s="29"/>
      <c r="B29" t="s">
        <v>380</v>
      </c>
      <c r="C29" s="31">
        <v>78.78</v>
      </c>
      <c r="D29" s="31">
        <v>85</v>
      </c>
      <c r="E29" s="31">
        <v>84.37</v>
      </c>
      <c r="F29" s="31">
        <v>87.2</v>
      </c>
      <c r="I29" s="29"/>
      <c r="J29" t="s">
        <v>380</v>
      </c>
      <c r="K29" s="31">
        <v>14.04</v>
      </c>
      <c r="L29" s="31">
        <v>14.22</v>
      </c>
      <c r="M29" s="31">
        <v>16.55</v>
      </c>
      <c r="N29" s="31">
        <v>13.28</v>
      </c>
    </row>
    <row r="30" spans="1:18" x14ac:dyDescent="0.3">
      <c r="B30" t="s">
        <v>381</v>
      </c>
      <c r="C30" s="31">
        <v>78.78</v>
      </c>
      <c r="D30" s="31">
        <v>83.18</v>
      </c>
      <c r="E30" s="31">
        <v>86.74</v>
      </c>
      <c r="F30" s="31">
        <v>92.11</v>
      </c>
      <c r="J30" t="s">
        <v>381</v>
      </c>
      <c r="K30" s="31">
        <v>14.04</v>
      </c>
      <c r="L30" s="31">
        <v>14.53</v>
      </c>
      <c r="M30" s="31">
        <v>14.89</v>
      </c>
      <c r="N30" s="31">
        <v>13.31</v>
      </c>
    </row>
    <row r="31" spans="1:18" x14ac:dyDescent="0.3">
      <c r="B31" t="s">
        <v>382</v>
      </c>
      <c r="C31" s="31">
        <v>78.78</v>
      </c>
      <c r="D31" s="31">
        <v>80.78</v>
      </c>
      <c r="E31" s="31">
        <v>82.84</v>
      </c>
      <c r="F31" s="31">
        <v>83.38</v>
      </c>
      <c r="J31" t="s">
        <v>382</v>
      </c>
      <c r="K31" s="31">
        <v>14.04</v>
      </c>
      <c r="L31" s="31">
        <v>14.72</v>
      </c>
      <c r="M31" s="31">
        <v>14.57</v>
      </c>
      <c r="N31" s="31">
        <v>15.29</v>
      </c>
    </row>
    <row r="32" spans="1:18" x14ac:dyDescent="0.3">
      <c r="B32" t="s">
        <v>383</v>
      </c>
      <c r="C32" s="31">
        <v>78.78</v>
      </c>
      <c r="D32" s="31">
        <v>81.47</v>
      </c>
      <c r="E32" s="31">
        <v>85.52</v>
      </c>
      <c r="F32" s="31">
        <v>88.02</v>
      </c>
      <c r="J32" t="s">
        <v>383</v>
      </c>
      <c r="K32" s="31">
        <v>14.04</v>
      </c>
      <c r="L32" s="31">
        <v>13.58</v>
      </c>
      <c r="M32" s="31">
        <v>11.89</v>
      </c>
      <c r="N32" s="31">
        <v>14.06</v>
      </c>
    </row>
    <row r="34" spans="1:21" x14ac:dyDescent="0.3">
      <c r="A34" s="29" t="s">
        <v>385</v>
      </c>
      <c r="B34" t="s">
        <v>377</v>
      </c>
      <c r="C34" s="31">
        <v>41.65</v>
      </c>
      <c r="D34" s="31">
        <v>43.98</v>
      </c>
      <c r="E34" s="31">
        <v>44.55</v>
      </c>
      <c r="F34" s="31">
        <v>45.39</v>
      </c>
    </row>
    <row r="35" spans="1:21" x14ac:dyDescent="0.3">
      <c r="A35" s="29"/>
      <c r="B35" t="s">
        <v>379</v>
      </c>
      <c r="C35" s="31">
        <v>41.65</v>
      </c>
      <c r="D35" s="31">
        <v>43.81</v>
      </c>
      <c r="E35" s="31">
        <v>44.57</v>
      </c>
      <c r="F35" s="31">
        <v>46.12</v>
      </c>
      <c r="I35" s="32" t="s">
        <v>388</v>
      </c>
      <c r="J35" s="33"/>
      <c r="K35" s="33"/>
      <c r="L35" s="33"/>
      <c r="M35" s="33"/>
      <c r="N35" s="33"/>
      <c r="O35" s="33"/>
      <c r="P35" s="33"/>
      <c r="Q35" s="33"/>
      <c r="R35" s="33"/>
      <c r="S35" s="33"/>
      <c r="T35" s="33"/>
      <c r="U35" s="33"/>
    </row>
    <row r="36" spans="1:21" x14ac:dyDescent="0.3">
      <c r="A36" s="29"/>
      <c r="B36" t="s">
        <v>380</v>
      </c>
      <c r="C36" s="31">
        <v>41.65</v>
      </c>
      <c r="D36" s="31">
        <v>44.84</v>
      </c>
      <c r="E36" s="31">
        <v>44.88</v>
      </c>
      <c r="F36" s="31">
        <v>45.03</v>
      </c>
      <c r="I36" s="33"/>
      <c r="J36" s="33"/>
      <c r="K36" s="33"/>
      <c r="L36" s="33"/>
      <c r="M36" s="33"/>
      <c r="N36" s="33"/>
      <c r="O36" s="33"/>
      <c r="P36" s="33"/>
      <c r="Q36" s="33"/>
      <c r="R36" s="33"/>
      <c r="S36" s="33"/>
      <c r="T36" s="33"/>
      <c r="U36" s="33"/>
    </row>
    <row r="37" spans="1:21" x14ac:dyDescent="0.3">
      <c r="B37" t="s">
        <v>381</v>
      </c>
      <c r="C37" s="31">
        <v>41.65</v>
      </c>
      <c r="D37" s="31">
        <v>42.57</v>
      </c>
      <c r="E37" s="31">
        <v>43.76</v>
      </c>
      <c r="F37" s="31">
        <v>44.13</v>
      </c>
      <c r="I37" s="33"/>
      <c r="J37" s="33"/>
      <c r="K37" s="33"/>
      <c r="L37" s="33"/>
      <c r="M37" s="33"/>
      <c r="N37" s="33"/>
      <c r="O37" s="33"/>
      <c r="P37" s="33"/>
      <c r="Q37" s="33"/>
      <c r="R37" s="33"/>
      <c r="S37" s="33"/>
      <c r="T37" s="33"/>
      <c r="U37" s="33"/>
    </row>
    <row r="38" spans="1:21" x14ac:dyDescent="0.3">
      <c r="B38" t="s">
        <v>382</v>
      </c>
      <c r="C38" s="31">
        <v>41.65</v>
      </c>
      <c r="D38" s="31">
        <v>42.32</v>
      </c>
      <c r="E38" s="31">
        <v>44.43</v>
      </c>
      <c r="F38" s="31">
        <v>44.58</v>
      </c>
      <c r="I38" s="33"/>
      <c r="J38" s="33"/>
      <c r="K38" s="33"/>
      <c r="L38" s="33"/>
      <c r="M38" s="33"/>
      <c r="N38" s="33"/>
      <c r="O38" s="33"/>
      <c r="P38" s="33"/>
      <c r="Q38" s="33"/>
      <c r="R38" s="33"/>
      <c r="S38" s="33"/>
      <c r="T38" s="33"/>
      <c r="U38" s="33"/>
    </row>
    <row r="39" spans="1:21" x14ac:dyDescent="0.3">
      <c r="B39" t="s">
        <v>383</v>
      </c>
      <c r="C39" s="31">
        <v>41.65</v>
      </c>
      <c r="D39" s="31">
        <v>45.1</v>
      </c>
      <c r="E39" s="31">
        <v>46.8</v>
      </c>
      <c r="F39" s="31">
        <v>48.32</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386</v>
      </c>
      <c r="B41" t="s">
        <v>377</v>
      </c>
      <c r="C41" s="31">
        <v>84.54</v>
      </c>
      <c r="D41" s="31">
        <v>85.86</v>
      </c>
      <c r="E41" s="31">
        <v>87.15</v>
      </c>
      <c r="F41" s="31">
        <v>87.31</v>
      </c>
      <c r="I41" s="33"/>
      <c r="J41" s="33"/>
      <c r="K41" s="33"/>
      <c r="L41" s="33"/>
      <c r="M41" s="33"/>
      <c r="N41" s="33"/>
      <c r="O41" s="33"/>
      <c r="P41" s="33"/>
      <c r="Q41" s="33"/>
      <c r="R41" s="33"/>
      <c r="S41" s="33"/>
      <c r="T41" s="33"/>
      <c r="U41" s="33"/>
    </row>
    <row r="42" spans="1:21" x14ac:dyDescent="0.3">
      <c r="A42" s="29"/>
      <c r="B42" t="s">
        <v>379</v>
      </c>
      <c r="C42" s="31">
        <v>84.54</v>
      </c>
      <c r="D42" s="31">
        <v>86.71</v>
      </c>
      <c r="E42" s="31">
        <v>87.42</v>
      </c>
      <c r="F42" s="31">
        <v>89.32</v>
      </c>
      <c r="I42" s="33"/>
      <c r="J42" s="33"/>
      <c r="K42" s="33"/>
      <c r="L42" s="33"/>
      <c r="M42" s="33"/>
      <c r="N42" s="33"/>
      <c r="O42" s="33"/>
      <c r="P42" s="33"/>
      <c r="Q42" s="33"/>
      <c r="R42" s="33"/>
      <c r="S42" s="33"/>
      <c r="T42" s="33"/>
      <c r="U42" s="33"/>
    </row>
    <row r="43" spans="1:21" x14ac:dyDescent="0.3">
      <c r="A43" s="29"/>
      <c r="B43" t="s">
        <v>380</v>
      </c>
      <c r="C43" s="31">
        <v>84.54</v>
      </c>
      <c r="D43" s="31">
        <v>89.96</v>
      </c>
      <c r="E43" s="31">
        <v>90.27</v>
      </c>
      <c r="F43" s="31">
        <v>92.39</v>
      </c>
      <c r="I43" s="33"/>
      <c r="J43" s="33"/>
      <c r="K43" s="33"/>
      <c r="L43" s="33"/>
      <c r="M43" s="33"/>
      <c r="N43" s="33"/>
      <c r="O43" s="33"/>
      <c r="P43" s="33"/>
      <c r="Q43" s="33"/>
      <c r="R43" s="33"/>
      <c r="S43" s="33"/>
      <c r="T43" s="33"/>
      <c r="U43" s="33"/>
    </row>
    <row r="44" spans="1:21" x14ac:dyDescent="0.3">
      <c r="B44" t="s">
        <v>381</v>
      </c>
      <c r="C44" s="31">
        <v>84.54</v>
      </c>
      <c r="D44" s="31">
        <v>90.41</v>
      </c>
      <c r="E44" s="31">
        <v>92.19</v>
      </c>
      <c r="F44" s="31">
        <v>96.57</v>
      </c>
      <c r="I44" s="33"/>
      <c r="J44" s="33"/>
      <c r="K44" s="33"/>
      <c r="L44" s="33"/>
      <c r="M44" s="33"/>
      <c r="N44" s="33"/>
      <c r="O44" s="33"/>
      <c r="P44" s="33"/>
      <c r="Q44" s="33"/>
      <c r="R44" s="33"/>
      <c r="S44" s="33"/>
      <c r="T44" s="33"/>
      <c r="U44" s="33"/>
    </row>
    <row r="45" spans="1:21" x14ac:dyDescent="0.3">
      <c r="B45" t="s">
        <v>382</v>
      </c>
      <c r="C45" s="31">
        <v>84.54</v>
      </c>
      <c r="D45" s="31">
        <v>86.44</v>
      </c>
      <c r="E45" s="31">
        <v>87.53</v>
      </c>
      <c r="F45" s="31">
        <v>87.78</v>
      </c>
    </row>
    <row r="46" spans="1:21" x14ac:dyDescent="0.3">
      <c r="B46" t="s">
        <v>383</v>
      </c>
      <c r="C46" s="31">
        <v>84.54</v>
      </c>
      <c r="D46" s="31">
        <v>87.46</v>
      </c>
      <c r="E46" s="31">
        <v>89.45</v>
      </c>
      <c r="F46" s="31">
        <v>90.59</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315C&amp;C&amp;"-,Bold"&amp;15EcoMap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6.57" manualMin="84.5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8.32" manualMin="41.65"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6.55" manualMin="11.89"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92.11" manualMin="78.7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0.91" manualMin="24.25"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4.099999999999994" manualMin="63.8"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28"/>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145</v>
      </c>
      <c r="B1" s="24" t="s">
        <v>147</v>
      </c>
      <c r="C1" s="24" t="s">
        <v>1</v>
      </c>
      <c r="D1" s="24" t="s">
        <v>2</v>
      </c>
      <c r="E1" s="24" t="s">
        <v>151</v>
      </c>
      <c r="F1" s="24" t="s">
        <v>153</v>
      </c>
      <c r="G1" s="24" t="s">
        <v>155</v>
      </c>
      <c r="H1" s="24" t="s">
        <v>331</v>
      </c>
      <c r="I1" s="24" t="s">
        <v>332</v>
      </c>
      <c r="J1" s="24" t="s">
        <v>159</v>
      </c>
      <c r="K1" s="24" t="s">
        <v>161</v>
      </c>
      <c r="L1" s="24" t="s">
        <v>333</v>
      </c>
      <c r="M1" s="24" t="s">
        <v>334</v>
      </c>
      <c r="N1" s="24" t="s">
        <v>15</v>
      </c>
      <c r="O1" s="24" t="s">
        <v>16</v>
      </c>
      <c r="P1" s="24" t="s">
        <v>31</v>
      </c>
      <c r="Q1" s="24" t="s">
        <v>168</v>
      </c>
      <c r="R1" s="24"/>
      <c r="S1" s="24"/>
      <c r="T1" s="24"/>
    </row>
    <row r="2" spans="1:20" x14ac:dyDescent="0.3">
      <c r="A2" s="24" t="s">
        <v>32</v>
      </c>
      <c r="B2" s="24" t="s">
        <v>33</v>
      </c>
      <c r="C2" t="s">
        <v>34</v>
      </c>
      <c r="D2" t="s">
        <v>35</v>
      </c>
      <c r="E2">
        <v>12.3</v>
      </c>
      <c r="F2">
        <v>281.62</v>
      </c>
      <c r="G2">
        <v>29.72</v>
      </c>
      <c r="H2" t="s">
        <v>36</v>
      </c>
      <c r="I2" t="s">
        <v>36</v>
      </c>
      <c r="J2" t="s">
        <v>44</v>
      </c>
      <c r="K2" t="s">
        <v>38</v>
      </c>
      <c r="L2" t="s">
        <v>39</v>
      </c>
      <c r="M2" t="s">
        <v>39</v>
      </c>
      <c r="P2">
        <v>0</v>
      </c>
      <c r="Q2">
        <f>ROW()-1</f>
        <v>1</v>
      </c>
    </row>
    <row r="3" spans="1:20" x14ac:dyDescent="0.3">
      <c r="A3" s="24" t="s">
        <v>119</v>
      </c>
      <c r="B3" s="24" t="s">
        <v>120</v>
      </c>
      <c r="C3" t="s">
        <v>34</v>
      </c>
      <c r="D3" t="s">
        <v>35</v>
      </c>
      <c r="E3">
        <v>6.2</v>
      </c>
      <c r="F3">
        <v>144.47</v>
      </c>
      <c r="G3">
        <v>19.22</v>
      </c>
      <c r="H3" t="s">
        <v>121</v>
      </c>
      <c r="I3" t="s">
        <v>121</v>
      </c>
      <c r="J3" t="s">
        <v>44</v>
      </c>
      <c r="K3" t="s">
        <v>38</v>
      </c>
      <c r="L3" t="s">
        <v>71</v>
      </c>
      <c r="M3" t="s">
        <v>71</v>
      </c>
      <c r="N3" t="s">
        <v>114</v>
      </c>
      <c r="O3" t="s">
        <v>114</v>
      </c>
      <c r="P3">
        <v>1</v>
      </c>
      <c r="Q3">
        <f t="shared" ref="Q3:Q28" si="0">ROW()-1</f>
        <v>2</v>
      </c>
    </row>
    <row r="4" spans="1:20" x14ac:dyDescent="0.3">
      <c r="A4" s="24" t="s">
        <v>67</v>
      </c>
      <c r="B4" s="24" t="s">
        <v>68</v>
      </c>
      <c r="C4" t="s">
        <v>59</v>
      </c>
      <c r="D4" t="s">
        <v>63</v>
      </c>
      <c r="E4">
        <v>24.2</v>
      </c>
      <c r="F4">
        <v>129.13999999999999</v>
      </c>
      <c r="G4">
        <v>13.11</v>
      </c>
      <c r="H4" t="s">
        <v>69</v>
      </c>
      <c r="I4" t="s">
        <v>69</v>
      </c>
      <c r="J4" t="s">
        <v>35</v>
      </c>
      <c r="K4" t="s">
        <v>38</v>
      </c>
      <c r="L4" t="s">
        <v>71</v>
      </c>
      <c r="M4" t="s">
        <v>71</v>
      </c>
      <c r="P4">
        <v>1</v>
      </c>
      <c r="Q4">
        <f t="shared" si="0"/>
        <v>3</v>
      </c>
    </row>
    <row r="5" spans="1:20" x14ac:dyDescent="0.3">
      <c r="A5" s="24" t="s">
        <v>110</v>
      </c>
      <c r="B5" s="24" t="s">
        <v>111</v>
      </c>
      <c r="C5" t="s">
        <v>43</v>
      </c>
      <c r="D5" t="s">
        <v>35</v>
      </c>
      <c r="E5">
        <v>2.1</v>
      </c>
      <c r="F5">
        <v>108.85</v>
      </c>
      <c r="G5">
        <v>13.76</v>
      </c>
      <c r="H5" t="s">
        <v>69</v>
      </c>
      <c r="I5" t="s">
        <v>69</v>
      </c>
      <c r="J5" t="s">
        <v>35</v>
      </c>
      <c r="K5" t="s">
        <v>38</v>
      </c>
      <c r="L5" t="s">
        <v>71</v>
      </c>
      <c r="M5" t="s">
        <v>71</v>
      </c>
      <c r="N5" t="s">
        <v>114</v>
      </c>
      <c r="O5" t="s">
        <v>114</v>
      </c>
      <c r="P5">
        <v>1</v>
      </c>
      <c r="Q5">
        <f t="shared" si="0"/>
        <v>4</v>
      </c>
    </row>
    <row r="6" spans="1:20" x14ac:dyDescent="0.3">
      <c r="A6" s="24" t="s">
        <v>127</v>
      </c>
      <c r="B6" s="24" t="s">
        <v>128</v>
      </c>
      <c r="C6" t="s">
        <v>43</v>
      </c>
      <c r="D6" t="s">
        <v>44</v>
      </c>
      <c r="E6">
        <v>10.1</v>
      </c>
      <c r="F6">
        <v>88.06</v>
      </c>
      <c r="G6">
        <v>20.93</v>
      </c>
      <c r="H6" t="s">
        <v>125</v>
      </c>
      <c r="I6" t="s">
        <v>125</v>
      </c>
      <c r="J6" t="s">
        <v>44</v>
      </c>
      <c r="K6" t="s">
        <v>38</v>
      </c>
      <c r="L6" t="s">
        <v>49</v>
      </c>
      <c r="M6" t="s">
        <v>49</v>
      </c>
      <c r="P6">
        <v>0</v>
      </c>
      <c r="Q6">
        <f t="shared" si="0"/>
        <v>5</v>
      </c>
    </row>
    <row r="7" spans="1:20" x14ac:dyDescent="0.3">
      <c r="A7" s="24" t="s">
        <v>79</v>
      </c>
      <c r="B7" s="24" t="s">
        <v>80</v>
      </c>
      <c r="C7" t="s">
        <v>34</v>
      </c>
      <c r="D7" t="s">
        <v>44</v>
      </c>
      <c r="E7">
        <v>11.5</v>
      </c>
      <c r="F7">
        <v>49.67</v>
      </c>
      <c r="G7">
        <v>11.87</v>
      </c>
      <c r="H7" t="s">
        <v>45</v>
      </c>
      <c r="I7" t="s">
        <v>45</v>
      </c>
      <c r="J7" t="s">
        <v>44</v>
      </c>
      <c r="K7" t="s">
        <v>48</v>
      </c>
      <c r="L7" t="s">
        <v>50</v>
      </c>
      <c r="M7" t="s">
        <v>50</v>
      </c>
      <c r="P7">
        <v>0</v>
      </c>
      <c r="Q7">
        <f t="shared" si="0"/>
        <v>6</v>
      </c>
    </row>
    <row r="8" spans="1:20" x14ac:dyDescent="0.3">
      <c r="A8" s="24" t="s">
        <v>82</v>
      </c>
      <c r="B8" s="24" t="s">
        <v>83</v>
      </c>
      <c r="C8" t="s">
        <v>43</v>
      </c>
      <c r="D8" t="s">
        <v>44</v>
      </c>
      <c r="E8">
        <v>8.1999999999999993</v>
      </c>
      <c r="F8">
        <v>48.93</v>
      </c>
      <c r="G8">
        <v>13.44</v>
      </c>
      <c r="H8" t="s">
        <v>45</v>
      </c>
      <c r="I8" t="s">
        <v>45</v>
      </c>
      <c r="J8" t="s">
        <v>35</v>
      </c>
      <c r="K8" t="s">
        <v>48</v>
      </c>
      <c r="L8" t="s">
        <v>49</v>
      </c>
      <c r="M8" t="s">
        <v>49</v>
      </c>
      <c r="N8" t="s">
        <v>85</v>
      </c>
      <c r="O8" t="s">
        <v>85</v>
      </c>
      <c r="P8">
        <v>1</v>
      </c>
      <c r="Q8">
        <f t="shared" si="0"/>
        <v>7</v>
      </c>
    </row>
    <row r="9" spans="1:20" x14ac:dyDescent="0.3">
      <c r="A9" s="24" t="s">
        <v>131</v>
      </c>
      <c r="B9" s="24" t="s">
        <v>132</v>
      </c>
      <c r="C9" t="s">
        <v>34</v>
      </c>
      <c r="D9" t="s">
        <v>44</v>
      </c>
      <c r="E9">
        <v>3.6</v>
      </c>
      <c r="F9">
        <v>41.44</v>
      </c>
      <c r="G9">
        <v>19.97</v>
      </c>
      <c r="H9" t="s">
        <v>121</v>
      </c>
      <c r="I9" t="s">
        <v>69</v>
      </c>
      <c r="J9" t="s">
        <v>63</v>
      </c>
      <c r="K9" t="s">
        <v>48</v>
      </c>
      <c r="L9" t="s">
        <v>49</v>
      </c>
      <c r="M9" t="s">
        <v>50</v>
      </c>
      <c r="N9" t="s">
        <v>85</v>
      </c>
      <c r="P9">
        <v>2</v>
      </c>
      <c r="Q9">
        <f t="shared" si="0"/>
        <v>8</v>
      </c>
    </row>
    <row r="10" spans="1:20" x14ac:dyDescent="0.3">
      <c r="A10" s="24" t="s">
        <v>123</v>
      </c>
      <c r="B10" s="24" t="s">
        <v>124</v>
      </c>
      <c r="C10" t="s">
        <v>53</v>
      </c>
      <c r="D10" t="s">
        <v>63</v>
      </c>
      <c r="E10">
        <v>2.1</v>
      </c>
      <c r="F10">
        <v>22.06</v>
      </c>
      <c r="G10">
        <v>15.45</v>
      </c>
      <c r="H10" t="s">
        <v>125</v>
      </c>
      <c r="I10" t="s">
        <v>125</v>
      </c>
      <c r="J10" t="s">
        <v>63</v>
      </c>
      <c r="K10" t="s">
        <v>48</v>
      </c>
      <c r="L10" t="s">
        <v>50</v>
      </c>
      <c r="M10" t="s">
        <v>50</v>
      </c>
      <c r="P10">
        <v>0</v>
      </c>
      <c r="Q10">
        <f t="shared" si="0"/>
        <v>9</v>
      </c>
    </row>
    <row r="11" spans="1:20" x14ac:dyDescent="0.3">
      <c r="A11" s="24" t="s">
        <v>100</v>
      </c>
      <c r="B11" s="24" t="s">
        <v>101</v>
      </c>
      <c r="C11" t="s">
        <v>59</v>
      </c>
      <c r="D11" t="s">
        <v>44</v>
      </c>
      <c r="E11">
        <v>1.5</v>
      </c>
      <c r="F11">
        <v>10.85</v>
      </c>
      <c r="G11">
        <v>32.869999999999997</v>
      </c>
      <c r="H11" t="s">
        <v>45</v>
      </c>
      <c r="I11" t="s">
        <v>45</v>
      </c>
      <c r="J11" t="s">
        <v>35</v>
      </c>
      <c r="K11" t="s">
        <v>48</v>
      </c>
      <c r="L11" t="s">
        <v>49</v>
      </c>
      <c r="M11" t="s">
        <v>49</v>
      </c>
      <c r="N11" t="s">
        <v>85</v>
      </c>
      <c r="O11" t="s">
        <v>85</v>
      </c>
      <c r="P11">
        <v>1</v>
      </c>
      <c r="Q11">
        <f t="shared" si="0"/>
        <v>10</v>
      </c>
    </row>
    <row r="12" spans="1:20" x14ac:dyDescent="0.3">
      <c r="A12" s="24" t="s">
        <v>41</v>
      </c>
      <c r="B12" s="24" t="s">
        <v>42</v>
      </c>
      <c r="C12" t="s">
        <v>43</v>
      </c>
      <c r="D12" t="s">
        <v>44</v>
      </c>
      <c r="E12">
        <v>1.6</v>
      </c>
      <c r="F12">
        <v>7.94</v>
      </c>
      <c r="G12">
        <v>30.29</v>
      </c>
      <c r="H12" t="s">
        <v>45</v>
      </c>
      <c r="I12" t="s">
        <v>45</v>
      </c>
      <c r="J12" t="s">
        <v>44</v>
      </c>
      <c r="K12" t="s">
        <v>48</v>
      </c>
      <c r="L12" t="s">
        <v>50</v>
      </c>
      <c r="M12" t="s">
        <v>50</v>
      </c>
      <c r="P12">
        <v>2</v>
      </c>
      <c r="Q12">
        <f t="shared" si="0"/>
        <v>11</v>
      </c>
    </row>
    <row r="13" spans="1:20" x14ac:dyDescent="0.3">
      <c r="A13" s="24" t="s">
        <v>72</v>
      </c>
      <c r="B13" s="24" t="s">
        <v>73</v>
      </c>
      <c r="C13" t="s">
        <v>53</v>
      </c>
      <c r="D13" t="s">
        <v>63</v>
      </c>
      <c r="E13">
        <v>0.8</v>
      </c>
      <c r="F13">
        <v>7.87</v>
      </c>
      <c r="G13">
        <v>13.11</v>
      </c>
      <c r="H13" t="s">
        <v>45</v>
      </c>
      <c r="I13" t="s">
        <v>45</v>
      </c>
      <c r="J13" t="s">
        <v>63</v>
      </c>
      <c r="K13" t="s">
        <v>48</v>
      </c>
      <c r="L13" t="s">
        <v>50</v>
      </c>
      <c r="M13" t="s">
        <v>50</v>
      </c>
      <c r="P13">
        <v>2</v>
      </c>
      <c r="Q13">
        <f t="shared" si="0"/>
        <v>12</v>
      </c>
    </row>
    <row r="14" spans="1:20" x14ac:dyDescent="0.3">
      <c r="A14" s="24" t="s">
        <v>115</v>
      </c>
      <c r="B14" s="24" t="s">
        <v>116</v>
      </c>
      <c r="C14" t="s">
        <v>43</v>
      </c>
      <c r="D14" t="s">
        <v>35</v>
      </c>
      <c r="E14">
        <v>0.1</v>
      </c>
      <c r="F14">
        <v>6.81</v>
      </c>
      <c r="G14">
        <v>9.4600000000000009</v>
      </c>
      <c r="H14" t="s">
        <v>45</v>
      </c>
      <c r="I14" t="s">
        <v>45</v>
      </c>
      <c r="J14" t="s">
        <v>44</v>
      </c>
      <c r="K14" t="s">
        <v>48</v>
      </c>
      <c r="L14" t="s">
        <v>50</v>
      </c>
      <c r="M14" t="s">
        <v>50</v>
      </c>
      <c r="P14">
        <v>0</v>
      </c>
      <c r="Q14">
        <f t="shared" si="0"/>
        <v>13</v>
      </c>
    </row>
    <row r="15" spans="1:20" x14ac:dyDescent="0.3">
      <c r="A15" s="24" t="s">
        <v>92</v>
      </c>
      <c r="B15" s="24" t="s">
        <v>93</v>
      </c>
      <c r="C15" t="s">
        <v>43</v>
      </c>
      <c r="D15" t="s">
        <v>63</v>
      </c>
      <c r="E15">
        <v>0.2</v>
      </c>
      <c r="F15">
        <v>5.47</v>
      </c>
      <c r="G15">
        <v>8.5399999999999991</v>
      </c>
      <c r="H15" t="s">
        <v>45</v>
      </c>
      <c r="I15" t="s">
        <v>45</v>
      </c>
      <c r="J15" t="s">
        <v>44</v>
      </c>
      <c r="K15" t="s">
        <v>48</v>
      </c>
      <c r="L15" t="s">
        <v>50</v>
      </c>
      <c r="M15" t="s">
        <v>50</v>
      </c>
      <c r="P15">
        <v>0</v>
      </c>
      <c r="Q15">
        <f t="shared" si="0"/>
        <v>14</v>
      </c>
    </row>
    <row r="16" spans="1:20" x14ac:dyDescent="0.3">
      <c r="A16" s="24" t="s">
        <v>137</v>
      </c>
      <c r="B16" s="24" t="s">
        <v>138</v>
      </c>
      <c r="C16" t="s">
        <v>59</v>
      </c>
      <c r="D16" t="s">
        <v>0</v>
      </c>
      <c r="E16">
        <v>0.4</v>
      </c>
      <c r="F16">
        <v>3.52</v>
      </c>
      <c r="G16">
        <v>3.63</v>
      </c>
      <c r="H16" t="s">
        <v>54</v>
      </c>
      <c r="I16" t="s">
        <v>54</v>
      </c>
      <c r="J16" t="s">
        <v>44</v>
      </c>
      <c r="K16" t="s">
        <v>48</v>
      </c>
      <c r="L16" t="s">
        <v>139</v>
      </c>
      <c r="M16" t="s">
        <v>139</v>
      </c>
      <c r="P16">
        <v>0</v>
      </c>
      <c r="Q16">
        <f t="shared" si="0"/>
        <v>15</v>
      </c>
    </row>
    <row r="17" spans="1:17" x14ac:dyDescent="0.3">
      <c r="A17" s="24" t="s">
        <v>96</v>
      </c>
      <c r="B17" s="24" t="s">
        <v>97</v>
      </c>
      <c r="C17" t="s">
        <v>98</v>
      </c>
      <c r="D17" t="s">
        <v>44</v>
      </c>
      <c r="E17">
        <v>0.2</v>
      </c>
      <c r="F17">
        <v>2.74</v>
      </c>
      <c r="G17">
        <v>6.43</v>
      </c>
      <c r="H17" t="s">
        <v>45</v>
      </c>
      <c r="I17" t="s">
        <v>45</v>
      </c>
      <c r="J17" t="s">
        <v>35</v>
      </c>
      <c r="K17" t="s">
        <v>48</v>
      </c>
      <c r="L17" t="s">
        <v>49</v>
      </c>
      <c r="M17" t="s">
        <v>49</v>
      </c>
      <c r="P17">
        <v>0</v>
      </c>
      <c r="Q17">
        <f t="shared" si="0"/>
        <v>16</v>
      </c>
    </row>
    <row r="18" spans="1:17" x14ac:dyDescent="0.3">
      <c r="A18" s="24" t="s">
        <v>86</v>
      </c>
      <c r="B18" s="24" t="s">
        <v>87</v>
      </c>
      <c r="C18" t="s">
        <v>59</v>
      </c>
      <c r="D18" t="s">
        <v>63</v>
      </c>
      <c r="E18">
        <v>0.3</v>
      </c>
      <c r="F18">
        <v>2.25</v>
      </c>
      <c r="G18">
        <v>7.3</v>
      </c>
      <c r="H18" t="s">
        <v>88</v>
      </c>
      <c r="I18" t="s">
        <v>88</v>
      </c>
      <c r="J18" t="s">
        <v>44</v>
      </c>
      <c r="K18" t="s">
        <v>48</v>
      </c>
      <c r="L18" t="s">
        <v>89</v>
      </c>
      <c r="M18" t="s">
        <v>89</v>
      </c>
      <c r="P18">
        <v>0</v>
      </c>
      <c r="Q18">
        <f t="shared" si="0"/>
        <v>17</v>
      </c>
    </row>
    <row r="19" spans="1:17" x14ac:dyDescent="0.3">
      <c r="A19" s="24" t="s">
        <v>90</v>
      </c>
      <c r="B19" s="24" t="s">
        <v>91</v>
      </c>
      <c r="C19" t="s">
        <v>53</v>
      </c>
      <c r="D19" t="s">
        <v>63</v>
      </c>
      <c r="E19">
        <v>0.7</v>
      </c>
      <c r="F19">
        <v>0.6</v>
      </c>
      <c r="G19">
        <v>4.25</v>
      </c>
      <c r="H19" t="s">
        <v>45</v>
      </c>
      <c r="I19" t="s">
        <v>45</v>
      </c>
      <c r="J19" t="s">
        <v>35</v>
      </c>
      <c r="K19" t="s">
        <v>48</v>
      </c>
      <c r="L19" t="s">
        <v>49</v>
      </c>
      <c r="M19" t="s">
        <v>49</v>
      </c>
      <c r="P19">
        <v>0</v>
      </c>
      <c r="Q19">
        <f t="shared" si="0"/>
        <v>18</v>
      </c>
    </row>
    <row r="20" spans="1:17" x14ac:dyDescent="0.3">
      <c r="A20" s="24" t="s">
        <v>140</v>
      </c>
      <c r="B20" s="24" t="s">
        <v>141</v>
      </c>
      <c r="C20" t="s">
        <v>142</v>
      </c>
      <c r="D20" t="s">
        <v>0</v>
      </c>
      <c r="E20">
        <v>0.9</v>
      </c>
      <c r="F20">
        <v>0.28999999999999998</v>
      </c>
      <c r="G20">
        <v>2.48</v>
      </c>
      <c r="H20" t="s">
        <v>54</v>
      </c>
      <c r="I20" t="s">
        <v>54</v>
      </c>
      <c r="J20" t="s">
        <v>44</v>
      </c>
      <c r="K20" t="s">
        <v>48</v>
      </c>
      <c r="L20" t="s">
        <v>139</v>
      </c>
      <c r="M20" t="s">
        <v>139</v>
      </c>
      <c r="P20">
        <v>0</v>
      </c>
      <c r="Q20">
        <f t="shared" si="0"/>
        <v>19</v>
      </c>
    </row>
    <row r="21" spans="1:17" x14ac:dyDescent="0.3">
      <c r="A21" s="24" t="s">
        <v>134</v>
      </c>
      <c r="B21" s="24" t="s">
        <v>135</v>
      </c>
      <c r="C21" t="s">
        <v>77</v>
      </c>
      <c r="D21" t="s">
        <v>63</v>
      </c>
      <c r="E21">
        <v>1.3</v>
      </c>
      <c r="F21">
        <v>0.16</v>
      </c>
      <c r="G21">
        <v>2.1</v>
      </c>
      <c r="H21" t="s">
        <v>45</v>
      </c>
      <c r="I21" t="s">
        <v>45</v>
      </c>
      <c r="J21" t="s">
        <v>44</v>
      </c>
      <c r="K21" t="s">
        <v>48</v>
      </c>
      <c r="L21" t="s">
        <v>50</v>
      </c>
      <c r="M21" t="s">
        <v>50</v>
      </c>
      <c r="P21">
        <v>0</v>
      </c>
      <c r="Q21">
        <f t="shared" si="0"/>
        <v>20</v>
      </c>
    </row>
    <row r="22" spans="1:17" x14ac:dyDescent="0.3">
      <c r="A22" s="24" t="s">
        <v>51</v>
      </c>
      <c r="B22" s="24" t="s">
        <v>52</v>
      </c>
      <c r="C22" t="s">
        <v>53</v>
      </c>
      <c r="D22" t="s">
        <v>44</v>
      </c>
      <c r="E22">
        <v>0</v>
      </c>
      <c r="F22">
        <v>0</v>
      </c>
      <c r="G22">
        <v>0</v>
      </c>
      <c r="H22" t="s">
        <v>54</v>
      </c>
      <c r="I22" t="s">
        <v>54</v>
      </c>
      <c r="J22" t="s">
        <v>35</v>
      </c>
      <c r="K22" t="s">
        <v>56</v>
      </c>
      <c r="L22" t="s">
        <v>54</v>
      </c>
      <c r="M22" t="s">
        <v>54</v>
      </c>
      <c r="P22">
        <v>0</v>
      </c>
      <c r="Q22">
        <f t="shared" si="0"/>
        <v>21</v>
      </c>
    </row>
    <row r="23" spans="1:17" x14ac:dyDescent="0.3">
      <c r="A23" s="24" t="s">
        <v>57</v>
      </c>
      <c r="B23" s="24" t="s">
        <v>58</v>
      </c>
      <c r="C23" t="s">
        <v>59</v>
      </c>
      <c r="D23" t="s">
        <v>44</v>
      </c>
      <c r="E23">
        <v>0</v>
      </c>
      <c r="F23">
        <v>0</v>
      </c>
      <c r="G23">
        <v>0</v>
      </c>
      <c r="H23" t="s">
        <v>54</v>
      </c>
      <c r="I23" t="s">
        <v>54</v>
      </c>
      <c r="J23" t="s">
        <v>44</v>
      </c>
      <c r="K23" t="s">
        <v>56</v>
      </c>
      <c r="L23" t="s">
        <v>54</v>
      </c>
      <c r="M23" t="s">
        <v>54</v>
      </c>
      <c r="P23">
        <v>0</v>
      </c>
      <c r="Q23">
        <f t="shared" si="0"/>
        <v>22</v>
      </c>
    </row>
    <row r="24" spans="1:17" x14ac:dyDescent="0.3">
      <c r="A24" s="24" t="s">
        <v>61</v>
      </c>
      <c r="B24" s="24" t="s">
        <v>62</v>
      </c>
      <c r="C24" t="s">
        <v>59</v>
      </c>
      <c r="D24" t="s">
        <v>63</v>
      </c>
      <c r="E24">
        <v>0</v>
      </c>
      <c r="F24">
        <v>0</v>
      </c>
      <c r="G24">
        <v>0</v>
      </c>
      <c r="H24" t="s">
        <v>54</v>
      </c>
      <c r="I24" t="s">
        <v>54</v>
      </c>
      <c r="J24" t="s">
        <v>44</v>
      </c>
      <c r="K24" t="s">
        <v>56</v>
      </c>
      <c r="L24" t="s">
        <v>54</v>
      </c>
      <c r="M24" t="s">
        <v>54</v>
      </c>
      <c r="P24">
        <v>0</v>
      </c>
      <c r="Q24">
        <f t="shared" si="0"/>
        <v>23</v>
      </c>
    </row>
    <row r="25" spans="1:17" x14ac:dyDescent="0.3">
      <c r="A25" s="24" t="s">
        <v>64</v>
      </c>
      <c r="B25" s="24" t="s">
        <v>65</v>
      </c>
      <c r="C25" t="s">
        <v>59</v>
      </c>
      <c r="D25" t="s">
        <v>63</v>
      </c>
      <c r="E25">
        <v>0</v>
      </c>
      <c r="F25">
        <v>0</v>
      </c>
      <c r="G25">
        <v>0</v>
      </c>
      <c r="H25" t="s">
        <v>54</v>
      </c>
      <c r="I25" t="s">
        <v>54</v>
      </c>
      <c r="J25" t="s">
        <v>44</v>
      </c>
      <c r="K25" t="s">
        <v>56</v>
      </c>
      <c r="L25" t="s">
        <v>54</v>
      </c>
      <c r="M25" t="s">
        <v>54</v>
      </c>
      <c r="P25">
        <v>0</v>
      </c>
      <c r="Q25">
        <f t="shared" si="0"/>
        <v>24</v>
      </c>
    </row>
    <row r="26" spans="1:17" x14ac:dyDescent="0.3">
      <c r="A26" s="24" t="s">
        <v>75</v>
      </c>
      <c r="B26" s="24" t="s">
        <v>76</v>
      </c>
      <c r="C26" t="s">
        <v>77</v>
      </c>
      <c r="D26" t="s">
        <v>44</v>
      </c>
      <c r="E26">
        <v>0</v>
      </c>
      <c r="F26">
        <v>0</v>
      </c>
      <c r="G26">
        <v>0</v>
      </c>
      <c r="H26" t="s">
        <v>54</v>
      </c>
      <c r="I26" t="s">
        <v>54</v>
      </c>
      <c r="J26" t="s">
        <v>44</v>
      </c>
      <c r="K26" t="s">
        <v>56</v>
      </c>
      <c r="L26" t="s">
        <v>54</v>
      </c>
      <c r="M26" t="s">
        <v>54</v>
      </c>
      <c r="P26">
        <v>0</v>
      </c>
      <c r="Q26">
        <f t="shared" si="0"/>
        <v>25</v>
      </c>
    </row>
    <row r="27" spans="1:17" x14ac:dyDescent="0.3">
      <c r="A27" s="24" t="s">
        <v>104</v>
      </c>
      <c r="B27" s="24" t="s">
        <v>105</v>
      </c>
      <c r="C27" t="s">
        <v>59</v>
      </c>
      <c r="D27" t="s">
        <v>63</v>
      </c>
      <c r="E27">
        <v>0</v>
      </c>
      <c r="F27">
        <v>0</v>
      </c>
      <c r="G27">
        <v>0</v>
      </c>
      <c r="H27" t="s">
        <v>54</v>
      </c>
      <c r="I27" t="s">
        <v>54</v>
      </c>
      <c r="J27" t="s">
        <v>44</v>
      </c>
      <c r="K27" t="s">
        <v>56</v>
      </c>
      <c r="L27" t="s">
        <v>54</v>
      </c>
      <c r="M27" t="s">
        <v>54</v>
      </c>
      <c r="P27">
        <v>0</v>
      </c>
      <c r="Q27">
        <f t="shared" si="0"/>
        <v>26</v>
      </c>
    </row>
    <row r="28" spans="1:17" x14ac:dyDescent="0.3">
      <c r="A28" s="24" t="s">
        <v>106</v>
      </c>
      <c r="B28" s="24" t="s">
        <v>107</v>
      </c>
      <c r="C28" t="s">
        <v>53</v>
      </c>
      <c r="D28" t="s">
        <v>63</v>
      </c>
      <c r="E28">
        <v>0</v>
      </c>
      <c r="F28">
        <v>0</v>
      </c>
      <c r="G28">
        <v>0</v>
      </c>
      <c r="H28" t="s">
        <v>54</v>
      </c>
      <c r="I28" t="s">
        <v>54</v>
      </c>
      <c r="J28" t="s">
        <v>63</v>
      </c>
      <c r="K28" t="s">
        <v>109</v>
      </c>
      <c r="L28" t="s">
        <v>54</v>
      </c>
      <c r="M28" t="s">
        <v>54</v>
      </c>
      <c r="P28">
        <v>0</v>
      </c>
      <c r="Q28">
        <f t="shared" si="0"/>
        <v>27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2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143</v>
      </c>
      <c r="B1" s="2" t="s">
        <v>144</v>
      </c>
      <c r="C1" s="3"/>
      <c r="D1" s="3"/>
      <c r="E1" s="3"/>
      <c r="F1" s="3"/>
      <c r="G1" s="3"/>
      <c r="H1" s="3"/>
      <c r="I1" s="3"/>
    </row>
    <row r="2" spans="1:9" x14ac:dyDescent="0.3">
      <c r="A2" s="4" t="s">
        <v>145</v>
      </c>
      <c r="B2" s="5" t="s">
        <v>146</v>
      </c>
    </row>
    <row r="3" spans="1:9" x14ac:dyDescent="0.3">
      <c r="A3" s="4" t="s">
        <v>147</v>
      </c>
      <c r="B3" s="5" t="s">
        <v>148</v>
      </c>
    </row>
    <row r="4" spans="1:9" ht="57.6" x14ac:dyDescent="0.3">
      <c r="A4" s="4" t="s">
        <v>1</v>
      </c>
      <c r="B4" s="5" t="s">
        <v>149</v>
      </c>
    </row>
    <row r="5" spans="1:9" ht="28.8" x14ac:dyDescent="0.3">
      <c r="A5" s="4" t="s">
        <v>2</v>
      </c>
      <c r="B5" s="5" t="s">
        <v>150</v>
      </c>
    </row>
    <row r="6" spans="1:9" ht="72.599999999999994" customHeight="1" x14ac:dyDescent="0.3">
      <c r="A6" s="4" t="s">
        <v>151</v>
      </c>
      <c r="B6" s="6" t="s">
        <v>152</v>
      </c>
    </row>
    <row r="7" spans="1:9" ht="57.6" x14ac:dyDescent="0.3">
      <c r="A7" s="4" t="s">
        <v>153</v>
      </c>
      <c r="B7" s="5" t="s">
        <v>154</v>
      </c>
    </row>
    <row r="8" spans="1:9" ht="57.6" x14ac:dyDescent="0.3">
      <c r="A8" s="4" t="s">
        <v>155</v>
      </c>
      <c r="B8" s="5" t="s">
        <v>156</v>
      </c>
    </row>
    <row r="9" spans="1:9" ht="72" x14ac:dyDescent="0.3">
      <c r="A9" s="7" t="s">
        <v>157</v>
      </c>
      <c r="B9" s="5" t="s">
        <v>158</v>
      </c>
    </row>
    <row r="10" spans="1:9" ht="28.8" x14ac:dyDescent="0.3">
      <c r="A10" s="4" t="s">
        <v>159</v>
      </c>
      <c r="B10" s="5" t="s">
        <v>160</v>
      </c>
    </row>
    <row r="11" spans="1:9" ht="57.6" x14ac:dyDescent="0.3">
      <c r="A11" s="4" t="s">
        <v>161</v>
      </c>
      <c r="B11" s="5" t="s">
        <v>162</v>
      </c>
    </row>
    <row r="12" spans="1:9" ht="131.4" customHeight="1" x14ac:dyDescent="0.3">
      <c r="A12" s="7" t="s">
        <v>163</v>
      </c>
      <c r="B12" s="5" t="s">
        <v>164</v>
      </c>
    </row>
    <row r="13" spans="1:9" ht="140.4" customHeight="1" x14ac:dyDescent="0.3">
      <c r="A13" s="4" t="s">
        <v>165</v>
      </c>
      <c r="B13" s="5" t="s">
        <v>166</v>
      </c>
    </row>
    <row r="14" spans="1:9" ht="72" x14ac:dyDescent="0.3">
      <c r="A14" s="4" t="s">
        <v>31</v>
      </c>
      <c r="B14" s="5" t="s">
        <v>167</v>
      </c>
    </row>
    <row r="15" spans="1:9" x14ac:dyDescent="0.3">
      <c r="A15" s="4" t="s">
        <v>168</v>
      </c>
      <c r="B15" s="5" t="s">
        <v>169</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170</v>
      </c>
    </row>
    <row r="2" spans="1:2" x14ac:dyDescent="0.3">
      <c r="A2" s="9" t="s">
        <v>171</v>
      </c>
      <c r="B2" s="9" t="s">
        <v>172</v>
      </c>
    </row>
    <row r="3" spans="1:2" ht="28.8" x14ac:dyDescent="0.3">
      <c r="A3" s="10" t="s">
        <v>173</v>
      </c>
      <c r="B3" s="11" t="s">
        <v>174</v>
      </c>
    </row>
    <row r="4" spans="1:2" x14ac:dyDescent="0.3">
      <c r="A4" s="10" t="s">
        <v>175</v>
      </c>
      <c r="B4" s="11" t="s">
        <v>176</v>
      </c>
    </row>
    <row r="5" spans="1:2" ht="28.8" x14ac:dyDescent="0.3">
      <c r="A5" s="10" t="s">
        <v>177</v>
      </c>
      <c r="B5" s="11" t="s">
        <v>178</v>
      </c>
    </row>
    <row r="6" spans="1:2" ht="57.6" x14ac:dyDescent="0.3">
      <c r="A6" s="10" t="s">
        <v>179</v>
      </c>
      <c r="B6" s="11" t="s">
        <v>180</v>
      </c>
    </row>
    <row r="7" spans="1:2" x14ac:dyDescent="0.3">
      <c r="A7" s="10" t="s">
        <v>181</v>
      </c>
      <c r="B7" s="11" t="s">
        <v>182</v>
      </c>
    </row>
    <row r="8" spans="1:2" ht="57.6" x14ac:dyDescent="0.3">
      <c r="A8" s="10" t="s">
        <v>183</v>
      </c>
      <c r="B8" s="11" t="s">
        <v>184</v>
      </c>
    </row>
    <row r="9" spans="1:2" ht="28.8" x14ac:dyDescent="0.3">
      <c r="A9" s="10" t="s">
        <v>185</v>
      </c>
      <c r="B9" s="11" t="s">
        <v>186</v>
      </c>
    </row>
    <row r="10" spans="1:2" ht="72" x14ac:dyDescent="0.3">
      <c r="A10" s="10" t="s">
        <v>187</v>
      </c>
      <c r="B10" s="11" t="s">
        <v>188</v>
      </c>
    </row>
    <row r="11" spans="1:2" ht="28.8" x14ac:dyDescent="0.3">
      <c r="A11" s="10" t="s">
        <v>189</v>
      </c>
      <c r="B11" s="11" t="s">
        <v>190</v>
      </c>
    </row>
    <row r="12" spans="1:2" ht="57.6" x14ac:dyDescent="0.3">
      <c r="A12" s="10" t="s">
        <v>191</v>
      </c>
      <c r="B12" s="11" t="s">
        <v>192</v>
      </c>
    </row>
    <row r="13" spans="1:2" ht="28.8" x14ac:dyDescent="0.3">
      <c r="A13" s="10" t="s">
        <v>193</v>
      </c>
      <c r="B13" s="11" t="s">
        <v>194</v>
      </c>
    </row>
    <row r="14" spans="1:2" ht="28.8" x14ac:dyDescent="0.3">
      <c r="A14" s="10" t="s">
        <v>195</v>
      </c>
      <c r="B14" s="11" t="s">
        <v>196</v>
      </c>
    </row>
    <row r="15" spans="1:2" ht="43.2" x14ac:dyDescent="0.3">
      <c r="A15" s="10" t="s">
        <v>197</v>
      </c>
      <c r="B15" s="11" t="s">
        <v>198</v>
      </c>
    </row>
    <row r="16" spans="1:2" ht="28.8" x14ac:dyDescent="0.3">
      <c r="A16" s="12" t="s">
        <v>199</v>
      </c>
      <c r="B16" s="11" t="s">
        <v>200</v>
      </c>
    </row>
    <row r="17" spans="1:2" ht="28.8" x14ac:dyDescent="0.3">
      <c r="A17" s="12" t="s">
        <v>201</v>
      </c>
      <c r="B17" s="11" t="s">
        <v>202</v>
      </c>
    </row>
    <row r="18" spans="1:2" ht="86.4" x14ac:dyDescent="0.3">
      <c r="A18" s="10" t="s">
        <v>203</v>
      </c>
      <c r="B18" s="11" t="s">
        <v>204</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205</v>
      </c>
    </row>
    <row r="2" spans="1:3" x14ac:dyDescent="0.3">
      <c r="A2" t="s">
        <v>206</v>
      </c>
    </row>
    <row r="3" spans="1:3" x14ac:dyDescent="0.3">
      <c r="A3" s="15" t="s">
        <v>207</v>
      </c>
      <c r="B3" s="15" t="s">
        <v>208</v>
      </c>
      <c r="C3" s="15" t="s">
        <v>209</v>
      </c>
    </row>
    <row r="4" spans="1:3" ht="100.8" x14ac:dyDescent="0.3">
      <c r="A4" s="7" t="s">
        <v>210</v>
      </c>
      <c r="B4" s="11" t="s">
        <v>211</v>
      </c>
      <c r="C4" s="16" t="s">
        <v>212</v>
      </c>
    </row>
    <row r="5" spans="1:3" ht="160.19999999999999" x14ac:dyDescent="0.3">
      <c r="A5" s="7" t="s">
        <v>213</v>
      </c>
      <c r="B5" s="11" t="s">
        <v>214</v>
      </c>
      <c r="C5" s="16" t="s">
        <v>212</v>
      </c>
    </row>
    <row r="6" spans="1:3" ht="43.2" x14ac:dyDescent="0.3">
      <c r="A6" s="7" t="s">
        <v>215</v>
      </c>
      <c r="B6" s="11" t="s">
        <v>216</v>
      </c>
      <c r="C6" s="17" t="s">
        <v>217</v>
      </c>
    </row>
    <row r="7" spans="1:3" ht="86.4" x14ac:dyDescent="0.3">
      <c r="A7" s="7" t="s">
        <v>218</v>
      </c>
      <c r="B7" s="11" t="s">
        <v>219</v>
      </c>
      <c r="C7" s="17" t="s">
        <v>220</v>
      </c>
    </row>
    <row r="8" spans="1:3" ht="57.6" x14ac:dyDescent="0.3">
      <c r="A8" s="7" t="s">
        <v>221</v>
      </c>
      <c r="B8" s="11" t="s">
        <v>222</v>
      </c>
      <c r="C8" s="17" t="s">
        <v>223</v>
      </c>
    </row>
    <row r="9" spans="1:3" ht="158.4" x14ac:dyDescent="0.3">
      <c r="A9" s="7" t="s">
        <v>224</v>
      </c>
      <c r="B9" s="11" t="s">
        <v>225</v>
      </c>
      <c r="C9" s="17" t="s">
        <v>226</v>
      </c>
    </row>
    <row r="10" spans="1:3" ht="129.6" x14ac:dyDescent="0.3">
      <c r="A10" s="7" t="s">
        <v>227</v>
      </c>
      <c r="B10" s="11" t="s">
        <v>228</v>
      </c>
      <c r="C10" s="17" t="s">
        <v>226</v>
      </c>
    </row>
    <row r="11" spans="1:3" ht="129.6" x14ac:dyDescent="0.3">
      <c r="A11" s="7" t="s">
        <v>229</v>
      </c>
      <c r="B11" s="11" t="s">
        <v>230</v>
      </c>
      <c r="C11" s="17" t="s">
        <v>226</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231</v>
      </c>
    </row>
    <row r="2" spans="1:2" ht="96.6" customHeight="1" x14ac:dyDescent="0.3">
      <c r="A2" s="18" t="s">
        <v>232</v>
      </c>
      <c r="B2" s="18"/>
    </row>
    <row r="3" spans="1:2" x14ac:dyDescent="0.3">
      <c r="A3" s="3" t="s">
        <v>233</v>
      </c>
    </row>
    <row r="4" spans="1:2" ht="20.399999999999999" customHeight="1" x14ac:dyDescent="0.3">
      <c r="A4" s="19" t="s">
        <v>234</v>
      </c>
      <c r="B4" t="s">
        <v>235</v>
      </c>
    </row>
    <row r="5" spans="1:2" ht="66.599999999999994" customHeight="1" x14ac:dyDescent="0.3">
      <c r="A5" s="20">
        <v>1</v>
      </c>
      <c r="B5" s="7" t="s">
        <v>236</v>
      </c>
    </row>
    <row r="6" spans="1:2" ht="100.8" x14ac:dyDescent="0.3">
      <c r="A6" s="20">
        <v>2</v>
      </c>
      <c r="B6" s="11" t="s">
        <v>237</v>
      </c>
    </row>
    <row r="7" spans="1:2" ht="88.2" customHeight="1" x14ac:dyDescent="0.3">
      <c r="A7" s="20">
        <v>3</v>
      </c>
      <c r="B7" s="11" t="s">
        <v>238</v>
      </c>
    </row>
    <row r="8" spans="1:2" ht="87.6" customHeight="1" x14ac:dyDescent="0.3">
      <c r="A8" s="20">
        <v>0</v>
      </c>
      <c r="B8" s="11" t="s">
        <v>239</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240</v>
      </c>
      <c r="B1" s="1" t="s">
        <v>209</v>
      </c>
    </row>
    <row r="2" spans="1:2" ht="28.8" x14ac:dyDescent="0.3">
      <c r="A2" s="17" t="s">
        <v>241</v>
      </c>
      <c r="B2" s="8" t="s">
        <v>242</v>
      </c>
    </row>
    <row r="3" spans="1:2" ht="28.8" x14ac:dyDescent="0.3">
      <c r="A3" s="17" t="s">
        <v>243</v>
      </c>
      <c r="B3" s="8" t="s">
        <v>244</v>
      </c>
    </row>
    <row r="4" spans="1:2" ht="28.8" x14ac:dyDescent="0.3">
      <c r="A4" s="17" t="s">
        <v>245</v>
      </c>
      <c r="B4" s="8" t="s">
        <v>246</v>
      </c>
    </row>
    <row r="5" spans="1:2" ht="43.2" x14ac:dyDescent="0.3">
      <c r="A5" s="17" t="s">
        <v>247</v>
      </c>
      <c r="B5" s="8" t="s">
        <v>248</v>
      </c>
    </row>
    <row r="6" spans="1:2" ht="28.8" x14ac:dyDescent="0.3">
      <c r="A6" s="17" t="s">
        <v>223</v>
      </c>
      <c r="B6" s="8" t="s">
        <v>249</v>
      </c>
    </row>
    <row r="7" spans="1:2" ht="43.2" x14ac:dyDescent="0.3">
      <c r="A7" s="17" t="s">
        <v>226</v>
      </c>
      <c r="B7" s="8" t="s">
        <v>250</v>
      </c>
    </row>
    <row r="8" spans="1:2" ht="43.2" x14ac:dyDescent="0.3">
      <c r="A8" s="17" t="s">
        <v>220</v>
      </c>
      <c r="B8" s="8" t="s">
        <v>251</v>
      </c>
    </row>
    <row r="9" spans="1:2" ht="28.8" x14ac:dyDescent="0.3">
      <c r="A9" s="17" t="s">
        <v>252</v>
      </c>
      <c r="B9" s="8" t="s">
        <v>253</v>
      </c>
    </row>
    <row r="10" spans="1:2" ht="28.8" x14ac:dyDescent="0.3">
      <c r="A10" s="17" t="s">
        <v>217</v>
      </c>
      <c r="B10" s="8" t="s">
        <v>254</v>
      </c>
    </row>
    <row r="11" spans="1:2" ht="28.8" x14ac:dyDescent="0.3">
      <c r="A11" s="17" t="s">
        <v>255</v>
      </c>
      <c r="B11" s="8" t="s">
        <v>256</v>
      </c>
    </row>
    <row r="12" spans="1:2" ht="28.8" x14ac:dyDescent="0.3">
      <c r="A12" s="17" t="s">
        <v>257</v>
      </c>
      <c r="B12" s="8" t="s">
        <v>258</v>
      </c>
    </row>
    <row r="13" spans="1:2" ht="43.2" x14ac:dyDescent="0.3">
      <c r="A13" s="17" t="s">
        <v>259</v>
      </c>
      <c r="B13" s="8" t="s">
        <v>260</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2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145</v>
      </c>
      <c r="C1" t="s">
        <v>147</v>
      </c>
      <c r="D1" t="s">
        <v>1</v>
      </c>
      <c r="E1" t="s">
        <v>2</v>
      </c>
      <c r="F1" t="s">
        <v>151</v>
      </c>
      <c r="G1" t="s">
        <v>3</v>
      </c>
      <c r="H1" t="s">
        <v>4</v>
      </c>
      <c r="I1" t="s">
        <v>5</v>
      </c>
      <c r="J1" t="s">
        <v>6</v>
      </c>
      <c r="K1" t="s">
        <v>7</v>
      </c>
      <c r="L1" t="s">
        <v>8</v>
      </c>
      <c r="M1" t="s">
        <v>9</v>
      </c>
      <c r="N1" t="s">
        <v>153</v>
      </c>
      <c r="O1" t="s">
        <v>155</v>
      </c>
      <c r="P1" t="s">
        <v>322</v>
      </c>
      <c r="Q1" t="s">
        <v>323</v>
      </c>
      <c r="R1" t="s">
        <v>324</v>
      </c>
      <c r="S1" t="s">
        <v>325</v>
      </c>
      <c r="T1" t="s">
        <v>326</v>
      </c>
      <c r="U1" t="s">
        <v>327</v>
      </c>
      <c r="V1" t="s">
        <v>328</v>
      </c>
      <c r="W1" t="s">
        <v>329</v>
      </c>
      <c r="X1" t="s">
        <v>330</v>
      </c>
      <c r="Y1" t="s">
        <v>331</v>
      </c>
      <c r="Z1" t="s">
        <v>332</v>
      </c>
      <c r="AA1" t="s">
        <v>159</v>
      </c>
      <c r="AB1" t="s">
        <v>10</v>
      </c>
      <c r="AC1" t="s">
        <v>11</v>
      </c>
      <c r="AD1" t="s">
        <v>161</v>
      </c>
      <c r="AE1" t="s">
        <v>13</v>
      </c>
      <c r="AF1" t="s">
        <v>333</v>
      </c>
      <c r="AG1" t="s">
        <v>14</v>
      </c>
      <c r="AH1" t="s">
        <v>334</v>
      </c>
      <c r="AI1" t="s">
        <v>15</v>
      </c>
      <c r="AJ1" t="s">
        <v>16</v>
      </c>
      <c r="AK1" t="s">
        <v>335</v>
      </c>
      <c r="AL1" t="s">
        <v>336</v>
      </c>
      <c r="AM1" t="s">
        <v>337</v>
      </c>
      <c r="AN1" t="s">
        <v>338</v>
      </c>
      <c r="AO1" t="s">
        <v>339</v>
      </c>
      <c r="AP1" t="s">
        <v>340</v>
      </c>
      <c r="AQ1" t="s">
        <v>341</v>
      </c>
      <c r="AR1" t="s">
        <v>17</v>
      </c>
      <c r="AS1" t="s">
        <v>18</v>
      </c>
      <c r="AT1" t="s">
        <v>19</v>
      </c>
      <c r="AU1" t="s">
        <v>20</v>
      </c>
      <c r="AV1" t="s">
        <v>21</v>
      </c>
      <c r="AW1" t="s">
        <v>22</v>
      </c>
      <c r="AX1" t="s">
        <v>23</v>
      </c>
      <c r="AY1" t="s">
        <v>24</v>
      </c>
      <c r="AZ1" t="s">
        <v>25</v>
      </c>
      <c r="BA1" t="s">
        <v>26</v>
      </c>
      <c r="BB1" t="s">
        <v>27</v>
      </c>
      <c r="BC1" t="s">
        <v>28</v>
      </c>
      <c r="BD1" t="s">
        <v>29</v>
      </c>
      <c r="BE1" t="s">
        <v>30</v>
      </c>
      <c r="BF1" t="s">
        <v>31</v>
      </c>
      <c r="BG1" t="s">
        <v>168</v>
      </c>
    </row>
    <row r="2" spans="1:59" x14ac:dyDescent="0.3">
      <c r="A2">
        <v>61</v>
      </c>
      <c r="B2" t="s">
        <v>32</v>
      </c>
      <c r="C2" t="s">
        <v>33</v>
      </c>
      <c r="D2" t="s">
        <v>34</v>
      </c>
      <c r="E2" t="s">
        <v>35</v>
      </c>
      <c r="F2">
        <v>12.3</v>
      </c>
      <c r="G2">
        <v>28</v>
      </c>
      <c r="H2">
        <v>70</v>
      </c>
      <c r="I2">
        <v>209</v>
      </c>
      <c r="J2">
        <v>204</v>
      </c>
      <c r="K2">
        <v>214</v>
      </c>
      <c r="L2">
        <v>211</v>
      </c>
      <c r="M2">
        <v>914.56</v>
      </c>
      <c r="N2">
        <v>281.62</v>
      </c>
      <c r="O2">
        <v>29.72</v>
      </c>
      <c r="P2">
        <v>911.21</v>
      </c>
      <c r="Q2">
        <v>2213.46</v>
      </c>
      <c r="R2">
        <v>2209.0500000000002</v>
      </c>
      <c r="S2">
        <v>2242.35</v>
      </c>
      <c r="T2">
        <v>2159.5500000000002</v>
      </c>
      <c r="U2">
        <v>2.42</v>
      </c>
      <c r="V2">
        <v>2.42</v>
      </c>
      <c r="W2">
        <v>2.4500000000000002</v>
      </c>
      <c r="X2">
        <v>2.36</v>
      </c>
      <c r="Y2" t="s">
        <v>36</v>
      </c>
      <c r="Z2" t="s">
        <v>36</v>
      </c>
      <c r="AA2">
        <v>4.0999999999999996</v>
      </c>
      <c r="AC2" t="s">
        <v>37</v>
      </c>
      <c r="AD2" t="s">
        <v>38</v>
      </c>
      <c r="AE2" t="s">
        <v>39</v>
      </c>
      <c r="AF2" t="s">
        <v>39</v>
      </c>
      <c r="AG2" t="s">
        <v>39</v>
      </c>
      <c r="AH2" t="s">
        <v>39</v>
      </c>
      <c r="AK2" t="s">
        <v>40</v>
      </c>
      <c r="AL2" t="s">
        <v>40</v>
      </c>
      <c r="AM2" t="s">
        <v>40</v>
      </c>
      <c r="AN2" t="s">
        <v>40</v>
      </c>
      <c r="AO2" t="s">
        <v>40</v>
      </c>
      <c r="AP2" t="s">
        <v>40</v>
      </c>
      <c r="AQ2" t="s">
        <v>40</v>
      </c>
      <c r="AR2" t="s">
        <v>40</v>
      </c>
      <c r="AS2" t="s">
        <v>40</v>
      </c>
      <c r="AT2" t="s">
        <v>40</v>
      </c>
      <c r="AU2" t="s">
        <v>40</v>
      </c>
      <c r="AV2" t="s">
        <v>40</v>
      </c>
      <c r="AW2" t="s">
        <v>40</v>
      </c>
      <c r="AX2" t="s">
        <v>40</v>
      </c>
      <c r="AY2" t="s">
        <v>40</v>
      </c>
      <c r="AZ2" t="s">
        <v>40</v>
      </c>
      <c r="BA2" t="s">
        <v>40</v>
      </c>
      <c r="BB2" t="s">
        <v>40</v>
      </c>
      <c r="BC2" t="s">
        <v>40</v>
      </c>
      <c r="BD2" t="s">
        <v>40</v>
      </c>
      <c r="BE2" t="s">
        <v>40</v>
      </c>
      <c r="BF2">
        <v>0</v>
      </c>
      <c r="BG2">
        <f>ROW()-1</f>
        <v>1</v>
      </c>
    </row>
    <row r="3" spans="1:59" x14ac:dyDescent="0.3">
      <c r="A3">
        <v>838</v>
      </c>
      <c r="B3" t="s">
        <v>119</v>
      </c>
      <c r="C3" t="s">
        <v>120</v>
      </c>
      <c r="D3" t="s">
        <v>34</v>
      </c>
      <c r="E3" t="s">
        <v>35</v>
      </c>
      <c r="F3">
        <v>6.2</v>
      </c>
      <c r="G3">
        <v>20</v>
      </c>
      <c r="H3">
        <v>49</v>
      </c>
      <c r="I3">
        <v>218</v>
      </c>
      <c r="J3">
        <v>218</v>
      </c>
      <c r="K3">
        <v>218</v>
      </c>
      <c r="L3">
        <v>218</v>
      </c>
      <c r="M3">
        <v>469.15</v>
      </c>
      <c r="N3">
        <v>144.47</v>
      </c>
      <c r="O3">
        <v>19.22</v>
      </c>
      <c r="P3">
        <v>506.86</v>
      </c>
      <c r="Q3">
        <v>1894.49</v>
      </c>
      <c r="R3">
        <v>2142.2399999999998</v>
      </c>
      <c r="S3">
        <v>2013.46</v>
      </c>
      <c r="T3">
        <v>1982.4</v>
      </c>
      <c r="U3">
        <v>4.04</v>
      </c>
      <c r="V3">
        <v>4.57</v>
      </c>
      <c r="W3">
        <v>4.29</v>
      </c>
      <c r="X3">
        <v>4.2300000000000004</v>
      </c>
      <c r="Y3" t="s">
        <v>121</v>
      </c>
      <c r="Z3" t="s">
        <v>121</v>
      </c>
      <c r="AA3">
        <v>5</v>
      </c>
      <c r="AC3" t="s">
        <v>122</v>
      </c>
      <c r="AD3" t="s">
        <v>38</v>
      </c>
      <c r="AE3" t="s">
        <v>71</v>
      </c>
      <c r="AF3" t="s">
        <v>71</v>
      </c>
      <c r="AG3" t="s">
        <v>71</v>
      </c>
      <c r="AH3" t="s">
        <v>71</v>
      </c>
      <c r="AI3" t="s">
        <v>114</v>
      </c>
      <c r="AJ3" t="s">
        <v>114</v>
      </c>
      <c r="AK3">
        <v>94.27</v>
      </c>
      <c r="AL3">
        <v>26.64</v>
      </c>
      <c r="AM3">
        <v>27.09</v>
      </c>
      <c r="AN3">
        <v>5.73</v>
      </c>
      <c r="AO3">
        <v>21.36</v>
      </c>
      <c r="AP3">
        <v>58.55</v>
      </c>
      <c r="AQ3">
        <v>67.63</v>
      </c>
      <c r="AR3">
        <v>20295</v>
      </c>
      <c r="AS3">
        <v>20295</v>
      </c>
      <c r="AT3">
        <v>6.46</v>
      </c>
      <c r="AU3">
        <v>6.62</v>
      </c>
      <c r="AV3">
        <v>162</v>
      </c>
      <c r="AW3">
        <v>400</v>
      </c>
      <c r="AX3">
        <v>44816</v>
      </c>
      <c r="AY3">
        <v>76911</v>
      </c>
      <c r="AZ3">
        <v>8780</v>
      </c>
      <c r="BA3">
        <v>0</v>
      </c>
      <c r="BB3">
        <v>0</v>
      </c>
      <c r="BC3">
        <v>45672</v>
      </c>
      <c r="BD3">
        <v>69785</v>
      </c>
      <c r="BE3">
        <v>18836</v>
      </c>
      <c r="BF3">
        <v>1</v>
      </c>
      <c r="BG3">
        <f t="shared" ref="BG3:BG28" si="0">ROW()-1</f>
        <v>2</v>
      </c>
    </row>
    <row r="4" spans="1:59" x14ac:dyDescent="0.3">
      <c r="A4">
        <v>381</v>
      </c>
      <c r="B4" t="s">
        <v>67</v>
      </c>
      <c r="C4" t="s">
        <v>68</v>
      </c>
      <c r="D4" t="s">
        <v>59</v>
      </c>
      <c r="E4" t="s">
        <v>63</v>
      </c>
      <c r="F4">
        <v>24.2</v>
      </c>
      <c r="G4">
        <v>40</v>
      </c>
      <c r="H4">
        <v>50</v>
      </c>
      <c r="I4">
        <v>172</v>
      </c>
      <c r="J4">
        <v>154</v>
      </c>
      <c r="K4">
        <v>200</v>
      </c>
      <c r="L4">
        <v>177</v>
      </c>
      <c r="M4">
        <v>419.37</v>
      </c>
      <c r="N4">
        <v>129.13999999999999</v>
      </c>
      <c r="O4">
        <v>13.11</v>
      </c>
      <c r="P4">
        <v>147.97</v>
      </c>
      <c r="Q4">
        <v>363.19</v>
      </c>
      <c r="R4">
        <v>330.24</v>
      </c>
      <c r="S4">
        <v>395.69</v>
      </c>
      <c r="T4">
        <v>351.96</v>
      </c>
      <c r="U4">
        <v>0.87</v>
      </c>
      <c r="V4">
        <v>0.79</v>
      </c>
      <c r="W4">
        <v>0.94</v>
      </c>
      <c r="X4">
        <v>0.84</v>
      </c>
      <c r="Y4" t="s">
        <v>69</v>
      </c>
      <c r="Z4" t="s">
        <v>69</v>
      </c>
      <c r="AA4">
        <v>5.6</v>
      </c>
      <c r="AB4" t="s">
        <v>70</v>
      </c>
      <c r="AC4" t="s">
        <v>37</v>
      </c>
      <c r="AD4" t="s">
        <v>38</v>
      </c>
      <c r="AE4" t="s">
        <v>71</v>
      </c>
      <c r="AF4" t="s">
        <v>71</v>
      </c>
      <c r="AG4" t="s">
        <v>71</v>
      </c>
      <c r="AH4" t="s">
        <v>71</v>
      </c>
      <c r="AK4">
        <v>80.400000000000006</v>
      </c>
      <c r="AL4">
        <v>18.399999999999999</v>
      </c>
      <c r="AM4">
        <v>80.86</v>
      </c>
      <c r="AN4">
        <v>19.59</v>
      </c>
      <c r="AO4">
        <v>61.27</v>
      </c>
      <c r="AP4">
        <v>62</v>
      </c>
      <c r="AQ4">
        <v>62</v>
      </c>
      <c r="AR4">
        <v>13502</v>
      </c>
      <c r="AS4">
        <v>11881</v>
      </c>
      <c r="AT4">
        <v>4</v>
      </c>
      <c r="AU4">
        <v>4</v>
      </c>
      <c r="AV4">
        <v>0</v>
      </c>
      <c r="AW4">
        <v>53970</v>
      </c>
      <c r="AX4">
        <v>0</v>
      </c>
      <c r="AY4">
        <v>0</v>
      </c>
      <c r="AZ4">
        <v>0</v>
      </c>
      <c r="BA4">
        <v>0</v>
      </c>
      <c r="BB4">
        <v>47522</v>
      </c>
      <c r="BC4">
        <v>0</v>
      </c>
      <c r="BD4">
        <v>0</v>
      </c>
      <c r="BE4">
        <v>0</v>
      </c>
      <c r="BF4">
        <v>1</v>
      </c>
      <c r="BG4">
        <f t="shared" si="0"/>
        <v>3</v>
      </c>
    </row>
    <row r="5" spans="1:59" x14ac:dyDescent="0.3">
      <c r="A5">
        <v>835</v>
      </c>
      <c r="B5" t="s">
        <v>110</v>
      </c>
      <c r="C5" t="s">
        <v>111</v>
      </c>
      <c r="D5" t="s">
        <v>43</v>
      </c>
      <c r="E5" t="s">
        <v>35</v>
      </c>
      <c r="F5">
        <v>2.1</v>
      </c>
      <c r="G5">
        <v>12</v>
      </c>
      <c r="H5">
        <v>21</v>
      </c>
      <c r="I5">
        <v>34</v>
      </c>
      <c r="J5">
        <v>48</v>
      </c>
      <c r="K5">
        <v>67</v>
      </c>
      <c r="L5">
        <v>48</v>
      </c>
      <c r="M5">
        <v>353.49</v>
      </c>
      <c r="N5">
        <v>108.85</v>
      </c>
      <c r="O5">
        <v>13.76</v>
      </c>
      <c r="P5">
        <v>239.57</v>
      </c>
      <c r="Q5">
        <v>231.2</v>
      </c>
      <c r="R5">
        <v>281.20999999999998</v>
      </c>
      <c r="S5">
        <v>284.58999999999997</v>
      </c>
      <c r="T5">
        <v>250.16</v>
      </c>
      <c r="U5">
        <v>0.65</v>
      </c>
      <c r="V5">
        <v>0.8</v>
      </c>
      <c r="W5">
        <v>0.81</v>
      </c>
      <c r="X5">
        <v>0.71</v>
      </c>
      <c r="Y5" t="s">
        <v>69</v>
      </c>
      <c r="Z5" t="s">
        <v>69</v>
      </c>
      <c r="AA5">
        <v>5.7</v>
      </c>
      <c r="AB5" t="s">
        <v>112</v>
      </c>
      <c r="AC5" t="s">
        <v>113</v>
      </c>
      <c r="AD5" t="s">
        <v>38</v>
      </c>
      <c r="AE5" t="s">
        <v>71</v>
      </c>
      <c r="AF5" t="s">
        <v>71</v>
      </c>
      <c r="AG5" t="s">
        <v>71</v>
      </c>
      <c r="AH5" t="s">
        <v>71</v>
      </c>
      <c r="AI5" t="s">
        <v>114</v>
      </c>
      <c r="AJ5" t="s">
        <v>114</v>
      </c>
      <c r="AK5">
        <v>98.14</v>
      </c>
      <c r="AL5">
        <v>18.43</v>
      </c>
      <c r="AM5">
        <v>28.79</v>
      </c>
      <c r="AN5">
        <v>1.85</v>
      </c>
      <c r="AO5">
        <v>26.94</v>
      </c>
      <c r="AP5">
        <v>79.599999999999994</v>
      </c>
      <c r="AQ5">
        <v>79.72</v>
      </c>
      <c r="AR5">
        <v>1204</v>
      </c>
      <c r="AS5">
        <v>2861</v>
      </c>
      <c r="AT5">
        <v>4.4800000000000004</v>
      </c>
      <c r="AU5">
        <v>3.34</v>
      </c>
      <c r="AV5">
        <v>92</v>
      </c>
      <c r="AW5">
        <v>3519</v>
      </c>
      <c r="AX5">
        <v>0</v>
      </c>
      <c r="AY5">
        <v>1783</v>
      </c>
      <c r="AZ5">
        <v>0</v>
      </c>
      <c r="BA5">
        <v>756</v>
      </c>
      <c r="BB5">
        <v>6429</v>
      </c>
      <c r="BC5">
        <v>0</v>
      </c>
      <c r="BD5">
        <v>2359</v>
      </c>
      <c r="BE5">
        <v>0</v>
      </c>
      <c r="BF5">
        <v>1</v>
      </c>
      <c r="BG5">
        <f t="shared" si="0"/>
        <v>4</v>
      </c>
    </row>
    <row r="6" spans="1:59" x14ac:dyDescent="0.3">
      <c r="A6">
        <v>972</v>
      </c>
      <c r="B6" t="s">
        <v>127</v>
      </c>
      <c r="C6" t="s">
        <v>128</v>
      </c>
      <c r="D6" t="s">
        <v>43</v>
      </c>
      <c r="E6" t="s">
        <v>44</v>
      </c>
      <c r="F6">
        <v>10.1</v>
      </c>
      <c r="G6">
        <v>18</v>
      </c>
      <c r="H6">
        <v>23</v>
      </c>
      <c r="I6">
        <v>72</v>
      </c>
      <c r="J6">
        <v>58</v>
      </c>
      <c r="K6">
        <v>82</v>
      </c>
      <c r="L6">
        <v>74</v>
      </c>
      <c r="M6">
        <v>285.95999999999998</v>
      </c>
      <c r="N6">
        <v>88.06</v>
      </c>
      <c r="O6">
        <v>20.93</v>
      </c>
      <c r="P6">
        <v>94.19</v>
      </c>
      <c r="Q6">
        <v>134.63999999999999</v>
      </c>
      <c r="R6">
        <v>108.34</v>
      </c>
      <c r="S6">
        <v>136.18</v>
      </c>
      <c r="T6">
        <v>124.82</v>
      </c>
      <c r="U6">
        <v>0.47</v>
      </c>
      <c r="V6">
        <v>0.38</v>
      </c>
      <c r="W6">
        <v>0.48</v>
      </c>
      <c r="X6">
        <v>0.44</v>
      </c>
      <c r="Y6" t="s">
        <v>125</v>
      </c>
      <c r="Z6" t="s">
        <v>125</v>
      </c>
      <c r="AA6">
        <v>4</v>
      </c>
      <c r="AB6" t="s">
        <v>129</v>
      </c>
      <c r="AC6" t="s">
        <v>130</v>
      </c>
      <c r="AD6" t="s">
        <v>38</v>
      </c>
      <c r="AE6" t="s">
        <v>49</v>
      </c>
      <c r="AF6" t="s">
        <v>49</v>
      </c>
      <c r="AG6" t="s">
        <v>49</v>
      </c>
      <c r="AH6" t="s">
        <v>49</v>
      </c>
      <c r="AK6">
        <v>93.36</v>
      </c>
      <c r="AL6">
        <v>18.41</v>
      </c>
      <c r="AM6">
        <v>52.56</v>
      </c>
      <c r="AN6">
        <v>6.64</v>
      </c>
      <c r="AO6">
        <v>45.92</v>
      </c>
      <c r="AP6">
        <v>74.92</v>
      </c>
      <c r="AQ6">
        <v>74.94</v>
      </c>
      <c r="AR6">
        <v>8058</v>
      </c>
      <c r="AS6">
        <v>6334</v>
      </c>
      <c r="AT6">
        <v>3.05</v>
      </c>
      <c r="AU6">
        <v>3.01</v>
      </c>
      <c r="AV6">
        <v>1617</v>
      </c>
      <c r="AW6">
        <v>22993</v>
      </c>
      <c r="AX6">
        <v>0</v>
      </c>
      <c r="AY6">
        <v>0</v>
      </c>
      <c r="AZ6">
        <v>0</v>
      </c>
      <c r="BA6">
        <v>1380</v>
      </c>
      <c r="BB6">
        <v>17684</v>
      </c>
      <c r="BC6">
        <v>0</v>
      </c>
      <c r="BD6">
        <v>0</v>
      </c>
      <c r="BE6">
        <v>0</v>
      </c>
      <c r="BF6">
        <v>0</v>
      </c>
      <c r="BG6">
        <f t="shared" si="0"/>
        <v>5</v>
      </c>
    </row>
    <row r="7" spans="1:59" x14ac:dyDescent="0.3">
      <c r="A7">
        <v>461</v>
      </c>
      <c r="B7" t="s">
        <v>79</v>
      </c>
      <c r="C7" t="s">
        <v>80</v>
      </c>
      <c r="D7" t="s">
        <v>34</v>
      </c>
      <c r="E7" t="s">
        <v>44</v>
      </c>
      <c r="F7">
        <v>11.5</v>
      </c>
      <c r="G7">
        <v>22</v>
      </c>
      <c r="H7">
        <v>25</v>
      </c>
      <c r="I7">
        <v>38</v>
      </c>
      <c r="J7">
        <v>35</v>
      </c>
      <c r="K7">
        <v>43</v>
      </c>
      <c r="L7">
        <v>40</v>
      </c>
      <c r="M7">
        <v>161.30000000000001</v>
      </c>
      <c r="N7">
        <v>49.67</v>
      </c>
      <c r="O7">
        <v>11.87</v>
      </c>
      <c r="P7">
        <v>72.75</v>
      </c>
      <c r="Q7">
        <v>93.79</v>
      </c>
      <c r="R7">
        <v>93.55</v>
      </c>
      <c r="S7">
        <v>95.29</v>
      </c>
      <c r="T7">
        <v>92.58</v>
      </c>
      <c r="U7">
        <v>0.57999999999999996</v>
      </c>
      <c r="V7">
        <v>0.57999999999999996</v>
      </c>
      <c r="W7">
        <v>0.59</v>
      </c>
      <c r="X7">
        <v>0.56999999999999995</v>
      </c>
      <c r="Y7" t="s">
        <v>45</v>
      </c>
      <c r="Z7" t="s">
        <v>45</v>
      </c>
      <c r="AA7">
        <v>4.5999999999999996</v>
      </c>
      <c r="AB7" t="s">
        <v>60</v>
      </c>
      <c r="AC7" t="s">
        <v>81</v>
      </c>
      <c r="AD7" t="s">
        <v>48</v>
      </c>
      <c r="AE7" t="s">
        <v>49</v>
      </c>
      <c r="AF7" t="s">
        <v>50</v>
      </c>
      <c r="AG7" t="s">
        <v>49</v>
      </c>
      <c r="AH7" t="s">
        <v>50</v>
      </c>
      <c r="AK7">
        <v>90.21</v>
      </c>
      <c r="AL7">
        <v>18.41</v>
      </c>
      <c r="AM7">
        <v>60.76</v>
      </c>
      <c r="AN7">
        <v>9.7799999999999994</v>
      </c>
      <c r="AO7">
        <v>50.98</v>
      </c>
      <c r="AP7">
        <v>71.77</v>
      </c>
      <c r="AQ7">
        <v>71.81</v>
      </c>
      <c r="AR7">
        <v>1719</v>
      </c>
      <c r="AS7">
        <v>1504</v>
      </c>
      <c r="AT7">
        <v>3.83</v>
      </c>
      <c r="AU7">
        <v>3.81</v>
      </c>
      <c r="AV7">
        <v>37</v>
      </c>
      <c r="AW7">
        <v>6551</v>
      </c>
      <c r="AX7">
        <v>0</v>
      </c>
      <c r="AY7">
        <v>0</v>
      </c>
      <c r="AZ7">
        <v>0</v>
      </c>
      <c r="BA7">
        <v>37</v>
      </c>
      <c r="BB7">
        <v>5691</v>
      </c>
      <c r="BC7">
        <v>0</v>
      </c>
      <c r="BD7">
        <v>0</v>
      </c>
      <c r="BE7">
        <v>0</v>
      </c>
      <c r="BF7">
        <v>0</v>
      </c>
      <c r="BG7">
        <f t="shared" si="0"/>
        <v>6</v>
      </c>
    </row>
    <row r="8" spans="1:59" x14ac:dyDescent="0.3">
      <c r="A8">
        <v>462</v>
      </c>
      <c r="B8" t="s">
        <v>82</v>
      </c>
      <c r="C8" t="s">
        <v>83</v>
      </c>
      <c r="D8" t="s">
        <v>43</v>
      </c>
      <c r="E8" t="s">
        <v>44</v>
      </c>
      <c r="F8">
        <v>8.1999999999999993</v>
      </c>
      <c r="G8">
        <v>14</v>
      </c>
      <c r="H8">
        <v>15</v>
      </c>
      <c r="I8">
        <v>17</v>
      </c>
      <c r="J8">
        <v>16</v>
      </c>
      <c r="K8">
        <v>18</v>
      </c>
      <c r="L8">
        <v>16</v>
      </c>
      <c r="M8">
        <v>158.91</v>
      </c>
      <c r="N8">
        <v>48.93</v>
      </c>
      <c r="O8">
        <v>13.44</v>
      </c>
      <c r="P8">
        <v>48.27</v>
      </c>
      <c r="Q8">
        <v>50.15</v>
      </c>
      <c r="R8">
        <v>48.56</v>
      </c>
      <c r="S8">
        <v>48.18</v>
      </c>
      <c r="T8">
        <v>48.66</v>
      </c>
      <c r="U8">
        <v>0.32</v>
      </c>
      <c r="V8">
        <v>0.31</v>
      </c>
      <c r="W8">
        <v>0.3</v>
      </c>
      <c r="X8">
        <v>0.31</v>
      </c>
      <c r="Y8" t="s">
        <v>45</v>
      </c>
      <c r="Z8" t="s">
        <v>45</v>
      </c>
      <c r="AA8">
        <v>5.7</v>
      </c>
      <c r="AB8" t="s">
        <v>46</v>
      </c>
      <c r="AC8" t="s">
        <v>81</v>
      </c>
      <c r="AD8" t="s">
        <v>48</v>
      </c>
      <c r="AE8" t="s">
        <v>84</v>
      </c>
      <c r="AF8" t="s">
        <v>49</v>
      </c>
      <c r="AG8" t="s">
        <v>84</v>
      </c>
      <c r="AH8" t="s">
        <v>49</v>
      </c>
      <c r="AI8" t="s">
        <v>85</v>
      </c>
      <c r="AJ8" t="s">
        <v>85</v>
      </c>
      <c r="AK8">
        <v>93.43</v>
      </c>
      <c r="AL8">
        <v>18.45</v>
      </c>
      <c r="AM8">
        <v>41.05</v>
      </c>
      <c r="AN8">
        <v>6.57</v>
      </c>
      <c r="AO8">
        <v>34.479999999999997</v>
      </c>
      <c r="AP8">
        <v>74.760000000000005</v>
      </c>
      <c r="AQ8">
        <v>74.98</v>
      </c>
      <c r="AR8">
        <v>507</v>
      </c>
      <c r="AS8">
        <v>417</v>
      </c>
      <c r="AT8">
        <v>4</v>
      </c>
      <c r="AU8">
        <v>4</v>
      </c>
      <c r="AV8">
        <v>0</v>
      </c>
      <c r="AW8">
        <v>2028</v>
      </c>
      <c r="AX8">
        <v>0</v>
      </c>
      <c r="AY8">
        <v>0</v>
      </c>
      <c r="AZ8">
        <v>0</v>
      </c>
      <c r="BA8">
        <v>0</v>
      </c>
      <c r="BB8">
        <v>1668</v>
      </c>
      <c r="BC8">
        <v>0</v>
      </c>
      <c r="BD8">
        <v>0</v>
      </c>
      <c r="BE8">
        <v>0</v>
      </c>
      <c r="BF8">
        <v>1</v>
      </c>
      <c r="BG8">
        <f t="shared" si="0"/>
        <v>7</v>
      </c>
    </row>
    <row r="9" spans="1:59" x14ac:dyDescent="0.3">
      <c r="A9">
        <v>973</v>
      </c>
      <c r="B9" t="s">
        <v>131</v>
      </c>
      <c r="C9" t="s">
        <v>132</v>
      </c>
      <c r="D9" t="s">
        <v>34</v>
      </c>
      <c r="E9" t="s">
        <v>44</v>
      </c>
      <c r="F9">
        <v>3.6</v>
      </c>
      <c r="G9">
        <v>7</v>
      </c>
      <c r="H9">
        <v>11</v>
      </c>
      <c r="I9">
        <v>69</v>
      </c>
      <c r="J9">
        <v>141</v>
      </c>
      <c r="K9">
        <v>214</v>
      </c>
      <c r="L9">
        <v>146</v>
      </c>
      <c r="M9">
        <v>134.56</v>
      </c>
      <c r="N9">
        <v>41.44</v>
      </c>
      <c r="O9">
        <v>19.97</v>
      </c>
      <c r="P9">
        <v>78.94</v>
      </c>
      <c r="Q9">
        <v>306.24</v>
      </c>
      <c r="R9">
        <v>697.63</v>
      </c>
      <c r="S9">
        <v>635.85</v>
      </c>
      <c r="T9">
        <v>527.47</v>
      </c>
      <c r="U9">
        <v>2.2799999999999998</v>
      </c>
      <c r="V9">
        <v>5.18</v>
      </c>
      <c r="W9">
        <v>4.7300000000000004</v>
      </c>
      <c r="X9">
        <v>3.92</v>
      </c>
      <c r="Y9" t="s">
        <v>121</v>
      </c>
      <c r="Z9" t="s">
        <v>69</v>
      </c>
      <c r="AA9">
        <v>3.3</v>
      </c>
      <c r="AC9" t="s">
        <v>133</v>
      </c>
      <c r="AD9" t="s">
        <v>48</v>
      </c>
      <c r="AE9" t="s">
        <v>84</v>
      </c>
      <c r="AF9" t="s">
        <v>49</v>
      </c>
      <c r="AG9" t="s">
        <v>49</v>
      </c>
      <c r="AH9" t="s">
        <v>50</v>
      </c>
      <c r="AI9" t="s">
        <v>85</v>
      </c>
      <c r="AK9">
        <v>96.95</v>
      </c>
      <c r="AL9">
        <v>21.34</v>
      </c>
      <c r="AM9">
        <v>24</v>
      </c>
      <c r="AN9">
        <v>3.05</v>
      </c>
      <c r="AO9">
        <v>20.95</v>
      </c>
      <c r="AP9">
        <v>70.2</v>
      </c>
      <c r="AQ9">
        <v>75.61</v>
      </c>
      <c r="AR9">
        <v>5327</v>
      </c>
      <c r="AS9">
        <v>13026</v>
      </c>
      <c r="AT9">
        <v>3.36</v>
      </c>
      <c r="AU9">
        <v>4.3</v>
      </c>
      <c r="AV9">
        <v>1680</v>
      </c>
      <c r="AW9">
        <v>10164</v>
      </c>
      <c r="AX9">
        <v>765</v>
      </c>
      <c r="AY9">
        <v>5269</v>
      </c>
      <c r="AZ9">
        <v>0</v>
      </c>
      <c r="BA9">
        <v>3784</v>
      </c>
      <c r="BB9">
        <v>12756</v>
      </c>
      <c r="BC9">
        <v>8595</v>
      </c>
      <c r="BD9">
        <v>30850</v>
      </c>
      <c r="BE9">
        <v>0</v>
      </c>
      <c r="BF9">
        <v>2</v>
      </c>
      <c r="BG9">
        <f t="shared" si="0"/>
        <v>8</v>
      </c>
    </row>
    <row r="10" spans="1:59" x14ac:dyDescent="0.3">
      <c r="A10">
        <v>922</v>
      </c>
      <c r="B10" t="s">
        <v>123</v>
      </c>
      <c r="C10" t="s">
        <v>124</v>
      </c>
      <c r="D10" t="s">
        <v>53</v>
      </c>
      <c r="E10" t="s">
        <v>63</v>
      </c>
      <c r="F10">
        <v>2.1</v>
      </c>
      <c r="G10">
        <v>5</v>
      </c>
      <c r="H10">
        <v>4</v>
      </c>
      <c r="I10">
        <v>4</v>
      </c>
      <c r="J10">
        <v>4</v>
      </c>
      <c r="K10">
        <v>4</v>
      </c>
      <c r="L10">
        <v>4</v>
      </c>
      <c r="M10">
        <v>71.63</v>
      </c>
      <c r="N10">
        <v>22.06</v>
      </c>
      <c r="O10">
        <v>15.45</v>
      </c>
      <c r="P10">
        <v>11.93</v>
      </c>
      <c r="Q10">
        <v>10.84</v>
      </c>
      <c r="R10">
        <v>10.9</v>
      </c>
      <c r="S10">
        <v>10.59</v>
      </c>
      <c r="T10">
        <v>10.82</v>
      </c>
      <c r="U10">
        <v>0.15</v>
      </c>
      <c r="V10">
        <v>0.15</v>
      </c>
      <c r="W10">
        <v>0.15</v>
      </c>
      <c r="X10">
        <v>0.15</v>
      </c>
      <c r="Y10" t="s">
        <v>125</v>
      </c>
      <c r="Z10" t="s">
        <v>125</v>
      </c>
      <c r="AA10">
        <v>2.8</v>
      </c>
      <c r="AC10" t="s">
        <v>126</v>
      </c>
      <c r="AD10" t="s">
        <v>48</v>
      </c>
      <c r="AE10" t="s">
        <v>50</v>
      </c>
      <c r="AF10" t="s">
        <v>50</v>
      </c>
      <c r="AG10" t="s">
        <v>50</v>
      </c>
      <c r="AH10" t="s">
        <v>50</v>
      </c>
      <c r="AK10">
        <v>98.43</v>
      </c>
      <c r="AL10">
        <v>20.78</v>
      </c>
      <c r="AM10">
        <v>20.170000000000002</v>
      </c>
      <c r="AN10">
        <v>1.56</v>
      </c>
      <c r="AO10">
        <v>18.61</v>
      </c>
      <c r="AP10">
        <v>73.41</v>
      </c>
      <c r="AQ10">
        <v>77.66</v>
      </c>
      <c r="AR10">
        <v>0</v>
      </c>
      <c r="AS10">
        <v>0</v>
      </c>
      <c r="AT10">
        <v>0</v>
      </c>
      <c r="AU10">
        <v>0</v>
      </c>
      <c r="AV10">
        <v>0</v>
      </c>
      <c r="AW10">
        <v>0</v>
      </c>
      <c r="AX10">
        <v>0</v>
      </c>
      <c r="AY10">
        <v>0</v>
      </c>
      <c r="AZ10">
        <v>0</v>
      </c>
      <c r="BA10">
        <v>0</v>
      </c>
      <c r="BB10">
        <v>0</v>
      </c>
      <c r="BC10">
        <v>0</v>
      </c>
      <c r="BD10">
        <v>0</v>
      </c>
      <c r="BE10">
        <v>0</v>
      </c>
      <c r="BF10">
        <v>0</v>
      </c>
      <c r="BG10">
        <f t="shared" si="0"/>
        <v>9</v>
      </c>
    </row>
    <row r="11" spans="1:59" x14ac:dyDescent="0.3">
      <c r="A11">
        <v>824</v>
      </c>
      <c r="B11" t="s">
        <v>100</v>
      </c>
      <c r="C11" t="s">
        <v>101</v>
      </c>
      <c r="D11" t="s">
        <v>59</v>
      </c>
      <c r="E11" t="s">
        <v>44</v>
      </c>
      <c r="F11">
        <v>1.5</v>
      </c>
      <c r="G11">
        <v>3</v>
      </c>
      <c r="H11">
        <v>6</v>
      </c>
      <c r="I11">
        <v>6</v>
      </c>
      <c r="J11">
        <v>5</v>
      </c>
      <c r="K11">
        <v>7</v>
      </c>
      <c r="L11">
        <v>5</v>
      </c>
      <c r="M11">
        <v>35.229999999999997</v>
      </c>
      <c r="N11">
        <v>10.85</v>
      </c>
      <c r="O11">
        <v>32.869999999999997</v>
      </c>
      <c r="P11">
        <v>12.12</v>
      </c>
      <c r="Q11">
        <v>15.81</v>
      </c>
      <c r="R11">
        <v>15.35</v>
      </c>
      <c r="S11">
        <v>16.48</v>
      </c>
      <c r="T11">
        <v>15.13</v>
      </c>
      <c r="U11">
        <v>0.45</v>
      </c>
      <c r="V11">
        <v>0.44</v>
      </c>
      <c r="W11">
        <v>0.47</v>
      </c>
      <c r="X11">
        <v>0.43</v>
      </c>
      <c r="Y11" t="s">
        <v>45</v>
      </c>
      <c r="Z11" t="s">
        <v>45</v>
      </c>
      <c r="AA11">
        <v>5.6</v>
      </c>
      <c r="AB11" t="s">
        <v>102</v>
      </c>
      <c r="AC11" t="s">
        <v>103</v>
      </c>
      <c r="AD11" t="s">
        <v>48</v>
      </c>
      <c r="AE11" t="s">
        <v>84</v>
      </c>
      <c r="AF11" t="s">
        <v>49</v>
      </c>
      <c r="AG11" t="s">
        <v>84</v>
      </c>
      <c r="AH11" t="s">
        <v>49</v>
      </c>
      <c r="AI11" t="s">
        <v>85</v>
      </c>
      <c r="AJ11" t="s">
        <v>85</v>
      </c>
      <c r="AK11">
        <v>98.58</v>
      </c>
      <c r="AL11">
        <v>18.48</v>
      </c>
      <c r="AM11">
        <v>32.159999999999997</v>
      </c>
      <c r="AN11">
        <v>1.42</v>
      </c>
      <c r="AO11">
        <v>30.74</v>
      </c>
      <c r="AP11">
        <v>79.760000000000005</v>
      </c>
      <c r="AQ11">
        <v>80.099999999999994</v>
      </c>
      <c r="AR11">
        <v>267</v>
      </c>
      <c r="AS11">
        <v>210</v>
      </c>
      <c r="AT11">
        <v>4</v>
      </c>
      <c r="AU11">
        <v>4</v>
      </c>
      <c r="AV11">
        <v>0</v>
      </c>
      <c r="AW11">
        <v>1068</v>
      </c>
      <c r="AX11">
        <v>0</v>
      </c>
      <c r="AY11">
        <v>0</v>
      </c>
      <c r="AZ11">
        <v>0</v>
      </c>
      <c r="BA11">
        <v>0</v>
      </c>
      <c r="BB11">
        <v>840</v>
      </c>
      <c r="BC11">
        <v>0</v>
      </c>
      <c r="BD11">
        <v>0</v>
      </c>
      <c r="BE11">
        <v>0</v>
      </c>
      <c r="BF11">
        <v>1</v>
      </c>
      <c r="BG11">
        <f t="shared" si="0"/>
        <v>10</v>
      </c>
    </row>
    <row r="12" spans="1:59" x14ac:dyDescent="0.3">
      <c r="A12">
        <v>68</v>
      </c>
      <c r="B12" t="s">
        <v>41</v>
      </c>
      <c r="C12" t="s">
        <v>42</v>
      </c>
      <c r="D12" t="s">
        <v>43</v>
      </c>
      <c r="E12" t="s">
        <v>44</v>
      </c>
      <c r="F12">
        <v>1.6</v>
      </c>
      <c r="G12">
        <v>2</v>
      </c>
      <c r="H12">
        <v>2</v>
      </c>
      <c r="I12">
        <v>4</v>
      </c>
      <c r="J12">
        <v>4</v>
      </c>
      <c r="K12">
        <v>4</v>
      </c>
      <c r="L12">
        <v>4</v>
      </c>
      <c r="M12">
        <v>25.8</v>
      </c>
      <c r="N12">
        <v>7.94</v>
      </c>
      <c r="O12">
        <v>30.29</v>
      </c>
      <c r="P12">
        <v>12.41</v>
      </c>
      <c r="Q12">
        <v>11.02</v>
      </c>
      <c r="R12">
        <v>10.74</v>
      </c>
      <c r="S12">
        <v>10.3</v>
      </c>
      <c r="T12">
        <v>10.42</v>
      </c>
      <c r="U12">
        <v>0.43</v>
      </c>
      <c r="V12">
        <v>0.42</v>
      </c>
      <c r="W12">
        <v>0.4</v>
      </c>
      <c r="X12">
        <v>0.4</v>
      </c>
      <c r="Y12" t="s">
        <v>45</v>
      </c>
      <c r="Z12" t="s">
        <v>45</v>
      </c>
      <c r="AA12">
        <v>3.9</v>
      </c>
      <c r="AB12" t="s">
        <v>46</v>
      </c>
      <c r="AC12" t="s">
        <v>47</v>
      </c>
      <c r="AD12" t="s">
        <v>48</v>
      </c>
      <c r="AE12" t="s">
        <v>49</v>
      </c>
      <c r="AF12" t="s">
        <v>50</v>
      </c>
      <c r="AG12" t="s">
        <v>49</v>
      </c>
      <c r="AH12" t="s">
        <v>50</v>
      </c>
      <c r="AK12">
        <v>98.68</v>
      </c>
      <c r="AL12">
        <v>19.82</v>
      </c>
      <c r="AM12">
        <v>9.41</v>
      </c>
      <c r="AN12">
        <v>1.32</v>
      </c>
      <c r="AO12">
        <v>8.09</v>
      </c>
      <c r="AP12">
        <v>74.7</v>
      </c>
      <c r="AQ12">
        <v>78.86</v>
      </c>
      <c r="AR12">
        <v>338</v>
      </c>
      <c r="AS12">
        <v>338</v>
      </c>
      <c r="AT12">
        <v>4.21</v>
      </c>
      <c r="AU12">
        <v>4.21</v>
      </c>
      <c r="AV12">
        <v>90</v>
      </c>
      <c r="AW12">
        <v>87</v>
      </c>
      <c r="AX12">
        <v>720</v>
      </c>
      <c r="AY12">
        <v>525</v>
      </c>
      <c r="AZ12">
        <v>0</v>
      </c>
      <c r="BA12">
        <v>90</v>
      </c>
      <c r="BB12">
        <v>87</v>
      </c>
      <c r="BC12">
        <v>720</v>
      </c>
      <c r="BD12">
        <v>525</v>
      </c>
      <c r="BE12">
        <v>0</v>
      </c>
      <c r="BF12">
        <v>2</v>
      </c>
      <c r="BG12">
        <f t="shared" si="0"/>
        <v>11</v>
      </c>
    </row>
    <row r="13" spans="1:59" x14ac:dyDescent="0.3">
      <c r="A13">
        <v>404</v>
      </c>
      <c r="B13" t="s">
        <v>72</v>
      </c>
      <c r="C13" t="s">
        <v>73</v>
      </c>
      <c r="D13" t="s">
        <v>53</v>
      </c>
      <c r="E13" t="s">
        <v>63</v>
      </c>
      <c r="F13">
        <v>0.8</v>
      </c>
      <c r="G13">
        <v>2</v>
      </c>
      <c r="H13">
        <v>3</v>
      </c>
      <c r="I13">
        <v>3</v>
      </c>
      <c r="J13">
        <v>3</v>
      </c>
      <c r="K13">
        <v>5</v>
      </c>
      <c r="L13">
        <v>3</v>
      </c>
      <c r="M13">
        <v>25.55</v>
      </c>
      <c r="N13">
        <v>7.87</v>
      </c>
      <c r="O13">
        <v>13.11</v>
      </c>
      <c r="P13">
        <v>14.72</v>
      </c>
      <c r="Q13">
        <v>12.45</v>
      </c>
      <c r="R13">
        <v>12.52</v>
      </c>
      <c r="S13">
        <v>14.18</v>
      </c>
      <c r="T13">
        <v>12.51</v>
      </c>
      <c r="U13">
        <v>0.49</v>
      </c>
      <c r="V13">
        <v>0.49</v>
      </c>
      <c r="W13">
        <v>0.55000000000000004</v>
      </c>
      <c r="X13">
        <v>0.49</v>
      </c>
      <c r="Y13" t="s">
        <v>45</v>
      </c>
      <c r="Z13" t="s">
        <v>45</v>
      </c>
      <c r="AA13">
        <v>2.2000000000000002</v>
      </c>
      <c r="AC13" t="s">
        <v>74</v>
      </c>
      <c r="AD13" t="s">
        <v>48</v>
      </c>
      <c r="AE13" t="s">
        <v>49</v>
      </c>
      <c r="AF13" t="s">
        <v>50</v>
      </c>
      <c r="AG13" t="s">
        <v>49</v>
      </c>
      <c r="AH13" t="s">
        <v>50</v>
      </c>
      <c r="AK13">
        <v>99.36</v>
      </c>
      <c r="AL13">
        <v>26.12</v>
      </c>
      <c r="AM13">
        <v>3.31</v>
      </c>
      <c r="AN13">
        <v>0.64</v>
      </c>
      <c r="AO13">
        <v>2.67</v>
      </c>
      <c r="AP13">
        <v>57.58</v>
      </c>
      <c r="AQ13">
        <v>73.25</v>
      </c>
      <c r="AR13">
        <v>70</v>
      </c>
      <c r="AS13">
        <v>70</v>
      </c>
      <c r="AT13">
        <v>4</v>
      </c>
      <c r="AU13">
        <v>4</v>
      </c>
      <c r="AV13">
        <v>0</v>
      </c>
      <c r="AW13">
        <v>280</v>
      </c>
      <c r="AX13">
        <v>0</v>
      </c>
      <c r="AY13">
        <v>0</v>
      </c>
      <c r="AZ13">
        <v>0</v>
      </c>
      <c r="BA13">
        <v>0</v>
      </c>
      <c r="BB13">
        <v>280</v>
      </c>
      <c r="BC13">
        <v>0</v>
      </c>
      <c r="BD13">
        <v>0</v>
      </c>
      <c r="BE13">
        <v>0</v>
      </c>
      <c r="BF13">
        <v>2</v>
      </c>
      <c r="BG13">
        <f t="shared" si="0"/>
        <v>12</v>
      </c>
    </row>
    <row r="14" spans="1:59" x14ac:dyDescent="0.3">
      <c r="A14">
        <v>837</v>
      </c>
      <c r="B14" t="s">
        <v>115</v>
      </c>
      <c r="C14" t="s">
        <v>116</v>
      </c>
      <c r="D14" t="s">
        <v>43</v>
      </c>
      <c r="E14" t="s">
        <v>35</v>
      </c>
      <c r="F14">
        <v>0.1</v>
      </c>
      <c r="G14">
        <v>1</v>
      </c>
      <c r="H14">
        <v>1</v>
      </c>
      <c r="I14">
        <v>1</v>
      </c>
      <c r="J14">
        <v>1</v>
      </c>
      <c r="K14">
        <v>1</v>
      </c>
      <c r="L14">
        <v>1</v>
      </c>
      <c r="M14">
        <v>22.13</v>
      </c>
      <c r="N14">
        <v>6.81</v>
      </c>
      <c r="O14">
        <v>9.4600000000000009</v>
      </c>
      <c r="P14">
        <v>10.15</v>
      </c>
      <c r="Q14">
        <v>7.35</v>
      </c>
      <c r="R14">
        <v>7.17</v>
      </c>
      <c r="S14">
        <v>7.28</v>
      </c>
      <c r="T14">
        <v>7.33</v>
      </c>
      <c r="U14">
        <v>0.33</v>
      </c>
      <c r="V14">
        <v>0.32</v>
      </c>
      <c r="W14">
        <v>0.33</v>
      </c>
      <c r="X14">
        <v>0.33</v>
      </c>
      <c r="Y14" t="s">
        <v>45</v>
      </c>
      <c r="Z14" t="s">
        <v>45</v>
      </c>
      <c r="AA14">
        <v>4.9000000000000004</v>
      </c>
      <c r="AB14" t="s">
        <v>117</v>
      </c>
      <c r="AC14" t="s">
        <v>118</v>
      </c>
      <c r="AD14" t="s">
        <v>48</v>
      </c>
      <c r="AE14" t="s">
        <v>49</v>
      </c>
      <c r="AF14" t="s">
        <v>50</v>
      </c>
      <c r="AG14" t="s">
        <v>49</v>
      </c>
      <c r="AH14" t="s">
        <v>50</v>
      </c>
      <c r="AK14">
        <v>99.87</v>
      </c>
      <c r="AL14">
        <v>58.57</v>
      </c>
      <c r="AM14">
        <v>2.04</v>
      </c>
      <c r="AN14">
        <v>0.13</v>
      </c>
      <c r="AO14">
        <v>1.91</v>
      </c>
      <c r="AP14">
        <v>20.07</v>
      </c>
      <c r="AQ14">
        <v>41.31</v>
      </c>
      <c r="AR14">
        <v>0</v>
      </c>
      <c r="AS14">
        <v>0</v>
      </c>
      <c r="AT14">
        <v>0</v>
      </c>
      <c r="AU14">
        <v>0</v>
      </c>
      <c r="AV14">
        <v>0</v>
      </c>
      <c r="AW14">
        <v>0</v>
      </c>
      <c r="AX14">
        <v>0</v>
      </c>
      <c r="AY14">
        <v>0</v>
      </c>
      <c r="AZ14">
        <v>0</v>
      </c>
      <c r="BA14">
        <v>0</v>
      </c>
      <c r="BB14">
        <v>0</v>
      </c>
      <c r="BC14">
        <v>0</v>
      </c>
      <c r="BD14">
        <v>0</v>
      </c>
      <c r="BE14">
        <v>0</v>
      </c>
      <c r="BF14">
        <v>0</v>
      </c>
      <c r="BG14">
        <f t="shared" si="0"/>
        <v>13</v>
      </c>
    </row>
    <row r="15" spans="1:59" x14ac:dyDescent="0.3">
      <c r="A15">
        <v>602</v>
      </c>
      <c r="B15" t="s">
        <v>92</v>
      </c>
      <c r="C15" t="s">
        <v>93</v>
      </c>
      <c r="D15" t="s">
        <v>43</v>
      </c>
      <c r="E15" t="s">
        <v>63</v>
      </c>
      <c r="F15">
        <v>0.2</v>
      </c>
      <c r="G15">
        <v>1</v>
      </c>
      <c r="H15">
        <v>1</v>
      </c>
      <c r="I15">
        <v>1</v>
      </c>
      <c r="J15">
        <v>1</v>
      </c>
      <c r="K15">
        <v>1</v>
      </c>
      <c r="L15">
        <v>1</v>
      </c>
      <c r="M15">
        <v>17.75</v>
      </c>
      <c r="N15">
        <v>5.47</v>
      </c>
      <c r="O15">
        <v>8.5399999999999991</v>
      </c>
      <c r="P15">
        <v>7.41</v>
      </c>
      <c r="Q15">
        <v>6.28</v>
      </c>
      <c r="R15">
        <v>6.45</v>
      </c>
      <c r="S15">
        <v>6.37</v>
      </c>
      <c r="T15">
        <v>6.38</v>
      </c>
      <c r="U15">
        <v>0.35</v>
      </c>
      <c r="V15">
        <v>0.36</v>
      </c>
      <c r="W15">
        <v>0.36</v>
      </c>
      <c r="X15">
        <v>0.36</v>
      </c>
      <c r="Y15" t="s">
        <v>45</v>
      </c>
      <c r="Z15" t="s">
        <v>45</v>
      </c>
      <c r="AA15">
        <v>4</v>
      </c>
      <c r="AB15" t="s">
        <v>94</v>
      </c>
      <c r="AC15" t="s">
        <v>95</v>
      </c>
      <c r="AD15" t="s">
        <v>48</v>
      </c>
      <c r="AE15" t="s">
        <v>49</v>
      </c>
      <c r="AF15" t="s">
        <v>50</v>
      </c>
      <c r="AG15" t="s">
        <v>49</v>
      </c>
      <c r="AH15" t="s">
        <v>50</v>
      </c>
      <c r="AK15">
        <v>99.82</v>
      </c>
      <c r="AL15">
        <v>32.56</v>
      </c>
      <c r="AM15">
        <v>4.87</v>
      </c>
      <c r="AN15">
        <v>0.18</v>
      </c>
      <c r="AO15">
        <v>4.6900000000000004</v>
      </c>
      <c r="AP15">
        <v>47.02</v>
      </c>
      <c r="AQ15">
        <v>67.260000000000005</v>
      </c>
      <c r="AR15">
        <v>0</v>
      </c>
      <c r="AS15">
        <v>0</v>
      </c>
      <c r="AT15">
        <v>0</v>
      </c>
      <c r="AU15">
        <v>0</v>
      </c>
      <c r="AV15">
        <v>0</v>
      </c>
      <c r="AW15">
        <v>0</v>
      </c>
      <c r="AX15">
        <v>0</v>
      </c>
      <c r="AY15">
        <v>0</v>
      </c>
      <c r="AZ15">
        <v>0</v>
      </c>
      <c r="BA15">
        <v>0</v>
      </c>
      <c r="BB15">
        <v>0</v>
      </c>
      <c r="BC15">
        <v>0</v>
      </c>
      <c r="BD15">
        <v>0</v>
      </c>
      <c r="BE15">
        <v>0</v>
      </c>
      <c r="BF15">
        <v>0</v>
      </c>
      <c r="BG15">
        <f t="shared" si="0"/>
        <v>14</v>
      </c>
    </row>
    <row r="16" spans="1:59" x14ac:dyDescent="0.3">
      <c r="A16">
        <v>808</v>
      </c>
      <c r="B16" t="s">
        <v>137</v>
      </c>
      <c r="C16" t="s">
        <v>138</v>
      </c>
      <c r="D16" t="s">
        <v>59</v>
      </c>
      <c r="E16" t="s">
        <v>0</v>
      </c>
      <c r="F16">
        <v>0.4</v>
      </c>
      <c r="G16">
        <v>2</v>
      </c>
      <c r="H16" t="s">
        <v>40</v>
      </c>
      <c r="I16" t="s">
        <v>40</v>
      </c>
      <c r="J16" t="s">
        <v>40</v>
      </c>
      <c r="K16" t="s">
        <v>40</v>
      </c>
      <c r="L16" t="s">
        <v>40</v>
      </c>
      <c r="M16">
        <v>11.42</v>
      </c>
      <c r="N16">
        <v>3.52</v>
      </c>
      <c r="O16">
        <v>3.63</v>
      </c>
      <c r="P16" t="s">
        <v>40</v>
      </c>
      <c r="Q16" t="s">
        <v>40</v>
      </c>
      <c r="R16" t="s">
        <v>40</v>
      </c>
      <c r="S16" t="s">
        <v>40</v>
      </c>
      <c r="T16" t="s">
        <v>40</v>
      </c>
      <c r="U16" t="s">
        <v>40</v>
      </c>
      <c r="V16" t="s">
        <v>40</v>
      </c>
      <c r="W16" t="s">
        <v>40</v>
      </c>
      <c r="X16" t="s">
        <v>40</v>
      </c>
      <c r="Y16" t="s">
        <v>54</v>
      </c>
      <c r="Z16" t="s">
        <v>54</v>
      </c>
      <c r="AA16">
        <v>4.2</v>
      </c>
      <c r="AD16" t="s">
        <v>48</v>
      </c>
      <c r="AE16" t="s">
        <v>139</v>
      </c>
      <c r="AF16" t="s">
        <v>139</v>
      </c>
      <c r="AG16" t="s">
        <v>139</v>
      </c>
      <c r="AH16" t="s">
        <v>139</v>
      </c>
      <c r="AK16" t="s">
        <v>40</v>
      </c>
      <c r="AL16" t="s">
        <v>40</v>
      </c>
      <c r="AM16" t="s">
        <v>40</v>
      </c>
      <c r="AN16" t="s">
        <v>40</v>
      </c>
      <c r="AO16" t="s">
        <v>40</v>
      </c>
      <c r="AP16" t="s">
        <v>40</v>
      </c>
      <c r="AQ16" t="s">
        <v>40</v>
      </c>
      <c r="AR16" t="s">
        <v>40</v>
      </c>
      <c r="AS16" t="s">
        <v>40</v>
      </c>
      <c r="AT16" t="s">
        <v>40</v>
      </c>
      <c r="AU16" t="s">
        <v>40</v>
      </c>
      <c r="AV16" t="s">
        <v>40</v>
      </c>
      <c r="AW16" t="s">
        <v>40</v>
      </c>
      <c r="AX16" t="s">
        <v>40</v>
      </c>
      <c r="AY16" t="s">
        <v>40</v>
      </c>
      <c r="AZ16" t="s">
        <v>40</v>
      </c>
      <c r="BA16" t="s">
        <v>40</v>
      </c>
      <c r="BB16" t="s">
        <v>40</v>
      </c>
      <c r="BC16" t="s">
        <v>40</v>
      </c>
      <c r="BD16" t="s">
        <v>40</v>
      </c>
      <c r="BE16" t="s">
        <v>40</v>
      </c>
      <c r="BF16">
        <v>0</v>
      </c>
      <c r="BG16">
        <f t="shared" si="0"/>
        <v>15</v>
      </c>
    </row>
    <row r="17" spans="1:59" x14ac:dyDescent="0.3">
      <c r="A17">
        <v>812</v>
      </c>
      <c r="B17" t="s">
        <v>96</v>
      </c>
      <c r="C17" t="s">
        <v>97</v>
      </c>
      <c r="D17" t="s">
        <v>98</v>
      </c>
      <c r="E17" t="s">
        <v>44</v>
      </c>
      <c r="F17">
        <v>0.2</v>
      </c>
      <c r="G17">
        <v>1</v>
      </c>
      <c r="H17">
        <v>1</v>
      </c>
      <c r="I17">
        <v>1</v>
      </c>
      <c r="J17">
        <v>1</v>
      </c>
      <c r="K17">
        <v>1</v>
      </c>
      <c r="L17">
        <v>1</v>
      </c>
      <c r="M17">
        <v>8.89</v>
      </c>
      <c r="N17">
        <v>2.74</v>
      </c>
      <c r="O17">
        <v>6.43</v>
      </c>
      <c r="P17">
        <v>4.2699999999999996</v>
      </c>
      <c r="Q17">
        <v>3.65</v>
      </c>
      <c r="R17">
        <v>3.41</v>
      </c>
      <c r="S17">
        <v>3.62</v>
      </c>
      <c r="T17">
        <v>3.55</v>
      </c>
      <c r="U17">
        <v>0.41</v>
      </c>
      <c r="V17">
        <v>0.38</v>
      </c>
      <c r="W17">
        <v>0.41</v>
      </c>
      <c r="X17">
        <v>0.4</v>
      </c>
      <c r="Y17" t="s">
        <v>45</v>
      </c>
      <c r="Z17" t="s">
        <v>45</v>
      </c>
      <c r="AA17">
        <v>5.3</v>
      </c>
      <c r="AB17" t="s">
        <v>99</v>
      </c>
      <c r="AD17" t="s">
        <v>48</v>
      </c>
      <c r="AE17" t="s">
        <v>84</v>
      </c>
      <c r="AF17" t="s">
        <v>49</v>
      </c>
      <c r="AG17" t="s">
        <v>84</v>
      </c>
      <c r="AH17" t="s">
        <v>49</v>
      </c>
      <c r="AK17">
        <v>99.77</v>
      </c>
      <c r="AL17">
        <v>52.5</v>
      </c>
      <c r="AM17">
        <v>2.88</v>
      </c>
      <c r="AN17">
        <v>0.23</v>
      </c>
      <c r="AO17">
        <v>2.65</v>
      </c>
      <c r="AP17">
        <v>25.2</v>
      </c>
      <c r="AQ17">
        <v>47.27</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471</v>
      </c>
      <c r="B18" t="s">
        <v>86</v>
      </c>
      <c r="C18" t="s">
        <v>87</v>
      </c>
      <c r="D18" t="s">
        <v>59</v>
      </c>
      <c r="E18" t="s">
        <v>63</v>
      </c>
      <c r="F18">
        <v>0.3</v>
      </c>
      <c r="G18">
        <v>1</v>
      </c>
      <c r="H18">
        <v>4</v>
      </c>
      <c r="I18">
        <v>0</v>
      </c>
      <c r="J18">
        <v>0</v>
      </c>
      <c r="K18">
        <v>0</v>
      </c>
      <c r="L18">
        <v>0</v>
      </c>
      <c r="M18">
        <v>7.3</v>
      </c>
      <c r="N18">
        <v>2.25</v>
      </c>
      <c r="O18">
        <v>7.3</v>
      </c>
      <c r="P18">
        <v>0.04</v>
      </c>
      <c r="Q18">
        <v>0</v>
      </c>
      <c r="R18">
        <v>0</v>
      </c>
      <c r="S18">
        <v>0</v>
      </c>
      <c r="T18">
        <v>0</v>
      </c>
      <c r="U18">
        <v>0</v>
      </c>
      <c r="V18">
        <v>0</v>
      </c>
      <c r="W18">
        <v>0</v>
      </c>
      <c r="X18">
        <v>0</v>
      </c>
      <c r="Y18" t="s">
        <v>88</v>
      </c>
      <c r="Z18" t="s">
        <v>88</v>
      </c>
      <c r="AA18">
        <v>4.9000000000000004</v>
      </c>
      <c r="AD18" t="s">
        <v>48</v>
      </c>
      <c r="AE18" t="s">
        <v>89</v>
      </c>
      <c r="AF18" t="s">
        <v>89</v>
      </c>
      <c r="AG18" t="s">
        <v>89</v>
      </c>
      <c r="AH18" t="s">
        <v>89</v>
      </c>
      <c r="AK18">
        <v>99.67</v>
      </c>
      <c r="AL18">
        <v>36.51</v>
      </c>
      <c r="AM18">
        <v>8.41</v>
      </c>
      <c r="AN18">
        <v>0.33</v>
      </c>
      <c r="AO18">
        <v>8.08</v>
      </c>
      <c r="AP18">
        <v>43.04</v>
      </c>
      <c r="AQ18">
        <v>63.16</v>
      </c>
      <c r="AR18">
        <v>0</v>
      </c>
      <c r="AS18">
        <v>0</v>
      </c>
      <c r="AT18">
        <v>0</v>
      </c>
      <c r="AU18">
        <v>0</v>
      </c>
      <c r="AV18">
        <v>0</v>
      </c>
      <c r="AW18">
        <v>0</v>
      </c>
      <c r="AX18">
        <v>0</v>
      </c>
      <c r="AY18">
        <v>0</v>
      </c>
      <c r="AZ18">
        <v>0</v>
      </c>
      <c r="BA18">
        <v>0</v>
      </c>
      <c r="BB18">
        <v>0</v>
      </c>
      <c r="BC18">
        <v>0</v>
      </c>
      <c r="BD18">
        <v>0</v>
      </c>
      <c r="BE18">
        <v>0</v>
      </c>
      <c r="BF18">
        <v>0</v>
      </c>
      <c r="BG18">
        <f t="shared" si="0"/>
        <v>17</v>
      </c>
    </row>
    <row r="19" spans="1:59" x14ac:dyDescent="0.3">
      <c r="A19">
        <v>552</v>
      </c>
      <c r="B19" t="s">
        <v>90</v>
      </c>
      <c r="C19" t="s">
        <v>91</v>
      </c>
      <c r="D19" t="s">
        <v>53</v>
      </c>
      <c r="E19" t="s">
        <v>63</v>
      </c>
      <c r="F19">
        <v>0.7</v>
      </c>
      <c r="G19">
        <v>1</v>
      </c>
      <c r="H19">
        <v>1</v>
      </c>
      <c r="I19">
        <v>1</v>
      </c>
      <c r="J19">
        <v>1</v>
      </c>
      <c r="K19">
        <v>1</v>
      </c>
      <c r="L19">
        <v>1</v>
      </c>
      <c r="M19">
        <v>1.95</v>
      </c>
      <c r="N19">
        <v>0.6</v>
      </c>
      <c r="O19">
        <v>4.25</v>
      </c>
      <c r="P19">
        <v>0.85</v>
      </c>
      <c r="Q19">
        <v>0.82</v>
      </c>
      <c r="R19">
        <v>0.78</v>
      </c>
      <c r="S19">
        <v>0.81</v>
      </c>
      <c r="T19">
        <v>0.8</v>
      </c>
      <c r="U19">
        <v>0.42</v>
      </c>
      <c r="V19">
        <v>0.4</v>
      </c>
      <c r="W19">
        <v>0.41</v>
      </c>
      <c r="X19">
        <v>0.41</v>
      </c>
      <c r="Y19" t="s">
        <v>45</v>
      </c>
      <c r="Z19" t="s">
        <v>45</v>
      </c>
      <c r="AA19">
        <v>5.5</v>
      </c>
      <c r="AC19" t="s">
        <v>66</v>
      </c>
      <c r="AD19" t="s">
        <v>48</v>
      </c>
      <c r="AE19" t="s">
        <v>84</v>
      </c>
      <c r="AF19" t="s">
        <v>49</v>
      </c>
      <c r="AG19" t="s">
        <v>84</v>
      </c>
      <c r="AH19" t="s">
        <v>49</v>
      </c>
      <c r="AK19">
        <v>99.27</v>
      </c>
      <c r="AL19">
        <v>47.83</v>
      </c>
      <c r="AM19">
        <v>2.04</v>
      </c>
      <c r="AN19">
        <v>0.73</v>
      </c>
      <c r="AO19">
        <v>1.31</v>
      </c>
      <c r="AP19">
        <v>28.79</v>
      </c>
      <c r="AQ19">
        <v>51.44</v>
      </c>
      <c r="AR19">
        <v>0</v>
      </c>
      <c r="AS19">
        <v>0</v>
      </c>
      <c r="AT19">
        <v>0</v>
      </c>
      <c r="AU19">
        <v>0</v>
      </c>
      <c r="AV19">
        <v>0</v>
      </c>
      <c r="AW19">
        <v>0</v>
      </c>
      <c r="AX19">
        <v>0</v>
      </c>
      <c r="AY19">
        <v>0</v>
      </c>
      <c r="AZ19">
        <v>0</v>
      </c>
      <c r="BA19">
        <v>0</v>
      </c>
      <c r="BB19">
        <v>0</v>
      </c>
      <c r="BC19">
        <v>0</v>
      </c>
      <c r="BD19">
        <v>0</v>
      </c>
      <c r="BE19">
        <v>0</v>
      </c>
      <c r="BF19">
        <v>0</v>
      </c>
      <c r="BG19">
        <f t="shared" si="0"/>
        <v>18</v>
      </c>
    </row>
    <row r="20" spans="1:59" x14ac:dyDescent="0.3">
      <c r="A20">
        <v>766</v>
      </c>
      <c r="B20" t="s">
        <v>140</v>
      </c>
      <c r="C20" t="s">
        <v>141</v>
      </c>
      <c r="D20" t="s">
        <v>142</v>
      </c>
      <c r="E20" t="s">
        <v>0</v>
      </c>
      <c r="F20">
        <v>0.9</v>
      </c>
      <c r="G20">
        <v>1</v>
      </c>
      <c r="H20" t="s">
        <v>40</v>
      </c>
      <c r="I20" t="s">
        <v>40</v>
      </c>
      <c r="J20" t="s">
        <v>40</v>
      </c>
      <c r="K20" t="s">
        <v>40</v>
      </c>
      <c r="L20" t="s">
        <v>40</v>
      </c>
      <c r="M20">
        <v>0.93</v>
      </c>
      <c r="N20">
        <v>0.28999999999999998</v>
      </c>
      <c r="O20">
        <v>2.48</v>
      </c>
      <c r="P20" t="s">
        <v>40</v>
      </c>
      <c r="Q20" t="s">
        <v>40</v>
      </c>
      <c r="R20" t="s">
        <v>40</v>
      </c>
      <c r="S20" t="s">
        <v>40</v>
      </c>
      <c r="T20" t="s">
        <v>40</v>
      </c>
      <c r="U20" t="s">
        <v>40</v>
      </c>
      <c r="V20" t="s">
        <v>40</v>
      </c>
      <c r="W20" t="s">
        <v>40</v>
      </c>
      <c r="X20" t="s">
        <v>40</v>
      </c>
      <c r="Y20" t="s">
        <v>54</v>
      </c>
      <c r="Z20" t="s">
        <v>54</v>
      </c>
      <c r="AA20">
        <v>3.9</v>
      </c>
      <c r="AC20" t="s">
        <v>66</v>
      </c>
      <c r="AD20" t="s">
        <v>48</v>
      </c>
      <c r="AE20" t="s">
        <v>139</v>
      </c>
      <c r="AF20" t="s">
        <v>139</v>
      </c>
      <c r="AG20" t="s">
        <v>139</v>
      </c>
      <c r="AH20" t="s">
        <v>139</v>
      </c>
      <c r="AK20" t="s">
        <v>40</v>
      </c>
      <c r="AL20" t="s">
        <v>40</v>
      </c>
      <c r="AM20" t="s">
        <v>40</v>
      </c>
      <c r="AN20" t="s">
        <v>40</v>
      </c>
      <c r="AO20" t="s">
        <v>40</v>
      </c>
      <c r="AP20" t="s">
        <v>40</v>
      </c>
      <c r="AQ20" t="s">
        <v>40</v>
      </c>
      <c r="AR20" t="s">
        <v>40</v>
      </c>
      <c r="AS20" t="s">
        <v>40</v>
      </c>
      <c r="AT20" t="s">
        <v>40</v>
      </c>
      <c r="AU20" t="s">
        <v>40</v>
      </c>
      <c r="AV20" t="s">
        <v>40</v>
      </c>
      <c r="AW20" t="s">
        <v>40</v>
      </c>
      <c r="AX20" t="s">
        <v>40</v>
      </c>
      <c r="AY20" t="s">
        <v>40</v>
      </c>
      <c r="AZ20" t="s">
        <v>40</v>
      </c>
      <c r="BA20" t="s">
        <v>40</v>
      </c>
      <c r="BB20" t="s">
        <v>40</v>
      </c>
      <c r="BC20" t="s">
        <v>40</v>
      </c>
      <c r="BD20" t="s">
        <v>40</v>
      </c>
      <c r="BE20" t="s">
        <v>40</v>
      </c>
      <c r="BF20">
        <v>0</v>
      </c>
      <c r="BG20">
        <f t="shared" si="0"/>
        <v>19</v>
      </c>
    </row>
    <row r="21" spans="1:59" x14ac:dyDescent="0.3">
      <c r="A21">
        <v>975</v>
      </c>
      <c r="B21" t="s">
        <v>134</v>
      </c>
      <c r="C21" t="s">
        <v>135</v>
      </c>
      <c r="D21" t="s">
        <v>77</v>
      </c>
      <c r="E21" t="s">
        <v>63</v>
      </c>
      <c r="F21">
        <v>1.3</v>
      </c>
      <c r="G21">
        <v>1</v>
      </c>
      <c r="H21">
        <v>1</v>
      </c>
      <c r="I21">
        <v>1</v>
      </c>
      <c r="J21">
        <v>1</v>
      </c>
      <c r="K21">
        <v>1</v>
      </c>
      <c r="L21">
        <v>1</v>
      </c>
      <c r="M21">
        <v>0.53</v>
      </c>
      <c r="N21">
        <v>0.16</v>
      </c>
      <c r="O21">
        <v>2.1</v>
      </c>
      <c r="P21">
        <v>0.22</v>
      </c>
      <c r="Q21">
        <v>0.15</v>
      </c>
      <c r="R21">
        <v>0.17</v>
      </c>
      <c r="S21">
        <v>0.16</v>
      </c>
      <c r="T21">
        <v>0.17</v>
      </c>
      <c r="U21">
        <v>0.3</v>
      </c>
      <c r="V21">
        <v>0.33</v>
      </c>
      <c r="W21">
        <v>0.31</v>
      </c>
      <c r="X21">
        <v>0.33</v>
      </c>
      <c r="Y21" t="s">
        <v>45</v>
      </c>
      <c r="Z21" t="s">
        <v>45</v>
      </c>
      <c r="AA21">
        <v>4.8</v>
      </c>
      <c r="AB21" t="s">
        <v>66</v>
      </c>
      <c r="AC21" t="s">
        <v>136</v>
      </c>
      <c r="AD21" t="s">
        <v>48</v>
      </c>
      <c r="AE21" t="s">
        <v>49</v>
      </c>
      <c r="AF21" t="s">
        <v>50</v>
      </c>
      <c r="AG21" t="s">
        <v>49</v>
      </c>
      <c r="AH21" t="s">
        <v>50</v>
      </c>
      <c r="AK21">
        <v>98.68</v>
      </c>
      <c r="AL21">
        <v>44.51</v>
      </c>
      <c r="AM21">
        <v>5.47</v>
      </c>
      <c r="AN21">
        <v>1.31</v>
      </c>
      <c r="AO21">
        <v>4.16</v>
      </c>
      <c r="AP21">
        <v>31.67</v>
      </c>
      <c r="AQ21">
        <v>54.17</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105</v>
      </c>
      <c r="B22" t="s">
        <v>51</v>
      </c>
      <c r="C22" t="s">
        <v>52</v>
      </c>
      <c r="D22" t="s">
        <v>53</v>
      </c>
      <c r="E22" t="s">
        <v>44</v>
      </c>
      <c r="F22">
        <v>0</v>
      </c>
      <c r="G22">
        <v>0</v>
      </c>
      <c r="H22">
        <v>1</v>
      </c>
      <c r="I22">
        <v>1</v>
      </c>
      <c r="J22">
        <v>1</v>
      </c>
      <c r="K22">
        <v>1</v>
      </c>
      <c r="L22">
        <v>1</v>
      </c>
      <c r="M22">
        <v>0</v>
      </c>
      <c r="N22">
        <v>0</v>
      </c>
      <c r="O22">
        <v>0</v>
      </c>
      <c r="P22">
        <v>0.01</v>
      </c>
      <c r="Q22">
        <v>0.01</v>
      </c>
      <c r="R22">
        <v>0.01</v>
      </c>
      <c r="S22">
        <v>0.01</v>
      </c>
      <c r="T22">
        <v>0.01</v>
      </c>
      <c r="U22" t="s">
        <v>40</v>
      </c>
      <c r="V22" t="s">
        <v>40</v>
      </c>
      <c r="W22" t="s">
        <v>40</v>
      </c>
      <c r="X22" t="s">
        <v>40</v>
      </c>
      <c r="Y22" t="s">
        <v>54</v>
      </c>
      <c r="Z22" t="s">
        <v>54</v>
      </c>
      <c r="AA22">
        <v>5.2</v>
      </c>
      <c r="AB22" t="s">
        <v>46</v>
      </c>
      <c r="AC22" t="s">
        <v>55</v>
      </c>
      <c r="AD22" t="s">
        <v>56</v>
      </c>
      <c r="AE22" t="s">
        <v>54</v>
      </c>
      <c r="AF22" t="s">
        <v>54</v>
      </c>
      <c r="AG22" t="s">
        <v>54</v>
      </c>
      <c r="AH22" t="s">
        <v>54</v>
      </c>
      <c r="AK22">
        <v>100</v>
      </c>
      <c r="AL22">
        <v>100</v>
      </c>
      <c r="AM22">
        <v>0</v>
      </c>
      <c r="AN22">
        <v>0</v>
      </c>
      <c r="AO22">
        <v>0</v>
      </c>
      <c r="AP22">
        <v>0</v>
      </c>
      <c r="AQ22">
        <v>0</v>
      </c>
      <c r="AR22">
        <v>0</v>
      </c>
      <c r="AS22">
        <v>0</v>
      </c>
      <c r="AT22">
        <v>0</v>
      </c>
      <c r="AU22">
        <v>0</v>
      </c>
      <c r="AV22">
        <v>0</v>
      </c>
      <c r="AW22">
        <v>0</v>
      </c>
      <c r="AX22">
        <v>0</v>
      </c>
      <c r="AY22">
        <v>0</v>
      </c>
      <c r="AZ22">
        <v>0</v>
      </c>
      <c r="BA22">
        <v>0</v>
      </c>
      <c r="BB22">
        <v>0</v>
      </c>
      <c r="BC22">
        <v>0</v>
      </c>
      <c r="BD22">
        <v>0</v>
      </c>
      <c r="BE22">
        <v>0</v>
      </c>
      <c r="BF22">
        <v>0</v>
      </c>
      <c r="BG22">
        <f t="shared" si="0"/>
        <v>21</v>
      </c>
    </row>
    <row r="23" spans="1:59" x14ac:dyDescent="0.3">
      <c r="A23">
        <v>315</v>
      </c>
      <c r="B23" t="s">
        <v>57</v>
      </c>
      <c r="C23" t="s">
        <v>58</v>
      </c>
      <c r="D23" t="s">
        <v>59</v>
      </c>
      <c r="E23" t="s">
        <v>44</v>
      </c>
      <c r="F23">
        <v>0</v>
      </c>
      <c r="G23">
        <v>0</v>
      </c>
      <c r="H23">
        <v>0</v>
      </c>
      <c r="I23">
        <v>0</v>
      </c>
      <c r="J23">
        <v>0</v>
      </c>
      <c r="K23">
        <v>1</v>
      </c>
      <c r="L23">
        <v>1</v>
      </c>
      <c r="M23">
        <v>0</v>
      </c>
      <c r="N23">
        <v>0</v>
      </c>
      <c r="O23">
        <v>0</v>
      </c>
      <c r="P23">
        <v>0</v>
      </c>
      <c r="Q23">
        <v>0</v>
      </c>
      <c r="R23">
        <v>0</v>
      </c>
      <c r="S23">
        <v>0.01</v>
      </c>
      <c r="T23">
        <v>0.01</v>
      </c>
      <c r="U23" t="s">
        <v>40</v>
      </c>
      <c r="V23" t="s">
        <v>40</v>
      </c>
      <c r="W23" t="s">
        <v>40</v>
      </c>
      <c r="X23" t="s">
        <v>40</v>
      </c>
      <c r="Y23" t="s">
        <v>54</v>
      </c>
      <c r="Z23" t="s">
        <v>54</v>
      </c>
      <c r="AA23">
        <v>5.0999999999999996</v>
      </c>
      <c r="AB23" t="s">
        <v>60</v>
      </c>
      <c r="AC23" t="s">
        <v>46</v>
      </c>
      <c r="AD23" t="s">
        <v>56</v>
      </c>
      <c r="AE23" t="s">
        <v>54</v>
      </c>
      <c r="AF23" t="s">
        <v>54</v>
      </c>
      <c r="AG23" t="s">
        <v>54</v>
      </c>
      <c r="AH23" t="s">
        <v>54</v>
      </c>
      <c r="AK23">
        <v>100</v>
      </c>
      <c r="AL23">
        <v>100</v>
      </c>
      <c r="AM23">
        <v>0</v>
      </c>
      <c r="AN23">
        <v>0</v>
      </c>
      <c r="AO23">
        <v>0</v>
      </c>
      <c r="AP23">
        <v>0</v>
      </c>
      <c r="AQ23">
        <v>0</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356</v>
      </c>
      <c r="B24" t="s">
        <v>61</v>
      </c>
      <c r="C24" t="s">
        <v>62</v>
      </c>
      <c r="D24" t="s">
        <v>59</v>
      </c>
      <c r="E24" t="s">
        <v>63</v>
      </c>
      <c r="F24">
        <v>0</v>
      </c>
      <c r="G24">
        <v>0</v>
      </c>
      <c r="H24">
        <v>0</v>
      </c>
      <c r="I24">
        <v>2</v>
      </c>
      <c r="J24">
        <v>2</v>
      </c>
      <c r="K24">
        <v>2</v>
      </c>
      <c r="L24">
        <v>2</v>
      </c>
      <c r="M24">
        <v>0</v>
      </c>
      <c r="N24">
        <v>0</v>
      </c>
      <c r="O24">
        <v>0</v>
      </c>
      <c r="P24">
        <v>0</v>
      </c>
      <c r="Q24">
        <v>0.02</v>
      </c>
      <c r="R24">
        <v>0.02</v>
      </c>
      <c r="S24">
        <v>0.02</v>
      </c>
      <c r="T24">
        <v>0.02</v>
      </c>
      <c r="U24" t="s">
        <v>40</v>
      </c>
      <c r="V24" t="s">
        <v>40</v>
      </c>
      <c r="W24" t="s">
        <v>40</v>
      </c>
      <c r="X24" t="s">
        <v>40</v>
      </c>
      <c r="Y24" t="s">
        <v>54</v>
      </c>
      <c r="Z24" t="s">
        <v>54</v>
      </c>
      <c r="AA24">
        <v>4.8</v>
      </c>
      <c r="AB24" t="s">
        <v>60</v>
      </c>
      <c r="AC24" t="s">
        <v>46</v>
      </c>
      <c r="AD24" t="s">
        <v>56</v>
      </c>
      <c r="AE24" t="s">
        <v>54</v>
      </c>
      <c r="AF24" t="s">
        <v>54</v>
      </c>
      <c r="AG24" t="s">
        <v>54</v>
      </c>
      <c r="AH24" t="s">
        <v>54</v>
      </c>
      <c r="AK24">
        <v>100</v>
      </c>
      <c r="AL24">
        <v>98.92</v>
      </c>
      <c r="AM24">
        <v>0</v>
      </c>
      <c r="AN24">
        <v>0</v>
      </c>
      <c r="AO24">
        <v>0</v>
      </c>
      <c r="AP24">
        <v>0</v>
      </c>
      <c r="AQ24">
        <v>1.08</v>
      </c>
      <c r="AR24">
        <v>0</v>
      </c>
      <c r="AS24">
        <v>0</v>
      </c>
      <c r="AT24">
        <v>0</v>
      </c>
      <c r="AU24">
        <v>0</v>
      </c>
      <c r="AV24">
        <v>0</v>
      </c>
      <c r="AW24">
        <v>0</v>
      </c>
      <c r="AX24">
        <v>0</v>
      </c>
      <c r="AY24">
        <v>0</v>
      </c>
      <c r="AZ24">
        <v>0</v>
      </c>
      <c r="BA24">
        <v>0</v>
      </c>
      <c r="BB24">
        <v>0</v>
      </c>
      <c r="BC24">
        <v>0</v>
      </c>
      <c r="BD24">
        <v>0</v>
      </c>
      <c r="BE24">
        <v>0</v>
      </c>
      <c r="BF24">
        <v>0</v>
      </c>
      <c r="BG24">
        <f t="shared" si="0"/>
        <v>23</v>
      </c>
    </row>
    <row r="25" spans="1:59" x14ac:dyDescent="0.3">
      <c r="A25">
        <v>367</v>
      </c>
      <c r="B25" t="s">
        <v>64</v>
      </c>
      <c r="C25" t="s">
        <v>65</v>
      </c>
      <c r="D25" t="s">
        <v>59</v>
      </c>
      <c r="E25" t="s">
        <v>63</v>
      </c>
      <c r="F25">
        <v>0</v>
      </c>
      <c r="G25">
        <v>0</v>
      </c>
      <c r="H25">
        <v>0</v>
      </c>
      <c r="I25">
        <v>2</v>
      </c>
      <c r="J25">
        <v>2</v>
      </c>
      <c r="K25">
        <v>2</v>
      </c>
      <c r="L25">
        <v>2</v>
      </c>
      <c r="M25">
        <v>0</v>
      </c>
      <c r="N25">
        <v>0</v>
      </c>
      <c r="O25">
        <v>0</v>
      </c>
      <c r="P25">
        <v>0</v>
      </c>
      <c r="Q25">
        <v>0.02</v>
      </c>
      <c r="R25">
        <v>0.02</v>
      </c>
      <c r="S25">
        <v>0.01</v>
      </c>
      <c r="T25">
        <v>0.01</v>
      </c>
      <c r="U25" t="s">
        <v>40</v>
      </c>
      <c r="V25" t="s">
        <v>40</v>
      </c>
      <c r="W25" t="s">
        <v>40</v>
      </c>
      <c r="X25" t="s">
        <v>40</v>
      </c>
      <c r="Y25" t="s">
        <v>54</v>
      </c>
      <c r="Z25" t="s">
        <v>54</v>
      </c>
      <c r="AA25">
        <v>3.7</v>
      </c>
      <c r="AB25" t="s">
        <v>66</v>
      </c>
      <c r="AC25" t="s">
        <v>46</v>
      </c>
      <c r="AD25" t="s">
        <v>56</v>
      </c>
      <c r="AE25" t="s">
        <v>54</v>
      </c>
      <c r="AF25" t="s">
        <v>54</v>
      </c>
      <c r="AG25" t="s">
        <v>54</v>
      </c>
      <c r="AH25" t="s">
        <v>54</v>
      </c>
      <c r="AK25">
        <v>100</v>
      </c>
      <c r="AL25">
        <v>99.75</v>
      </c>
      <c r="AM25">
        <v>0</v>
      </c>
      <c r="AN25">
        <v>0</v>
      </c>
      <c r="AO25">
        <v>0</v>
      </c>
      <c r="AP25">
        <v>0</v>
      </c>
      <c r="AQ25">
        <v>0.25</v>
      </c>
      <c r="AR25">
        <v>0</v>
      </c>
      <c r="AS25">
        <v>0</v>
      </c>
      <c r="AT25">
        <v>0</v>
      </c>
      <c r="AU25">
        <v>0</v>
      </c>
      <c r="AV25">
        <v>0</v>
      </c>
      <c r="AW25">
        <v>0</v>
      </c>
      <c r="AX25">
        <v>0</v>
      </c>
      <c r="AY25">
        <v>0</v>
      </c>
      <c r="AZ25">
        <v>0</v>
      </c>
      <c r="BA25">
        <v>0</v>
      </c>
      <c r="BB25">
        <v>0</v>
      </c>
      <c r="BC25">
        <v>0</v>
      </c>
      <c r="BD25">
        <v>0</v>
      </c>
      <c r="BE25">
        <v>0</v>
      </c>
      <c r="BF25">
        <v>0</v>
      </c>
      <c r="BG25">
        <f t="shared" si="0"/>
        <v>24</v>
      </c>
    </row>
    <row r="26" spans="1:59" x14ac:dyDescent="0.3">
      <c r="A26">
        <v>407</v>
      </c>
      <c r="B26" t="s">
        <v>75</v>
      </c>
      <c r="C26" t="s">
        <v>76</v>
      </c>
      <c r="D26" t="s">
        <v>77</v>
      </c>
      <c r="E26" t="s">
        <v>44</v>
      </c>
      <c r="F26">
        <v>0</v>
      </c>
      <c r="G26">
        <v>0</v>
      </c>
      <c r="H26">
        <v>1</v>
      </c>
      <c r="I26">
        <v>1</v>
      </c>
      <c r="J26">
        <v>1</v>
      </c>
      <c r="K26">
        <v>1</v>
      </c>
      <c r="L26">
        <v>1</v>
      </c>
      <c r="M26">
        <v>0</v>
      </c>
      <c r="N26">
        <v>0</v>
      </c>
      <c r="O26">
        <v>0</v>
      </c>
      <c r="P26">
        <v>0</v>
      </c>
      <c r="Q26">
        <v>0.01</v>
      </c>
      <c r="R26">
        <v>0.01</v>
      </c>
      <c r="S26">
        <v>0.01</v>
      </c>
      <c r="T26">
        <v>0.01</v>
      </c>
      <c r="U26" t="s">
        <v>40</v>
      </c>
      <c r="V26" t="s">
        <v>40</v>
      </c>
      <c r="W26" t="s">
        <v>40</v>
      </c>
      <c r="X26" t="s">
        <v>40</v>
      </c>
      <c r="Y26" t="s">
        <v>54</v>
      </c>
      <c r="Z26" t="s">
        <v>54</v>
      </c>
      <c r="AA26">
        <v>4.4000000000000004</v>
      </c>
      <c r="AC26" t="s">
        <v>78</v>
      </c>
      <c r="AD26" t="s">
        <v>56</v>
      </c>
      <c r="AE26" t="s">
        <v>54</v>
      </c>
      <c r="AF26" t="s">
        <v>54</v>
      </c>
      <c r="AG26" t="s">
        <v>54</v>
      </c>
      <c r="AH26" t="s">
        <v>54</v>
      </c>
      <c r="AK26">
        <v>100</v>
      </c>
      <c r="AL26">
        <v>98.37</v>
      </c>
      <c r="AM26">
        <v>0</v>
      </c>
      <c r="AN26">
        <v>0</v>
      </c>
      <c r="AO26">
        <v>0</v>
      </c>
      <c r="AP26">
        <v>0.02</v>
      </c>
      <c r="AQ26">
        <v>1.63</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825</v>
      </c>
      <c r="B27" t="s">
        <v>104</v>
      </c>
      <c r="C27" t="s">
        <v>105</v>
      </c>
      <c r="D27" t="s">
        <v>59</v>
      </c>
      <c r="E27" t="s">
        <v>63</v>
      </c>
      <c r="F27">
        <v>0</v>
      </c>
      <c r="G27">
        <v>0</v>
      </c>
      <c r="H27">
        <v>0</v>
      </c>
      <c r="I27">
        <v>1</v>
      </c>
      <c r="J27">
        <v>0</v>
      </c>
      <c r="K27">
        <v>1</v>
      </c>
      <c r="L27">
        <v>1</v>
      </c>
      <c r="M27">
        <v>0</v>
      </c>
      <c r="N27">
        <v>0</v>
      </c>
      <c r="O27">
        <v>0</v>
      </c>
      <c r="P27">
        <v>0</v>
      </c>
      <c r="Q27">
        <v>0</v>
      </c>
      <c r="R27">
        <v>0</v>
      </c>
      <c r="S27">
        <v>0</v>
      </c>
      <c r="T27">
        <v>0</v>
      </c>
      <c r="U27" t="s">
        <v>40</v>
      </c>
      <c r="V27" t="s">
        <v>40</v>
      </c>
      <c r="W27" t="s">
        <v>40</v>
      </c>
      <c r="X27" t="s">
        <v>40</v>
      </c>
      <c r="Y27" t="s">
        <v>54</v>
      </c>
      <c r="Z27" t="s">
        <v>54</v>
      </c>
      <c r="AA27">
        <v>4.5999999999999996</v>
      </c>
      <c r="AB27" t="s">
        <v>99</v>
      </c>
      <c r="AC27" t="s">
        <v>55</v>
      </c>
      <c r="AD27" t="s">
        <v>56</v>
      </c>
      <c r="AE27" t="s">
        <v>54</v>
      </c>
      <c r="AF27" t="s">
        <v>54</v>
      </c>
      <c r="AG27" t="s">
        <v>54</v>
      </c>
      <c r="AH27" t="s">
        <v>54</v>
      </c>
      <c r="AK27">
        <v>100</v>
      </c>
      <c r="AL27">
        <v>96.01</v>
      </c>
      <c r="AM27">
        <v>0</v>
      </c>
      <c r="AN27">
        <v>0</v>
      </c>
      <c r="AO27">
        <v>0</v>
      </c>
      <c r="AP27">
        <v>0.2</v>
      </c>
      <c r="AQ27">
        <v>3.98</v>
      </c>
      <c r="AR27">
        <v>0</v>
      </c>
      <c r="AS27">
        <v>0</v>
      </c>
      <c r="AT27">
        <v>0</v>
      </c>
      <c r="AU27">
        <v>0</v>
      </c>
      <c r="AV27">
        <v>0</v>
      </c>
      <c r="AW27">
        <v>0</v>
      </c>
      <c r="AX27">
        <v>0</v>
      </c>
      <c r="AY27">
        <v>0</v>
      </c>
      <c r="AZ27">
        <v>0</v>
      </c>
      <c r="BA27">
        <v>0</v>
      </c>
      <c r="BB27">
        <v>0</v>
      </c>
      <c r="BC27">
        <v>0</v>
      </c>
      <c r="BD27">
        <v>0</v>
      </c>
      <c r="BE27">
        <v>0</v>
      </c>
      <c r="BF27">
        <v>0</v>
      </c>
      <c r="BG27">
        <f t="shared" si="0"/>
        <v>26</v>
      </c>
    </row>
    <row r="28" spans="1:59" x14ac:dyDescent="0.3">
      <c r="A28">
        <v>830</v>
      </c>
      <c r="B28" t="s">
        <v>106</v>
      </c>
      <c r="C28" t="s">
        <v>107</v>
      </c>
      <c r="D28" t="s">
        <v>53</v>
      </c>
      <c r="E28" t="s">
        <v>63</v>
      </c>
      <c r="F28">
        <v>0</v>
      </c>
      <c r="G28">
        <v>0</v>
      </c>
      <c r="H28">
        <v>1</v>
      </c>
      <c r="I28">
        <v>0</v>
      </c>
      <c r="J28">
        <v>0</v>
      </c>
      <c r="K28">
        <v>0</v>
      </c>
      <c r="L28">
        <v>0</v>
      </c>
      <c r="M28">
        <v>0</v>
      </c>
      <c r="N28">
        <v>0</v>
      </c>
      <c r="O28">
        <v>0</v>
      </c>
      <c r="P28">
        <v>0.01</v>
      </c>
      <c r="Q28">
        <v>0</v>
      </c>
      <c r="R28">
        <v>0</v>
      </c>
      <c r="S28">
        <v>0</v>
      </c>
      <c r="T28">
        <v>0</v>
      </c>
      <c r="U28" t="s">
        <v>40</v>
      </c>
      <c r="V28" t="s">
        <v>40</v>
      </c>
      <c r="W28" t="s">
        <v>40</v>
      </c>
      <c r="X28" t="s">
        <v>40</v>
      </c>
      <c r="Y28" t="s">
        <v>54</v>
      </c>
      <c r="Z28" t="s">
        <v>54</v>
      </c>
      <c r="AA28">
        <v>2.8</v>
      </c>
      <c r="AC28" t="s">
        <v>108</v>
      </c>
      <c r="AD28" t="s">
        <v>109</v>
      </c>
      <c r="AE28" t="s">
        <v>54</v>
      </c>
      <c r="AF28" t="s">
        <v>54</v>
      </c>
      <c r="AG28" t="s">
        <v>54</v>
      </c>
      <c r="AH28" t="s">
        <v>54</v>
      </c>
      <c r="AK28">
        <v>100</v>
      </c>
      <c r="AL28">
        <v>96.5</v>
      </c>
      <c r="AM28">
        <v>0</v>
      </c>
      <c r="AN28">
        <v>0</v>
      </c>
      <c r="AO28">
        <v>0</v>
      </c>
      <c r="AP28">
        <v>0.11</v>
      </c>
      <c r="AQ28">
        <v>3.5</v>
      </c>
      <c r="AR28">
        <v>0</v>
      </c>
      <c r="AS28">
        <v>0</v>
      </c>
      <c r="AT28">
        <v>0</v>
      </c>
      <c r="AU28">
        <v>0</v>
      </c>
      <c r="AV28">
        <v>0</v>
      </c>
      <c r="AW28">
        <v>0</v>
      </c>
      <c r="AX28">
        <v>0</v>
      </c>
      <c r="AY28">
        <v>0</v>
      </c>
      <c r="AZ28">
        <v>0</v>
      </c>
      <c r="BA28">
        <v>0</v>
      </c>
      <c r="BB28">
        <v>0</v>
      </c>
      <c r="BC28">
        <v>0</v>
      </c>
      <c r="BD28">
        <v>0</v>
      </c>
      <c r="BE28">
        <v>0</v>
      </c>
      <c r="BF28">
        <v>0</v>
      </c>
      <c r="BG28">
        <f t="shared" si="0"/>
        <v>27</v>
      </c>
    </row>
  </sheetData>
  <sortState xmlns:xlrd2="http://schemas.microsoft.com/office/spreadsheetml/2017/richdata2" ref="A2:BF2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261</v>
      </c>
      <c r="B1" s="11" t="s">
        <v>262</v>
      </c>
      <c r="C1" s="8"/>
    </row>
    <row r="2" spans="1:3" ht="28.2" customHeight="1" x14ac:dyDescent="0.3">
      <c r="A2" s="21" t="s">
        <v>263</v>
      </c>
      <c r="B2" s="22" t="s">
        <v>235</v>
      </c>
      <c r="C2" s="22" t="s">
        <v>264</v>
      </c>
    </row>
    <row r="3" spans="1:3" ht="28.8" x14ac:dyDescent="0.3">
      <c r="A3" s="4" t="s">
        <v>0</v>
      </c>
      <c r="B3" s="5" t="s">
        <v>265</v>
      </c>
      <c r="C3" s="16"/>
    </row>
    <row r="4" spans="1:3" x14ac:dyDescent="0.3">
      <c r="A4" s="4" t="s">
        <v>145</v>
      </c>
      <c r="B4" s="5" t="s">
        <v>266</v>
      </c>
      <c r="C4" s="16"/>
    </row>
    <row r="5" spans="1:3" x14ac:dyDescent="0.3">
      <c r="A5" s="4" t="s">
        <v>147</v>
      </c>
      <c r="B5" s="5" t="s">
        <v>148</v>
      </c>
      <c r="C5" s="16"/>
    </row>
    <row r="6" spans="1:3" ht="57.6" x14ac:dyDescent="0.3">
      <c r="A6" s="4" t="s">
        <v>1</v>
      </c>
      <c r="B6" s="5" t="s">
        <v>149</v>
      </c>
      <c r="C6" s="16" t="s">
        <v>217</v>
      </c>
    </row>
    <row r="7" spans="1:3" ht="28.8" x14ac:dyDescent="0.3">
      <c r="A7" s="4" t="s">
        <v>2</v>
      </c>
      <c r="B7" s="5" t="s">
        <v>150</v>
      </c>
      <c r="C7" s="16" t="s">
        <v>217</v>
      </c>
    </row>
    <row r="8" spans="1:3" ht="77.400000000000006" customHeight="1" x14ac:dyDescent="0.3">
      <c r="A8" s="4" t="s">
        <v>151</v>
      </c>
      <c r="B8" s="5" t="s">
        <v>152</v>
      </c>
      <c r="C8" s="16"/>
    </row>
    <row r="9" spans="1:3" ht="28.8" x14ac:dyDescent="0.3">
      <c r="A9" s="16" t="s">
        <v>267</v>
      </c>
      <c r="B9" s="5" t="s">
        <v>268</v>
      </c>
      <c r="C9" s="16" t="s">
        <v>217</v>
      </c>
    </row>
    <row r="10" spans="1:3" x14ac:dyDescent="0.3">
      <c r="A10" s="16" t="s">
        <v>269</v>
      </c>
      <c r="B10" s="5" t="s">
        <v>270</v>
      </c>
      <c r="C10" s="16" t="s">
        <v>217</v>
      </c>
    </row>
    <row r="11" spans="1:3" x14ac:dyDescent="0.3">
      <c r="A11" s="16" t="s">
        <v>271</v>
      </c>
      <c r="B11" s="5" t="s">
        <v>272</v>
      </c>
      <c r="C11" s="16" t="s">
        <v>223</v>
      </c>
    </row>
    <row r="12" spans="1:3" x14ac:dyDescent="0.3">
      <c r="A12" s="16" t="s">
        <v>273</v>
      </c>
      <c r="B12" s="5" t="s">
        <v>274</v>
      </c>
      <c r="C12" s="16" t="s">
        <v>223</v>
      </c>
    </row>
    <row r="13" spans="1:3" x14ac:dyDescent="0.3">
      <c r="A13" s="16" t="s">
        <v>275</v>
      </c>
      <c r="B13" s="5" t="s">
        <v>276</v>
      </c>
      <c r="C13" s="16" t="s">
        <v>223</v>
      </c>
    </row>
    <row r="14" spans="1:3" x14ac:dyDescent="0.3">
      <c r="A14" s="16" t="s">
        <v>277</v>
      </c>
      <c r="B14" s="5" t="s">
        <v>278</v>
      </c>
      <c r="C14" s="16" t="s">
        <v>223</v>
      </c>
    </row>
    <row r="15" spans="1:3" ht="28.8" x14ac:dyDescent="0.3">
      <c r="A15" s="16" t="s">
        <v>279</v>
      </c>
      <c r="B15" s="5" t="s">
        <v>280</v>
      </c>
      <c r="C15" s="16" t="s">
        <v>217</v>
      </c>
    </row>
    <row r="16" spans="1:3" ht="57.6" x14ac:dyDescent="0.3">
      <c r="A16" s="4" t="s">
        <v>153</v>
      </c>
      <c r="B16" s="5" t="s">
        <v>154</v>
      </c>
      <c r="C16" s="16" t="s">
        <v>217</v>
      </c>
    </row>
    <row r="17" spans="1:3" ht="57.6" x14ac:dyDescent="0.3">
      <c r="A17" s="4" t="s">
        <v>155</v>
      </c>
      <c r="B17" s="5" t="s">
        <v>156</v>
      </c>
      <c r="C17" s="16" t="s">
        <v>217</v>
      </c>
    </row>
    <row r="18" spans="1:3" ht="43.2" x14ac:dyDescent="0.3">
      <c r="A18" s="16" t="s">
        <v>281</v>
      </c>
      <c r="B18" s="5" t="s">
        <v>282</v>
      </c>
      <c r="C18" s="16" t="s">
        <v>217</v>
      </c>
    </row>
    <row r="19" spans="1:3" ht="43.2" x14ac:dyDescent="0.3">
      <c r="A19" s="16" t="s">
        <v>283</v>
      </c>
      <c r="B19" s="5" t="s">
        <v>284</v>
      </c>
      <c r="C19" s="16"/>
    </row>
    <row r="20" spans="1:3" ht="43.2" x14ac:dyDescent="0.3">
      <c r="A20" s="16" t="s">
        <v>285</v>
      </c>
      <c r="B20" s="5" t="s">
        <v>286</v>
      </c>
      <c r="C20" s="16"/>
    </row>
    <row r="21" spans="1:3" ht="72" x14ac:dyDescent="0.3">
      <c r="A21" s="4" t="s">
        <v>157</v>
      </c>
      <c r="B21" s="5" t="s">
        <v>158</v>
      </c>
      <c r="C21" s="16" t="s">
        <v>223</v>
      </c>
    </row>
    <row r="22" spans="1:3" ht="28.8" x14ac:dyDescent="0.3">
      <c r="A22" s="4" t="s">
        <v>159</v>
      </c>
      <c r="B22" s="5" t="s">
        <v>160</v>
      </c>
      <c r="C22" s="11" t="s">
        <v>287</v>
      </c>
    </row>
    <row r="23" spans="1:3" ht="74.400000000000006" customHeight="1" x14ac:dyDescent="0.3">
      <c r="A23" s="16" t="s">
        <v>288</v>
      </c>
      <c r="B23" s="5" t="s">
        <v>289</v>
      </c>
      <c r="C23" s="11" t="s">
        <v>220</v>
      </c>
    </row>
    <row r="24" spans="1:3" ht="57.6" x14ac:dyDescent="0.3">
      <c r="A24" s="4" t="s">
        <v>161</v>
      </c>
      <c r="B24" s="5" t="s">
        <v>162</v>
      </c>
      <c r="C24" s="16"/>
    </row>
    <row r="25" spans="1:3" ht="28.8" x14ac:dyDescent="0.3">
      <c r="A25" s="11" t="s">
        <v>290</v>
      </c>
      <c r="B25" s="5" t="s">
        <v>291</v>
      </c>
      <c r="C25" s="16" t="s">
        <v>292</v>
      </c>
    </row>
    <row r="26" spans="1:3" ht="132.6" customHeight="1" x14ac:dyDescent="0.3">
      <c r="A26" s="4" t="s">
        <v>163</v>
      </c>
      <c r="B26" s="5" t="s">
        <v>164</v>
      </c>
      <c r="C26" s="16" t="s">
        <v>292</v>
      </c>
    </row>
    <row r="27" spans="1:3" ht="28.2" customHeight="1" x14ac:dyDescent="0.3">
      <c r="A27" s="21" t="s">
        <v>293</v>
      </c>
      <c r="B27" s="22" t="s">
        <v>235</v>
      </c>
      <c r="C27" s="22" t="s">
        <v>264</v>
      </c>
    </row>
    <row r="28" spans="1:3" ht="147.6" customHeight="1" x14ac:dyDescent="0.3">
      <c r="A28" s="4" t="s">
        <v>165</v>
      </c>
      <c r="B28" s="5" t="s">
        <v>166</v>
      </c>
      <c r="C28" s="16" t="s">
        <v>259</v>
      </c>
    </row>
    <row r="29" spans="1:3" ht="28.8" x14ac:dyDescent="0.3">
      <c r="A29" s="16" t="s">
        <v>294</v>
      </c>
      <c r="B29" s="5" t="s">
        <v>295</v>
      </c>
      <c r="C29" s="16"/>
    </row>
    <row r="30" spans="1:3" x14ac:dyDescent="0.3">
      <c r="A30" s="16" t="s">
        <v>296</v>
      </c>
      <c r="B30" s="5" t="s">
        <v>297</v>
      </c>
      <c r="C30" s="16"/>
    </row>
    <row r="31" spans="1:3" x14ac:dyDescent="0.3">
      <c r="A31" s="16" t="s">
        <v>298</v>
      </c>
      <c r="B31" s="5" t="s">
        <v>299</v>
      </c>
      <c r="C31" s="16"/>
    </row>
    <row r="32" spans="1:3" x14ac:dyDescent="0.3">
      <c r="A32" s="16" t="s">
        <v>300</v>
      </c>
      <c r="B32" s="5" t="s">
        <v>301</v>
      </c>
      <c r="C32" s="16"/>
    </row>
    <row r="33" spans="1:3" x14ac:dyDescent="0.3">
      <c r="A33" s="16" t="s">
        <v>302</v>
      </c>
      <c r="B33" s="5" t="s">
        <v>303</v>
      </c>
      <c r="C33" s="16"/>
    </row>
    <row r="34" spans="1:3" x14ac:dyDescent="0.3">
      <c r="A34" s="16" t="s">
        <v>304</v>
      </c>
      <c r="B34" s="5" t="s">
        <v>305</v>
      </c>
      <c r="C34" s="16"/>
    </row>
    <row r="35" spans="1:3" x14ac:dyDescent="0.3">
      <c r="A35" s="16" t="s">
        <v>306</v>
      </c>
      <c r="B35" s="5" t="s">
        <v>307</v>
      </c>
      <c r="C35" s="16"/>
    </row>
    <row r="36" spans="1:3" ht="28.8" x14ac:dyDescent="0.3">
      <c r="A36" s="11" t="s">
        <v>308</v>
      </c>
      <c r="B36" s="5" t="s">
        <v>309</v>
      </c>
      <c r="C36" s="16"/>
    </row>
    <row r="37" spans="1:3" ht="72" x14ac:dyDescent="0.3">
      <c r="A37" s="16" t="s">
        <v>310</v>
      </c>
      <c r="B37" s="5" t="s">
        <v>311</v>
      </c>
      <c r="C37" s="16"/>
    </row>
    <row r="38" spans="1:3" ht="28.8" x14ac:dyDescent="0.3">
      <c r="A38" s="11" t="s">
        <v>312</v>
      </c>
      <c r="B38" s="5" t="s">
        <v>313</v>
      </c>
      <c r="C38" s="16"/>
    </row>
    <row r="39" spans="1:3" ht="28.8" x14ac:dyDescent="0.3">
      <c r="A39" s="11" t="s">
        <v>314</v>
      </c>
      <c r="B39" s="23" t="s">
        <v>315</v>
      </c>
      <c r="C39" s="16"/>
    </row>
    <row r="40" spans="1:3" ht="28.8" x14ac:dyDescent="0.3">
      <c r="A40" s="11" t="s">
        <v>316</v>
      </c>
      <c r="B40" s="23" t="s">
        <v>317</v>
      </c>
      <c r="C40" s="16"/>
    </row>
    <row r="41" spans="1:3" ht="28.8" x14ac:dyDescent="0.3">
      <c r="A41" s="11" t="s">
        <v>318</v>
      </c>
      <c r="B41" s="23" t="s">
        <v>319</v>
      </c>
      <c r="C41" s="16"/>
    </row>
    <row r="42" spans="1:3" ht="28.8" x14ac:dyDescent="0.3">
      <c r="A42" s="11" t="s">
        <v>320</v>
      </c>
      <c r="B42" s="23" t="s">
        <v>321</v>
      </c>
      <c r="C42" s="16"/>
    </row>
    <row r="43" spans="1:3" ht="72" x14ac:dyDescent="0.3">
      <c r="A43" s="4" t="s">
        <v>31</v>
      </c>
      <c r="B43" s="5" t="s">
        <v>167</v>
      </c>
      <c r="C43" s="16"/>
    </row>
    <row r="44" spans="1:3" x14ac:dyDescent="0.3">
      <c r="A44" s="4" t="s">
        <v>168</v>
      </c>
      <c r="B44" s="5" t="s">
        <v>169</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section_315C-short</vt:lpstr>
      <vt:lpstr>Definitions-short</vt:lpstr>
      <vt:lpstr>Questions of tables</vt:lpstr>
      <vt:lpstr>Interpretations</vt:lpstr>
      <vt:lpstr>Species Selection Options </vt:lpstr>
      <vt:lpstr>References</vt:lpstr>
      <vt:lpstr>section_315C-long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2022-09-30T16:33:39Z</cp:lastPrinted>
  <dcterms:created xsi:type="dcterms:W3CDTF">2022-09-30T16:33:28Z</dcterms:created>
  <dcterms:modified xsi:type="dcterms:W3CDTF">2022-09-30T16:33:40Z</dcterms:modified>
</cp:coreProperties>
</file>