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5FACED39-92B4-4871-B5EB-31B6534762F2}" xr6:coauthVersionLast="47" xr6:coauthVersionMax="47" xr10:uidLastSave="{00000000-0000-0000-0000-000000000000}"/>
  <bookViews>
    <workbookView xWindow="3312" yWindow="3312" windowWidth="17280" windowHeight="8964"/>
  </bookViews>
  <sheets>
    <sheet name="Species-Climate" sheetId="9" r:id="rId1"/>
    <sheet name="section_315G-short" sheetId="8" r:id="rId2"/>
    <sheet name="Definitions-short" sheetId="2" r:id="rId3"/>
    <sheet name="Questions of tables" sheetId="3" r:id="rId4"/>
    <sheet name="Interpretations" sheetId="4" r:id="rId5"/>
    <sheet name="Species Selection Options " sheetId="5" r:id="rId6"/>
    <sheet name="References" sheetId="6" r:id="rId7"/>
    <sheet name="section_315G-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2" i="1"/>
</calcChain>
</file>

<file path=xl/sharedStrings.xml><?xml version="1.0" encoding="utf-8"?>
<sst xmlns="http://schemas.openxmlformats.org/spreadsheetml/2006/main" count="1348" uniqueCount="408">
  <si>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</si>
  <si>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</si>
  <si>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</si>
  <si>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</si>
  <si>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</si>
  <si>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</si>
  <si>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</si>
  <si>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</si>
  <si>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</si>
  <si>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</si>
  <si>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</si>
  <si>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</si>
  <si>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</si>
  <si>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</si>
  <si>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</si>
  <si>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</si>
  <si>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</si>
  <si>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</si>
  <si>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</si>
  <si>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</si>
  <si>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</si>
  <si>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</si>
  <si>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</si>
  <si>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</si>
  <si>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</si>
  <si>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</si>
  <si>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</si>
  <si>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</si>
  <si>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</si>
  <si>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</si>
  <si>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</si>
  <si>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</si>
  <si>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</si>
  <si>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</si>
  <si>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</si>
  <si>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</si>
  <si>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</si>
  <si>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</si>
  <si>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</si>
  <si>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</si>
  <si>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Modeled</t>
  </si>
  <si>
    <t>ashe juniper</t>
  </si>
  <si>
    <t>Juniperus ashei</t>
  </si>
  <si>
    <t>NDH</t>
  </si>
  <si>
    <t>High</t>
  </si>
  <si>
    <t>Sm. inc.</t>
  </si>
  <si>
    <t>FTK COL</t>
  </si>
  <si>
    <t>Abundant</t>
  </si>
  <si>
    <t>Good</t>
  </si>
  <si>
    <t>Very Good</t>
  </si>
  <si>
    <t>eastern redcedar</t>
  </si>
  <si>
    <t>Juniperus virginiana</t>
  </si>
  <si>
    <t>WDH</t>
  </si>
  <si>
    <t>Medium</t>
  </si>
  <si>
    <t>No change</t>
  </si>
  <si>
    <t>DRO</t>
  </si>
  <si>
    <t>FTK COL INS</t>
  </si>
  <si>
    <t>Rare</t>
  </si>
  <si>
    <t>Fair</t>
  </si>
  <si>
    <t>Poor</t>
  </si>
  <si>
    <t>Infill +</t>
  </si>
  <si>
    <t>pawpaw</t>
  </si>
  <si>
    <t>Asimina triloba</t>
  </si>
  <si>
    <t>NSL</t>
  </si>
  <si>
    <t>COL</t>
  </si>
  <si>
    <t>Absent</t>
  </si>
  <si>
    <t>cittamwood/gum bumelia</t>
  </si>
  <si>
    <t>Sideroxylon lanuginosum ssp. lanuginosum</t>
  </si>
  <si>
    <t>Lg. inc.</t>
  </si>
  <si>
    <t>DRO TGR</t>
  </si>
  <si>
    <t>Common</t>
  </si>
  <si>
    <t>pecan</t>
  </si>
  <si>
    <t>Carya illinoinensis</t>
  </si>
  <si>
    <t>Sm. dec.</t>
  </si>
  <si>
    <t>FTK INS COL</t>
  </si>
  <si>
    <t>shellbark hickory</t>
  </si>
  <si>
    <t>Carya laciniosa</t>
  </si>
  <si>
    <t>FTK EHS</t>
  </si>
  <si>
    <t>sugarberry</t>
  </si>
  <si>
    <t>Celtis laevigata</t>
  </si>
  <si>
    <t>COL SES</t>
  </si>
  <si>
    <t>FTK</t>
  </si>
  <si>
    <t>hackberry</t>
  </si>
  <si>
    <t>Celtis occidentalis</t>
  </si>
  <si>
    <t>Lg. dec.</t>
  </si>
  <si>
    <t>eastern redbud</t>
  </si>
  <si>
    <t>Cercis canadensis</t>
  </si>
  <si>
    <t>Very Poor</t>
  </si>
  <si>
    <t>flowering dogwood</t>
  </si>
  <si>
    <t>Cornus florida</t>
  </si>
  <si>
    <t>WDL</t>
  </si>
  <si>
    <t>common persimmon</t>
  </si>
  <si>
    <t>Diospyros virginiana</t>
  </si>
  <si>
    <t>COL EHS</t>
  </si>
  <si>
    <t>white ash</t>
  </si>
  <si>
    <t>Fraxinus americana</t>
  </si>
  <si>
    <t>INS FTK COL</t>
  </si>
  <si>
    <t>green ash</t>
  </si>
  <si>
    <t>Fraxinus pennsylvanica</t>
  </si>
  <si>
    <t>WSH</t>
  </si>
  <si>
    <t>honeylocust</t>
  </si>
  <si>
    <t>Gleditsia triacanthos</t>
  </si>
  <si>
    <t>black walnut</t>
  </si>
  <si>
    <t>Juglans nigra</t>
  </si>
  <si>
    <t>SES</t>
  </si>
  <si>
    <t>COL DRO</t>
  </si>
  <si>
    <t>Osage-orange</t>
  </si>
  <si>
    <t>Maclura pomifera</t>
  </si>
  <si>
    <t>EHS ESP</t>
  </si>
  <si>
    <t>red mulberry</t>
  </si>
  <si>
    <t>Morus rubra</t>
  </si>
  <si>
    <t>COL DISP</t>
  </si>
  <si>
    <t>eastern cottonwood</t>
  </si>
  <si>
    <t>Populus deltoides</t>
  </si>
  <si>
    <t>TGR</t>
  </si>
  <si>
    <t>INS COL DISE FTK</t>
  </si>
  <si>
    <t>southern red oak</t>
  </si>
  <si>
    <t>Quercus falcata</t>
  </si>
  <si>
    <t>bur oak</t>
  </si>
  <si>
    <t>Quercus macrocarpa</t>
  </si>
  <si>
    <t>DRO FTK</t>
  </si>
  <si>
    <t>blackjack oak</t>
  </si>
  <si>
    <t>Quercus marilandica</t>
  </si>
  <si>
    <t>DRO SES FRG VRE</t>
  </si>
  <si>
    <t>COL FTK</t>
  </si>
  <si>
    <t>Shumard oak</t>
  </si>
  <si>
    <t>Quercus shumardii</t>
  </si>
  <si>
    <t>post oak</t>
  </si>
  <si>
    <t>Quercus stellata</t>
  </si>
  <si>
    <t>DRO TGR FTK</t>
  </si>
  <si>
    <t>COL INS DISE</t>
  </si>
  <si>
    <t>black oak</t>
  </si>
  <si>
    <t>Quercus velutina</t>
  </si>
  <si>
    <t>DRO EHS</t>
  </si>
  <si>
    <t>INS DISE</t>
  </si>
  <si>
    <t>live oak</t>
  </si>
  <si>
    <t>Quercus virginiana</t>
  </si>
  <si>
    <t>DISE FTK</t>
  </si>
  <si>
    <t>black willow</t>
  </si>
  <si>
    <t>Salix nigra</t>
  </si>
  <si>
    <t>COL FTK DRO</t>
  </si>
  <si>
    <t>winged elm</t>
  </si>
  <si>
    <t>Ulmus alata</t>
  </si>
  <si>
    <t>American elm</t>
  </si>
  <si>
    <t>Ulmus americana</t>
  </si>
  <si>
    <t>EHS</t>
  </si>
  <si>
    <t>DISE INS</t>
  </si>
  <si>
    <t>cedar elm</t>
  </si>
  <si>
    <t>Ulmus crassifolia</t>
  </si>
  <si>
    <t>DISE</t>
  </si>
  <si>
    <t>slippery elm</t>
  </si>
  <si>
    <t>Ulmus rubra</t>
  </si>
  <si>
    <t>WSL</t>
  </si>
  <si>
    <t>FTK DISE</t>
  </si>
  <si>
    <t>Texas ash</t>
  </si>
  <si>
    <t>Fraxinus texensis</t>
  </si>
  <si>
    <t>-</t>
  </si>
  <si>
    <t>FIA Only</t>
  </si>
  <si>
    <t>durand oak</t>
  </si>
  <si>
    <t>Quercus sinuata var. sinuata</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</si>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</sst>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5" totalsRowShown="0" headerRowDxfId="97">
  <autoFilter ref="A1:Q3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5" totalsRowShown="0">
  <autoFilter ref="A1:BG3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362</v>
      </c>
      <c r="D1" s="19" t="s">
        <v>363</v>
      </c>
      <c r="F1" s="25" t="s">
        <v>364</v>
      </c>
    </row>
    <row r="2" spans="1:22" x14ac:dyDescent="0.3">
      <c r="B2" s="25" t="s">
        <v>365</v>
      </c>
      <c r="C2">
        <v>21749.3807151</v>
      </c>
      <c r="D2">
        <v>8397.4793928700001</v>
      </c>
      <c r="F2" s="27">
        <v>350</v>
      </c>
    </row>
    <row r="3" spans="1:22" x14ac:dyDescent="0.3">
      <c r="A3" s="31" t="s">
        <v>366</v>
      </c>
      <c r="B3" s="31"/>
      <c r="C3" s="31"/>
    </row>
    <row r="4" spans="1:22" x14ac:dyDescent="0.3">
      <c r="A4" s="31"/>
      <c r="B4" s="31"/>
      <c r="C4" s="31"/>
    </row>
    <row r="5" spans="1:22" x14ac:dyDescent="0.3">
      <c r="B5" t="s">
        <v>406</v>
      </c>
    </row>
    <row r="7" spans="1:22" x14ac:dyDescent="0.3">
      <c r="A7" s="19" t="s">
        <v>367</v>
      </c>
      <c r="B7" s="19" t="s">
        <v>368</v>
      </c>
      <c r="K7" t="s">
        <v>369</v>
      </c>
      <c r="P7" t="s">
        <v>370</v>
      </c>
      <c r="T7" t="s">
        <v>371</v>
      </c>
    </row>
    <row r="8" spans="1:22" x14ac:dyDescent="0.3">
      <c r="A8" s="25" t="s">
        <v>372</v>
      </c>
      <c r="B8" s="19">
        <f>COUNTIFS('section_315G-short'!F:F, "&gt;0", 'section_315G-short'!B:B, "Fraxinus *")</f>
        <v>3</v>
      </c>
      <c r="H8" s="29" t="s">
        <v>373</v>
      </c>
      <c r="L8" s="30" t="s">
        <v>374</v>
      </c>
      <c r="M8" s="30" t="s">
        <v>375</v>
      </c>
      <c r="Q8" s="30" t="s">
        <v>374</v>
      </c>
      <c r="R8" s="30" t="s">
        <v>375</v>
      </c>
      <c r="U8" s="30" t="s">
        <v>376</v>
      </c>
      <c r="V8" s="30" t="s">
        <v>377</v>
      </c>
    </row>
    <row r="9" spans="1:22" x14ac:dyDescent="0.3">
      <c r="A9" s="25" t="s">
        <v>378</v>
      </c>
      <c r="B9" s="19">
        <f>COUNTIFS('section_315G-short'!F:F, "&gt;0", 'section_315G-short'!B:B, "Carya *")</f>
        <v>1</v>
      </c>
      <c r="E9" s="25" t="s">
        <v>12</v>
      </c>
      <c r="H9" s="29"/>
      <c r="I9" t="s">
        <v>379</v>
      </c>
      <c r="L9" s="30"/>
      <c r="M9" s="30"/>
      <c r="Q9" s="30"/>
      <c r="R9" s="30"/>
      <c r="U9" s="30"/>
      <c r="V9" s="30"/>
    </row>
    <row r="10" spans="1:22" x14ac:dyDescent="0.3">
      <c r="A10" s="25" t="s">
        <v>380</v>
      </c>
      <c r="B10" s="19">
        <f>COUNTIFS('section_315G-short'!F:F, "&gt;0", 'section_315G-short'!B:B, "Acer *")</f>
        <v>0</v>
      </c>
      <c r="D10" s="25" t="s">
        <v>47</v>
      </c>
      <c r="E10" s="19">
        <f>COUNTIF('section_315G-short'!K:K, "Abundant")</f>
        <v>4</v>
      </c>
      <c r="G10" s="25" t="s">
        <v>44</v>
      </c>
      <c r="H10" s="19">
        <f>COUNTIF('section_315G-short'!D:D, "High")</f>
        <v>4</v>
      </c>
      <c r="I10" s="19">
        <f>COUNTIF('section_315G-short'!J:J, "High")</f>
        <v>10</v>
      </c>
      <c r="K10" s="25" t="s">
        <v>381</v>
      </c>
      <c r="L10" s="19">
        <f>SUM(COUNTIF('section_315G-short'!H:H, "Lg. inc."), COUNTIF('section_315G-short'!H:H, "Sm. inc."))</f>
        <v>4</v>
      </c>
      <c r="M10" s="19">
        <f>SUM(COUNTIF('section_315G-short'!I:I, "Lg. inc."), COUNTIF('section_315G-short'!I:I, "Sm. inc."))</f>
        <v>4</v>
      </c>
      <c r="P10" s="25" t="s">
        <v>49</v>
      </c>
      <c r="Q10" s="19">
        <f>COUNTIF('section_315G-short'!L:L, "Very Good")</f>
        <v>3</v>
      </c>
      <c r="R10" s="19">
        <f>COUNTIF('section_315G-short'!M:M, "Very Good")</f>
        <v>3</v>
      </c>
      <c r="T10" s="25" t="s">
        <v>382</v>
      </c>
      <c r="U10" s="19">
        <f>SUM(COUNTIF('section_315G-short'!N:N, "Likely +"), COUNTIF('section_315G-short'!N:N, "Likely ++"))</f>
        <v>0</v>
      </c>
      <c r="V10" s="19">
        <f>SUM(COUNTIF('section_315G-short'!O:O, "Likely +"), COUNTIF('section_315G-short'!O:O, "Likely ++"))</f>
        <v>0</v>
      </c>
    </row>
    <row r="11" spans="1:22" x14ac:dyDescent="0.3">
      <c r="A11" s="25" t="s">
        <v>383</v>
      </c>
      <c r="B11" s="19">
        <f>COUNTIFS('section_315G-short'!F:F, "&gt;0", 'section_315G-short'!B:B, "Quercus *")</f>
        <v>8</v>
      </c>
      <c r="D11" s="25" t="s">
        <v>70</v>
      </c>
      <c r="E11" s="19">
        <f>COUNTIF('section_315G-short'!K:K, "Common")</f>
        <v>6</v>
      </c>
      <c r="G11" s="25" t="s">
        <v>53</v>
      </c>
      <c r="H11" s="19">
        <f>COUNTIF('section_315G-short'!D:D,"Medium")</f>
        <v>12</v>
      </c>
      <c r="I11" s="19">
        <f>COUNTIF('section_315G-short'!J:J,"Medium")</f>
        <v>18</v>
      </c>
      <c r="K11" s="25" t="s">
        <v>384</v>
      </c>
      <c r="L11" s="19">
        <f>COUNTIF('section_315G-short'!H:H, "No change")</f>
        <v>7</v>
      </c>
      <c r="M11" s="19">
        <f>COUNTIF('section_315G-short'!I:I, "No change")</f>
        <v>8</v>
      </c>
      <c r="P11" s="25" t="s">
        <v>48</v>
      </c>
      <c r="Q11" s="19">
        <f>COUNTIF('section_315G-short'!L:L, "Good")</f>
        <v>2</v>
      </c>
      <c r="R11" s="19">
        <f>COUNTIF('section_315G-short'!M:M, "Good")</f>
        <v>2</v>
      </c>
      <c r="T11" s="25" t="s">
        <v>385</v>
      </c>
      <c r="U11" s="19">
        <f>SUM(COUNTIF('section_315G-short'!N:N, "Infill +"), COUNTIF('section_315G-short'!N:N, "Infill ++"))</f>
        <v>8</v>
      </c>
      <c r="V11" s="19">
        <f>SUM(COUNTIF('section_315G-short'!O:O, "Infill +"), COUNTIF('section_315G-short'!O:O, "Infill ++"))</f>
        <v>8</v>
      </c>
    </row>
    <row r="12" spans="1:22" x14ac:dyDescent="0.3">
      <c r="A12" s="25" t="s">
        <v>386</v>
      </c>
      <c r="B12" s="19">
        <f>COUNTIFS('section_315G-short'!F:F, "&gt;0", 'section_315G-short'!B:B, "Pinus *")</f>
        <v>0</v>
      </c>
      <c r="D12" s="25" t="s">
        <v>57</v>
      </c>
      <c r="E12" s="19">
        <f>COUNTIF('section_315G-short'!K:K, "Rare")</f>
        <v>20</v>
      </c>
      <c r="G12" s="25" t="s">
        <v>35</v>
      </c>
      <c r="H12" s="19">
        <f>COUNTIF('section_315G-short'!D:D,"Low")</f>
        <v>15</v>
      </c>
      <c r="I12" s="19">
        <f>COUNTIF('section_315G-short'!J:J,"Low")</f>
        <v>5</v>
      </c>
      <c r="K12" s="25" t="s">
        <v>387</v>
      </c>
      <c r="L12" s="19">
        <f>SUM(COUNTIF('section_315G-short'!H:H, "Very Lg. dec."), COUNTIF('section_315G-short'!H:H, "Lg. dec."), COUNTIF('section_315G-short'!H:H, "Sm. dec."))</f>
        <v>16</v>
      </c>
      <c r="M12" s="19">
        <f>SUM(COUNTIF('section_315G-short'!I:I, "Very Lg. dec."), COUNTIF('section_315G-short'!I:I, "Lg. dec."), COUNTIF('section_315G-short'!I:I, "Sm. dec."))</f>
        <v>15</v>
      </c>
      <c r="P12" s="25" t="s">
        <v>58</v>
      </c>
      <c r="Q12" s="19">
        <f>COUNTIF('section_315G-short'!L:L, "Fair")</f>
        <v>2</v>
      </c>
      <c r="R12" s="19">
        <f>COUNTIF('section_315G-short'!M:M, "Fair")</f>
        <v>3</v>
      </c>
      <c r="T12" s="25" t="s">
        <v>388</v>
      </c>
      <c r="U12" s="19">
        <f>SUM(COUNTIF('section_315G-short'!N:N, "Migrate +"), COUNTIF('section_315G-short'!N:N, "Migrate ++"))</f>
        <v>0</v>
      </c>
      <c r="V12" s="19">
        <f>SUM(COUNTIF('section_315G-short'!O:O, "Migrate +"), COUNTIF('section_315G-short'!O:O, "Migrate ++"))</f>
        <v>0</v>
      </c>
    </row>
    <row r="13" spans="1:22" x14ac:dyDescent="0.3">
      <c r="A13" s="25" t="s">
        <v>389</v>
      </c>
      <c r="B13" s="19">
        <f>COUNTIF('section_315G-short'!F:F, "&gt;0") - SUM($B$8:$B$12)</f>
        <v>18</v>
      </c>
      <c r="D13" s="25" t="s">
        <v>65</v>
      </c>
      <c r="E13" s="19">
        <f>COUNTIF('section_315G-short'!K:K, "Absent")</f>
        <v>3</v>
      </c>
      <c r="G13" s="25" t="s">
        <v>0</v>
      </c>
      <c r="H13" s="19">
        <f>COUNTIF('section_315G-short'!D:D,"FIA")</f>
        <v>3</v>
      </c>
      <c r="I13" s="19"/>
      <c r="K13" s="25" t="s">
        <v>390</v>
      </c>
      <c r="L13" s="19">
        <f>COUNTIF('section_315G-short'!H:H, "New Habitat")</f>
        <v>0</v>
      </c>
      <c r="M13" s="19">
        <f>COUNTIF('section_315G-short'!I:I, "New Habitat")</f>
        <v>0</v>
      </c>
      <c r="P13" s="25" t="s">
        <v>59</v>
      </c>
      <c r="Q13" s="19">
        <f>COUNTIF('section_315G-short'!L:L, "Poor")</f>
        <v>15</v>
      </c>
      <c r="R13" s="19">
        <f>COUNTIF('section_315G-short'!M:M, "Poor")</f>
        <v>13</v>
      </c>
      <c r="U13" s="28">
        <f>SUM($U$10:$U$12)</f>
        <v>8</v>
      </c>
      <c r="V13" s="28">
        <f>SUM($V$10:$V$12)</f>
        <v>8</v>
      </c>
    </row>
    <row r="14" spans="1:22" x14ac:dyDescent="0.3">
      <c r="B14" s="28">
        <f>SUM($B$8:$B$13)</f>
        <v>30</v>
      </c>
      <c r="E14" s="28">
        <f>SUM($E$10:$E$13)</f>
        <v>33</v>
      </c>
      <c r="H14" s="28">
        <f>SUM($H$10:$H$13)</f>
        <v>34</v>
      </c>
      <c r="I14" s="28">
        <f>SUM($I$10:$I$12)</f>
        <v>33</v>
      </c>
      <c r="K14" s="25" t="s">
        <v>37</v>
      </c>
      <c r="L14" s="19">
        <f>COUNTIF('section_315G-short'!H:H, "Unknown")</f>
        <v>7</v>
      </c>
      <c r="M14" s="19">
        <f>COUNTIF('section_315G-short'!I:I, "Unknown")</f>
        <v>7</v>
      </c>
      <c r="P14" s="25" t="s">
        <v>87</v>
      </c>
      <c r="Q14" s="19">
        <f>COUNTIF('section_315G-short'!L:L, "Very Poor")</f>
        <v>5</v>
      </c>
      <c r="R14" s="19">
        <f>COUNTIF('section_315G-short'!M:M, "Very Poor")</f>
        <v>6</v>
      </c>
    </row>
    <row r="15" spans="1:22" x14ac:dyDescent="0.3">
      <c r="L15" s="28">
        <f>SUM($L$10:$L$14)</f>
        <v>34</v>
      </c>
      <c r="M15" s="28">
        <f>SUM($M$10:$M$14)</f>
        <v>34</v>
      </c>
      <c r="P15" s="25" t="s">
        <v>157</v>
      </c>
      <c r="Q15" s="19">
        <f>COUNTIF('section_315G-short'!L:L, "FIA Only")</f>
        <v>3</v>
      </c>
      <c r="R15" s="19">
        <f>COUNTIF('section_315G-short'!M:M, "FIA Only")</f>
        <v>3</v>
      </c>
    </row>
    <row r="16" spans="1:22" x14ac:dyDescent="0.3">
      <c r="A16" s="31" t="s">
        <v>391</v>
      </c>
      <c r="B16" s="31"/>
      <c r="C16" s="31"/>
      <c r="D16" s="31"/>
      <c r="E16" s="31"/>
      <c r="F16" s="31"/>
      <c r="P16" s="25" t="s">
        <v>37</v>
      </c>
      <c r="Q16" s="19">
        <f>COUNTIF('section_315G-short'!L:L, "Unknown")</f>
        <v>4</v>
      </c>
      <c r="R16" s="19">
        <f>COUNTIF('section_315G-short'!M:M, "Unknown")</f>
        <v>4</v>
      </c>
    </row>
    <row r="17" spans="1:18" x14ac:dyDescent="0.3">
      <c r="A17" s="31"/>
      <c r="B17" s="31"/>
      <c r="C17" s="31"/>
      <c r="D17" s="31"/>
      <c r="E17" s="31"/>
      <c r="F17" s="31"/>
      <c r="Q17" s="28">
        <f>SUM($Q$10:$Q$16)</f>
        <v>34</v>
      </c>
      <c r="R17" s="28">
        <f>SUM($R$10:$R$16)</f>
        <v>34</v>
      </c>
    </row>
    <row r="18" spans="1:18" x14ac:dyDescent="0.3">
      <c r="A18" s="3" t="s">
        <v>392</v>
      </c>
      <c r="I18" s="3" t="s">
        <v>393</v>
      </c>
    </row>
    <row r="19" spans="1:18" x14ac:dyDescent="0.3">
      <c r="B19" t="s">
        <v>394</v>
      </c>
      <c r="C19" s="3">
        <v>2009</v>
      </c>
      <c r="D19" s="3">
        <v>2039</v>
      </c>
      <c r="E19" s="3">
        <v>2069</v>
      </c>
      <c r="F19" s="3">
        <v>2099</v>
      </c>
      <c r="J19" t="s">
        <v>394</v>
      </c>
      <c r="K19" s="3">
        <v>2009</v>
      </c>
      <c r="L19" s="3">
        <v>2039</v>
      </c>
      <c r="M19" s="3">
        <v>2069</v>
      </c>
      <c r="N19" s="3">
        <v>2099</v>
      </c>
    </row>
    <row r="20" spans="1:18" x14ac:dyDescent="0.3">
      <c r="A20" s="30" t="s">
        <v>395</v>
      </c>
      <c r="B20" t="s">
        <v>396</v>
      </c>
      <c r="C20" s="26">
        <v>64.19</v>
      </c>
      <c r="D20" s="26">
        <v>65.63</v>
      </c>
      <c r="E20" s="26">
        <v>67.16</v>
      </c>
      <c r="F20" s="26">
        <v>67.92</v>
      </c>
      <c r="I20" s="30" t="s">
        <v>397</v>
      </c>
      <c r="J20" t="s">
        <v>396</v>
      </c>
      <c r="K20" s="26">
        <v>30.32</v>
      </c>
      <c r="L20" s="26">
        <v>31.64</v>
      </c>
      <c r="M20" s="26">
        <v>30.71</v>
      </c>
      <c r="N20" s="26">
        <v>29.75</v>
      </c>
    </row>
    <row r="21" spans="1:18" x14ac:dyDescent="0.3">
      <c r="A21" s="30"/>
      <c r="B21" t="s">
        <v>398</v>
      </c>
      <c r="C21" s="26">
        <v>64.19</v>
      </c>
      <c r="D21" s="26">
        <v>66.25</v>
      </c>
      <c r="E21" s="26">
        <v>68.13</v>
      </c>
      <c r="F21" s="26">
        <v>70.739999999999995</v>
      </c>
      <c r="I21" s="30"/>
      <c r="J21" t="s">
        <v>398</v>
      </c>
      <c r="K21" s="26">
        <v>30.32</v>
      </c>
      <c r="L21" s="26">
        <v>29.42</v>
      </c>
      <c r="M21" s="26">
        <v>32.33</v>
      </c>
      <c r="N21" s="26">
        <v>31.59</v>
      </c>
    </row>
    <row r="22" spans="1:18" x14ac:dyDescent="0.3">
      <c r="B22" t="s">
        <v>399</v>
      </c>
      <c r="C22" s="26">
        <v>64.19</v>
      </c>
      <c r="D22" s="26">
        <v>68.14</v>
      </c>
      <c r="E22" s="26">
        <v>68.56</v>
      </c>
      <c r="F22" s="26">
        <v>70.25</v>
      </c>
      <c r="J22" t="s">
        <v>399</v>
      </c>
      <c r="K22" s="26">
        <v>30.32</v>
      </c>
      <c r="L22" s="26">
        <v>30.5</v>
      </c>
      <c r="M22" s="26">
        <v>35.46</v>
      </c>
      <c r="N22" s="26">
        <v>28.97</v>
      </c>
    </row>
    <row r="23" spans="1:18" x14ac:dyDescent="0.3">
      <c r="B23" t="s">
        <v>400</v>
      </c>
      <c r="C23" s="26">
        <v>64.19</v>
      </c>
      <c r="D23" s="26">
        <v>67.150000000000006</v>
      </c>
      <c r="E23" s="26">
        <v>70.16</v>
      </c>
      <c r="F23" s="26">
        <v>74.099999999999994</v>
      </c>
      <c r="J23" t="s">
        <v>400</v>
      </c>
      <c r="K23" s="26">
        <v>30.32</v>
      </c>
      <c r="L23" s="26">
        <v>30.07</v>
      </c>
      <c r="M23" s="26">
        <v>32.43</v>
      </c>
      <c r="N23" s="26">
        <v>30.35</v>
      </c>
    </row>
    <row r="24" spans="1:18" x14ac:dyDescent="0.3">
      <c r="B24" t="s">
        <v>401</v>
      </c>
      <c r="C24" s="26">
        <v>64.19</v>
      </c>
      <c r="D24" s="26">
        <v>66.400000000000006</v>
      </c>
      <c r="E24" s="26">
        <v>68.91</v>
      </c>
      <c r="F24" s="26">
        <v>69.75</v>
      </c>
      <c r="J24" t="s">
        <v>401</v>
      </c>
      <c r="K24" s="26">
        <v>30.32</v>
      </c>
      <c r="L24" s="26">
        <v>31.2</v>
      </c>
      <c r="M24" s="26">
        <v>30.28</v>
      </c>
      <c r="N24" s="26">
        <v>32.06</v>
      </c>
    </row>
    <row r="25" spans="1:18" x14ac:dyDescent="0.3">
      <c r="B25" t="s">
        <v>402</v>
      </c>
      <c r="C25" s="26">
        <v>64.19</v>
      </c>
      <c r="D25" s="26">
        <v>66.819999999999993</v>
      </c>
      <c r="E25" s="26">
        <v>70.680000000000007</v>
      </c>
      <c r="F25" s="26">
        <v>73.67</v>
      </c>
      <c r="J25" t="s">
        <v>402</v>
      </c>
      <c r="K25" s="26">
        <v>30.32</v>
      </c>
      <c r="L25" s="26">
        <v>30.8</v>
      </c>
      <c r="M25" s="26">
        <v>27.59</v>
      </c>
      <c r="N25" s="26">
        <v>30.82</v>
      </c>
    </row>
    <row r="27" spans="1:18" x14ac:dyDescent="0.3">
      <c r="A27" s="30" t="s">
        <v>403</v>
      </c>
      <c r="B27" t="s">
        <v>396</v>
      </c>
      <c r="C27" s="26">
        <v>78.760000000000005</v>
      </c>
      <c r="D27" s="26">
        <v>80.040000000000006</v>
      </c>
      <c r="E27" s="26">
        <v>81.67</v>
      </c>
      <c r="F27" s="26">
        <v>82.43</v>
      </c>
      <c r="I27" s="30" t="s">
        <v>403</v>
      </c>
      <c r="J27" t="s">
        <v>396</v>
      </c>
      <c r="K27" s="26">
        <v>15.06</v>
      </c>
      <c r="L27" s="26">
        <v>16.34</v>
      </c>
      <c r="M27" s="26">
        <v>14.52</v>
      </c>
      <c r="N27" s="26">
        <v>14.75</v>
      </c>
    </row>
    <row r="28" spans="1:18" x14ac:dyDescent="0.3">
      <c r="A28" s="30"/>
      <c r="B28" t="s">
        <v>398</v>
      </c>
      <c r="C28" s="26">
        <v>78.760000000000005</v>
      </c>
      <c r="D28" s="26">
        <v>80.989999999999995</v>
      </c>
      <c r="E28" s="26">
        <v>82.74</v>
      </c>
      <c r="F28" s="26">
        <v>85.93</v>
      </c>
      <c r="I28" s="30"/>
      <c r="J28" t="s">
        <v>398</v>
      </c>
      <c r="K28" s="26">
        <v>15.06</v>
      </c>
      <c r="L28" s="26">
        <v>15.25</v>
      </c>
      <c r="M28" s="26">
        <v>15.5</v>
      </c>
      <c r="N28" s="26">
        <v>14.38</v>
      </c>
    </row>
    <row r="29" spans="1:18" x14ac:dyDescent="0.3">
      <c r="A29" s="30"/>
      <c r="B29" t="s">
        <v>399</v>
      </c>
      <c r="C29" s="26">
        <v>78.760000000000005</v>
      </c>
      <c r="D29" s="26">
        <v>83.78</v>
      </c>
      <c r="E29" s="26">
        <v>84.08</v>
      </c>
      <c r="F29" s="26">
        <v>86.86</v>
      </c>
      <c r="I29" s="30"/>
      <c r="J29" t="s">
        <v>399</v>
      </c>
      <c r="K29" s="26">
        <v>15.06</v>
      </c>
      <c r="L29" s="26">
        <v>15.48</v>
      </c>
      <c r="M29" s="26">
        <v>18.12</v>
      </c>
      <c r="N29" s="26">
        <v>14.6</v>
      </c>
    </row>
    <row r="30" spans="1:18" x14ac:dyDescent="0.3">
      <c r="B30" t="s">
        <v>400</v>
      </c>
      <c r="C30" s="26">
        <v>78.760000000000005</v>
      </c>
      <c r="D30" s="26">
        <v>82.96</v>
      </c>
      <c r="E30" s="26">
        <v>86.49</v>
      </c>
      <c r="F30" s="26">
        <v>91.5</v>
      </c>
      <c r="J30" t="s">
        <v>400</v>
      </c>
      <c r="K30" s="26">
        <v>15.06</v>
      </c>
      <c r="L30" s="26">
        <v>15.71</v>
      </c>
      <c r="M30" s="26">
        <v>16.440000000000001</v>
      </c>
      <c r="N30" s="26">
        <v>15.12</v>
      </c>
    </row>
    <row r="31" spans="1:18" x14ac:dyDescent="0.3">
      <c r="B31" t="s">
        <v>401</v>
      </c>
      <c r="C31" s="26">
        <v>78.760000000000005</v>
      </c>
      <c r="D31" s="26">
        <v>80.83</v>
      </c>
      <c r="E31" s="26">
        <v>82.91</v>
      </c>
      <c r="F31" s="26">
        <v>83.45</v>
      </c>
      <c r="J31" t="s">
        <v>401</v>
      </c>
      <c r="K31" s="26">
        <v>15.06</v>
      </c>
      <c r="L31" s="26">
        <v>15.13</v>
      </c>
      <c r="M31" s="26">
        <v>14.99</v>
      </c>
      <c r="N31" s="26">
        <v>15.95</v>
      </c>
    </row>
    <row r="32" spans="1:18" x14ac:dyDescent="0.3">
      <c r="B32" t="s">
        <v>402</v>
      </c>
      <c r="C32" s="26">
        <v>78.760000000000005</v>
      </c>
      <c r="D32" s="26">
        <v>81.41</v>
      </c>
      <c r="E32" s="26">
        <v>85.53</v>
      </c>
      <c r="F32" s="26">
        <v>88.14</v>
      </c>
      <c r="J32" t="s">
        <v>402</v>
      </c>
      <c r="K32" s="26">
        <v>15.06</v>
      </c>
      <c r="L32" s="26">
        <v>14.75</v>
      </c>
      <c r="M32" s="26">
        <v>12.43</v>
      </c>
      <c r="N32" s="26">
        <v>14.45</v>
      </c>
    </row>
    <row r="34" spans="1:21" x14ac:dyDescent="0.3">
      <c r="A34" s="30" t="s">
        <v>404</v>
      </c>
      <c r="B34" t="s">
        <v>396</v>
      </c>
      <c r="C34" s="26">
        <v>42.41</v>
      </c>
      <c r="D34" s="26">
        <v>44.7</v>
      </c>
      <c r="E34" s="26">
        <v>45.3</v>
      </c>
      <c r="F34" s="26">
        <v>46</v>
      </c>
    </row>
    <row r="35" spans="1:21" x14ac:dyDescent="0.3">
      <c r="A35" s="30"/>
      <c r="B35" t="s">
        <v>398</v>
      </c>
      <c r="C35" s="26">
        <v>42.41</v>
      </c>
      <c r="D35" s="26">
        <v>44.48</v>
      </c>
      <c r="E35" s="26">
        <v>45.33</v>
      </c>
      <c r="F35" s="26">
        <v>46.77</v>
      </c>
      <c r="I35" s="32" t="s">
        <v>407</v>
      </c>
      <c r="J35" s="33"/>
      <c r="K35" s="33"/>
      <c r="L35" s="33"/>
      <c r="M35" s="33"/>
      <c r="N35" s="33"/>
      <c r="O35" s="33"/>
      <c r="P35" s="33"/>
      <c r="Q35" s="33"/>
      <c r="R35" s="33"/>
      <c r="S35" s="33"/>
      <c r="T35" s="33"/>
      <c r="U35" s="33"/>
    </row>
    <row r="36" spans="1:21" x14ac:dyDescent="0.3">
      <c r="A36" s="30"/>
      <c r="B36" t="s">
        <v>399</v>
      </c>
      <c r="C36" s="26">
        <v>42.41</v>
      </c>
      <c r="D36" s="26">
        <v>45.65</v>
      </c>
      <c r="E36" s="26">
        <v>45.64</v>
      </c>
      <c r="F36" s="26">
        <v>45.85</v>
      </c>
      <c r="I36" s="33"/>
      <c r="J36" s="33"/>
      <c r="K36" s="33"/>
      <c r="L36" s="33"/>
      <c r="M36" s="33"/>
      <c r="N36" s="33"/>
      <c r="O36" s="33"/>
      <c r="P36" s="33"/>
      <c r="Q36" s="33"/>
      <c r="R36" s="33"/>
      <c r="S36" s="33"/>
      <c r="T36" s="33"/>
      <c r="U36" s="33"/>
    </row>
    <row r="37" spans="1:21" x14ac:dyDescent="0.3">
      <c r="B37" t="s">
        <v>400</v>
      </c>
      <c r="C37" s="26">
        <v>42.41</v>
      </c>
      <c r="D37" s="26">
        <v>43.23</v>
      </c>
      <c r="E37" s="26">
        <v>44.47</v>
      </c>
      <c r="F37" s="26">
        <v>44.69</v>
      </c>
      <c r="I37" s="33"/>
      <c r="J37" s="33"/>
      <c r="K37" s="33"/>
      <c r="L37" s="33"/>
      <c r="M37" s="33"/>
      <c r="N37" s="33"/>
      <c r="O37" s="33"/>
      <c r="P37" s="33"/>
      <c r="Q37" s="33"/>
      <c r="R37" s="33"/>
      <c r="S37" s="33"/>
      <c r="T37" s="33"/>
      <c r="U37" s="33"/>
    </row>
    <row r="38" spans="1:21" x14ac:dyDescent="0.3">
      <c r="B38" t="s">
        <v>401</v>
      </c>
      <c r="C38" s="26">
        <v>42.41</v>
      </c>
      <c r="D38" s="26">
        <v>42.98</v>
      </c>
      <c r="E38" s="26">
        <v>45.03</v>
      </c>
      <c r="F38" s="26">
        <v>45.31</v>
      </c>
      <c r="I38" s="33"/>
      <c r="J38" s="33"/>
      <c r="K38" s="33"/>
      <c r="L38" s="33"/>
      <c r="M38" s="33"/>
      <c r="N38" s="33"/>
      <c r="O38" s="33"/>
      <c r="P38" s="33"/>
      <c r="Q38" s="33"/>
      <c r="R38" s="33"/>
      <c r="S38" s="33"/>
      <c r="T38" s="33"/>
      <c r="U38" s="33"/>
    </row>
    <row r="39" spans="1:21" x14ac:dyDescent="0.3">
      <c r="B39" t="s">
        <v>402</v>
      </c>
      <c r="C39" s="26">
        <v>42.41</v>
      </c>
      <c r="D39" s="26">
        <v>45.76</v>
      </c>
      <c r="E39" s="26">
        <v>47.46</v>
      </c>
      <c r="F39" s="26">
        <v>48.97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405</v>
      </c>
      <c r="B41" t="s">
        <v>396</v>
      </c>
      <c r="C41" s="26">
        <v>84.48</v>
      </c>
      <c r="D41" s="26">
        <v>85.53</v>
      </c>
      <c r="E41" s="26">
        <v>86.65</v>
      </c>
      <c r="F41" s="26">
        <v>86.88</v>
      </c>
      <c r="I41" s="33"/>
      <c r="J41" s="33"/>
      <c r="K41" s="33"/>
      <c r="L41" s="33"/>
      <c r="M41" s="33"/>
      <c r="N41" s="33"/>
      <c r="O41" s="33"/>
      <c r="P41" s="33"/>
      <c r="Q41" s="33"/>
      <c r="R41" s="33"/>
      <c r="S41" s="33"/>
      <c r="T41" s="33"/>
      <c r="U41" s="33"/>
    </row>
    <row r="42" spans="1:21" x14ac:dyDescent="0.3">
      <c r="A42" s="30"/>
      <c r="B42" t="s">
        <v>398</v>
      </c>
      <c r="C42" s="26">
        <v>84.48</v>
      </c>
      <c r="D42" s="26">
        <v>86.51</v>
      </c>
      <c r="E42" s="26">
        <v>87.16</v>
      </c>
      <c r="F42" s="26">
        <v>88.98</v>
      </c>
      <c r="I42" s="33"/>
      <c r="J42" s="33"/>
      <c r="K42" s="33"/>
      <c r="L42" s="33"/>
      <c r="M42" s="33"/>
      <c r="N42" s="33"/>
      <c r="O42" s="33"/>
      <c r="P42" s="33"/>
      <c r="Q42" s="33"/>
      <c r="R42" s="33"/>
      <c r="S42" s="33"/>
      <c r="T42" s="33"/>
      <c r="U42" s="33"/>
    </row>
    <row r="43" spans="1:21" x14ac:dyDescent="0.3">
      <c r="A43" s="30"/>
      <c r="B43" t="s">
        <v>399</v>
      </c>
      <c r="C43" s="26">
        <v>84.48</v>
      </c>
      <c r="D43" s="26">
        <v>89.81</v>
      </c>
      <c r="E43" s="26">
        <v>90.04</v>
      </c>
      <c r="F43" s="26">
        <v>92.06</v>
      </c>
      <c r="I43" s="33"/>
      <c r="J43" s="33"/>
      <c r="K43" s="33"/>
      <c r="L43" s="33"/>
      <c r="M43" s="33"/>
      <c r="N43" s="33"/>
      <c r="O43" s="33"/>
      <c r="P43" s="33"/>
      <c r="Q43" s="33"/>
      <c r="R43" s="33"/>
      <c r="S43" s="33"/>
      <c r="T43" s="33"/>
      <c r="U43" s="33"/>
    </row>
    <row r="44" spans="1:21" x14ac:dyDescent="0.3">
      <c r="B44" t="s">
        <v>400</v>
      </c>
      <c r="C44" s="26">
        <v>84.48</v>
      </c>
      <c r="D44" s="26">
        <v>90.13</v>
      </c>
      <c r="E44" s="26">
        <v>91.88</v>
      </c>
      <c r="F44" s="26">
        <v>95.98</v>
      </c>
      <c r="I44" s="33"/>
      <c r="J44" s="33"/>
      <c r="K44" s="33"/>
      <c r="L44" s="33"/>
      <c r="M44" s="33"/>
      <c r="N44" s="33"/>
      <c r="O44" s="33"/>
      <c r="P44" s="33"/>
      <c r="Q44" s="33"/>
      <c r="R44" s="33"/>
      <c r="S44" s="33"/>
      <c r="T44" s="33"/>
      <c r="U44" s="33"/>
    </row>
    <row r="45" spans="1:21" x14ac:dyDescent="0.3">
      <c r="B45" t="s">
        <v>401</v>
      </c>
      <c r="C45" s="26">
        <v>84.48</v>
      </c>
      <c r="D45" s="26">
        <v>86.54</v>
      </c>
      <c r="E45" s="26">
        <v>87.64</v>
      </c>
      <c r="F45" s="26">
        <v>87.88</v>
      </c>
    </row>
    <row r="46" spans="1:21" x14ac:dyDescent="0.3">
      <c r="B46" t="s">
        <v>402</v>
      </c>
      <c r="C46" s="26">
        <v>84.48</v>
      </c>
      <c r="D46" s="26">
        <v>87.36</v>
      </c>
      <c r="E46" s="26">
        <v>89.47</v>
      </c>
      <c r="F46" s="26">
        <v>90.51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315G&amp;C&amp;"-,Bold"&amp;15EcoMap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5.98" manualMin="84.4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8.97" manualMin="42.4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12" manualMin="12.4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1.5" manualMin="78.76000000000000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5.46" manualMin="27.5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4.099999999999994" manualMin="64.1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165</v>
      </c>
      <c r="B1" s="24" t="s">
        <v>167</v>
      </c>
      <c r="C1" s="24" t="s">
        <v>1</v>
      </c>
      <c r="D1" s="24" t="s">
        <v>2</v>
      </c>
      <c r="E1" s="24" t="s">
        <v>171</v>
      </c>
      <c r="F1" s="24" t="s">
        <v>173</v>
      </c>
      <c r="G1" s="24" t="s">
        <v>175</v>
      </c>
      <c r="H1" s="24" t="s">
        <v>351</v>
      </c>
      <c r="I1" s="24" t="s">
        <v>352</v>
      </c>
      <c r="J1" s="24" t="s">
        <v>179</v>
      </c>
      <c r="K1" s="24" t="s">
        <v>181</v>
      </c>
      <c r="L1" s="24" t="s">
        <v>353</v>
      </c>
      <c r="M1" s="24" t="s">
        <v>354</v>
      </c>
      <c r="N1" s="24" t="s">
        <v>15</v>
      </c>
      <c r="O1" s="24" t="s">
        <v>16</v>
      </c>
      <c r="P1" s="24" t="s">
        <v>31</v>
      </c>
      <c r="Q1" s="24" t="s">
        <v>188</v>
      </c>
      <c r="R1" s="24"/>
      <c r="S1" s="24"/>
      <c r="T1" s="24"/>
    </row>
    <row r="2" spans="1:20" x14ac:dyDescent="0.3">
      <c r="A2" s="24" t="s">
        <v>127</v>
      </c>
      <c r="B2" s="24" t="s">
        <v>128</v>
      </c>
      <c r="C2" t="s">
        <v>52</v>
      </c>
      <c r="D2" t="s">
        <v>44</v>
      </c>
      <c r="E2">
        <v>61.9</v>
      </c>
      <c r="F2">
        <v>1933.84</v>
      </c>
      <c r="G2">
        <v>33.21</v>
      </c>
      <c r="H2" t="s">
        <v>73</v>
      </c>
      <c r="I2" t="s">
        <v>73</v>
      </c>
      <c r="J2" t="s">
        <v>44</v>
      </c>
      <c r="K2" t="s">
        <v>47</v>
      </c>
      <c r="L2" t="s">
        <v>48</v>
      </c>
      <c r="M2" t="s">
        <v>48</v>
      </c>
      <c r="P2">
        <v>1</v>
      </c>
      <c r="Q2">
        <f>ROW()-1</f>
        <v>1</v>
      </c>
    </row>
    <row r="3" spans="1:20" x14ac:dyDescent="0.3">
      <c r="A3" s="24" t="s">
        <v>41</v>
      </c>
      <c r="B3" s="24" t="s">
        <v>42</v>
      </c>
      <c r="C3" t="s">
        <v>43</v>
      </c>
      <c r="D3" t="s">
        <v>44</v>
      </c>
      <c r="E3">
        <v>37</v>
      </c>
      <c r="F3">
        <v>952.97</v>
      </c>
      <c r="G3">
        <v>23.86</v>
      </c>
      <c r="H3" t="s">
        <v>45</v>
      </c>
      <c r="I3" t="s">
        <v>45</v>
      </c>
      <c r="J3" t="s">
        <v>53</v>
      </c>
      <c r="K3" t="s">
        <v>47</v>
      </c>
      <c r="L3" t="s">
        <v>49</v>
      </c>
      <c r="M3" t="s">
        <v>49</v>
      </c>
      <c r="P3">
        <v>0</v>
      </c>
      <c r="Q3">
        <f t="shared" ref="Q3:Q35" si="0">ROW()-1</f>
        <v>2</v>
      </c>
    </row>
    <row r="4" spans="1:20" x14ac:dyDescent="0.3">
      <c r="A4" s="24" t="s">
        <v>135</v>
      </c>
      <c r="B4" s="24" t="s">
        <v>136</v>
      </c>
      <c r="C4" t="s">
        <v>43</v>
      </c>
      <c r="D4" t="s">
        <v>44</v>
      </c>
      <c r="E4">
        <v>38</v>
      </c>
      <c r="F4">
        <v>879.71</v>
      </c>
      <c r="G4">
        <v>17.52</v>
      </c>
      <c r="H4" t="s">
        <v>45</v>
      </c>
      <c r="I4" t="s">
        <v>45</v>
      </c>
      <c r="J4" t="s">
        <v>53</v>
      </c>
      <c r="K4" t="s">
        <v>47</v>
      </c>
      <c r="L4" t="s">
        <v>49</v>
      </c>
      <c r="M4" t="s">
        <v>49</v>
      </c>
      <c r="P4">
        <v>1</v>
      </c>
      <c r="Q4">
        <f t="shared" si="0"/>
        <v>3</v>
      </c>
    </row>
    <row r="5" spans="1:20" x14ac:dyDescent="0.3">
      <c r="A5" s="24" t="s">
        <v>147</v>
      </c>
      <c r="B5" s="24" t="s">
        <v>148</v>
      </c>
      <c r="C5" t="s">
        <v>43</v>
      </c>
      <c r="D5" t="s">
        <v>53</v>
      </c>
      <c r="E5">
        <v>47.7</v>
      </c>
      <c r="F5">
        <v>548.07000000000005</v>
      </c>
      <c r="G5">
        <v>14.13</v>
      </c>
      <c r="H5" t="s">
        <v>45</v>
      </c>
      <c r="I5" t="s">
        <v>45</v>
      </c>
      <c r="J5" t="s">
        <v>35</v>
      </c>
      <c r="K5" t="s">
        <v>47</v>
      </c>
      <c r="L5" t="s">
        <v>48</v>
      </c>
      <c r="M5" t="s">
        <v>48</v>
      </c>
      <c r="P5">
        <v>1</v>
      </c>
      <c r="Q5">
        <f t="shared" si="0"/>
        <v>4</v>
      </c>
    </row>
    <row r="6" spans="1:20" x14ac:dyDescent="0.3">
      <c r="A6" s="24" t="s">
        <v>121</v>
      </c>
      <c r="B6" s="24" t="s">
        <v>122</v>
      </c>
      <c r="C6" t="s">
        <v>63</v>
      </c>
      <c r="D6" t="s">
        <v>53</v>
      </c>
      <c r="E6">
        <v>29.2</v>
      </c>
      <c r="F6">
        <v>301.06</v>
      </c>
      <c r="G6">
        <v>11.98</v>
      </c>
      <c r="H6" t="s">
        <v>73</v>
      </c>
      <c r="I6" t="s">
        <v>73</v>
      </c>
      <c r="J6" t="s">
        <v>44</v>
      </c>
      <c r="K6" t="s">
        <v>70</v>
      </c>
      <c r="L6" t="s">
        <v>58</v>
      </c>
      <c r="M6" t="s">
        <v>58</v>
      </c>
      <c r="P6">
        <v>1</v>
      </c>
      <c r="Q6">
        <f t="shared" si="0"/>
        <v>5</v>
      </c>
    </row>
    <row r="7" spans="1:20" x14ac:dyDescent="0.3">
      <c r="A7" s="24" t="s">
        <v>78</v>
      </c>
      <c r="B7" s="24" t="s">
        <v>79</v>
      </c>
      <c r="C7" t="s">
        <v>43</v>
      </c>
      <c r="D7" t="s">
        <v>53</v>
      </c>
      <c r="E7">
        <v>20.399999999999999</v>
      </c>
      <c r="F7">
        <v>90.58</v>
      </c>
      <c r="G7">
        <v>3.58</v>
      </c>
      <c r="H7" t="s">
        <v>73</v>
      </c>
      <c r="I7" t="s">
        <v>54</v>
      </c>
      <c r="J7" t="s">
        <v>53</v>
      </c>
      <c r="K7" t="s">
        <v>70</v>
      </c>
      <c r="L7" t="s">
        <v>59</v>
      </c>
      <c r="M7" t="s">
        <v>58</v>
      </c>
      <c r="P7">
        <v>1</v>
      </c>
      <c r="Q7">
        <f t="shared" si="0"/>
        <v>6</v>
      </c>
    </row>
    <row r="8" spans="1:20" x14ac:dyDescent="0.3">
      <c r="A8" s="24" t="s">
        <v>66</v>
      </c>
      <c r="B8" s="24" t="s">
        <v>67</v>
      </c>
      <c r="C8" t="s">
        <v>63</v>
      </c>
      <c r="D8" t="s">
        <v>35</v>
      </c>
      <c r="E8">
        <v>22.5</v>
      </c>
      <c r="F8">
        <v>88.76</v>
      </c>
      <c r="G8">
        <v>4.92</v>
      </c>
      <c r="H8" t="s">
        <v>68</v>
      </c>
      <c r="I8" t="s">
        <v>45</v>
      </c>
      <c r="J8" t="s">
        <v>44</v>
      </c>
      <c r="K8" t="s">
        <v>70</v>
      </c>
      <c r="L8" t="s">
        <v>49</v>
      </c>
      <c r="M8" t="s">
        <v>49</v>
      </c>
      <c r="P8">
        <v>1</v>
      </c>
      <c r="Q8">
        <f t="shared" si="0"/>
        <v>7</v>
      </c>
    </row>
    <row r="9" spans="1:20" x14ac:dyDescent="0.3">
      <c r="A9" s="24" t="s">
        <v>154</v>
      </c>
      <c r="B9" s="24" t="s">
        <v>155</v>
      </c>
      <c r="C9" t="s">
        <v>43</v>
      </c>
      <c r="D9" t="s">
        <v>0</v>
      </c>
      <c r="E9">
        <v>15.7</v>
      </c>
      <c r="F9">
        <v>86.42</v>
      </c>
      <c r="G9">
        <v>8.8800000000000008</v>
      </c>
      <c r="H9" t="s">
        <v>37</v>
      </c>
      <c r="I9" t="s">
        <v>37</v>
      </c>
      <c r="J9" t="s">
        <v>36</v>
      </c>
      <c r="K9" t="s">
        <v>70</v>
      </c>
      <c r="L9" t="s">
        <v>157</v>
      </c>
      <c r="M9" t="s">
        <v>157</v>
      </c>
      <c r="P9">
        <v>0</v>
      </c>
      <c r="Q9">
        <f t="shared" si="0"/>
        <v>8</v>
      </c>
    </row>
    <row r="10" spans="1:20" x14ac:dyDescent="0.3">
      <c r="A10" s="24" t="s">
        <v>71</v>
      </c>
      <c r="B10" s="24" t="s">
        <v>72</v>
      </c>
      <c r="C10" t="s">
        <v>34</v>
      </c>
      <c r="D10" t="s">
        <v>35</v>
      </c>
      <c r="E10">
        <v>11.1</v>
      </c>
      <c r="F10">
        <v>61.25</v>
      </c>
      <c r="G10">
        <v>8.44</v>
      </c>
      <c r="H10" t="s">
        <v>73</v>
      </c>
      <c r="I10" t="s">
        <v>54</v>
      </c>
      <c r="J10" t="s">
        <v>35</v>
      </c>
      <c r="K10" t="s">
        <v>70</v>
      </c>
      <c r="L10" t="s">
        <v>59</v>
      </c>
      <c r="M10" t="s">
        <v>59</v>
      </c>
      <c r="N10" t="s">
        <v>60</v>
      </c>
      <c r="O10" t="s">
        <v>60</v>
      </c>
      <c r="P10">
        <v>0</v>
      </c>
      <c r="Q10">
        <f t="shared" si="0"/>
        <v>9</v>
      </c>
    </row>
    <row r="11" spans="1:20" x14ac:dyDescent="0.3">
      <c r="A11" s="24" t="s">
        <v>143</v>
      </c>
      <c r="B11" s="24" t="s">
        <v>144</v>
      </c>
      <c r="C11" t="s">
        <v>52</v>
      </c>
      <c r="D11" t="s">
        <v>53</v>
      </c>
      <c r="E11">
        <v>9.1999999999999993</v>
      </c>
      <c r="F11">
        <v>55.16</v>
      </c>
      <c r="G11">
        <v>4.16</v>
      </c>
      <c r="H11" t="s">
        <v>54</v>
      </c>
      <c r="I11" t="s">
        <v>54</v>
      </c>
      <c r="J11" t="s">
        <v>53</v>
      </c>
      <c r="K11" t="s">
        <v>70</v>
      </c>
      <c r="L11" t="s">
        <v>58</v>
      </c>
      <c r="M11" t="s">
        <v>58</v>
      </c>
      <c r="N11" t="s">
        <v>60</v>
      </c>
      <c r="O11" t="s">
        <v>60</v>
      </c>
      <c r="P11">
        <v>1</v>
      </c>
      <c r="Q11">
        <f t="shared" si="0"/>
        <v>10</v>
      </c>
    </row>
    <row r="12" spans="1:20" x14ac:dyDescent="0.3">
      <c r="A12" s="24" t="s">
        <v>82</v>
      </c>
      <c r="B12" s="24" t="s">
        <v>83</v>
      </c>
      <c r="C12" t="s">
        <v>52</v>
      </c>
      <c r="D12" t="s">
        <v>53</v>
      </c>
      <c r="E12">
        <v>10.7</v>
      </c>
      <c r="F12">
        <v>49.96</v>
      </c>
      <c r="G12">
        <v>2.52</v>
      </c>
      <c r="H12" t="s">
        <v>84</v>
      </c>
      <c r="I12" t="s">
        <v>84</v>
      </c>
      <c r="J12" t="s">
        <v>44</v>
      </c>
      <c r="K12" t="s">
        <v>57</v>
      </c>
      <c r="L12" t="s">
        <v>59</v>
      </c>
      <c r="M12" t="s">
        <v>59</v>
      </c>
      <c r="N12" t="s">
        <v>60</v>
      </c>
      <c r="O12" t="s">
        <v>60</v>
      </c>
      <c r="P12">
        <v>1</v>
      </c>
      <c r="Q12">
        <f t="shared" si="0"/>
        <v>11</v>
      </c>
    </row>
    <row r="13" spans="1:20" x14ac:dyDescent="0.3">
      <c r="A13" s="24" t="s">
        <v>138</v>
      </c>
      <c r="B13" s="24" t="s">
        <v>139</v>
      </c>
      <c r="C13" t="s">
        <v>34</v>
      </c>
      <c r="D13" t="s">
        <v>35</v>
      </c>
      <c r="E13">
        <v>8.3000000000000007</v>
      </c>
      <c r="F13">
        <v>23.43</v>
      </c>
      <c r="G13">
        <v>11.25</v>
      </c>
      <c r="H13" t="s">
        <v>73</v>
      </c>
      <c r="I13" t="s">
        <v>73</v>
      </c>
      <c r="J13" t="s">
        <v>35</v>
      </c>
      <c r="K13" t="s">
        <v>57</v>
      </c>
      <c r="L13" t="s">
        <v>87</v>
      </c>
      <c r="M13" t="s">
        <v>87</v>
      </c>
      <c r="P13">
        <v>0</v>
      </c>
      <c r="Q13">
        <f t="shared" si="0"/>
        <v>12</v>
      </c>
    </row>
    <row r="14" spans="1:20" x14ac:dyDescent="0.3">
      <c r="A14" s="24" t="s">
        <v>50</v>
      </c>
      <c r="B14" s="24" t="s">
        <v>51</v>
      </c>
      <c r="C14" t="s">
        <v>52</v>
      </c>
      <c r="D14" t="s">
        <v>53</v>
      </c>
      <c r="E14">
        <v>6.2</v>
      </c>
      <c r="F14">
        <v>11.36</v>
      </c>
      <c r="G14">
        <v>2.13</v>
      </c>
      <c r="H14" t="s">
        <v>54</v>
      </c>
      <c r="I14" t="s">
        <v>54</v>
      </c>
      <c r="J14" t="s">
        <v>53</v>
      </c>
      <c r="K14" t="s">
        <v>57</v>
      </c>
      <c r="L14" t="s">
        <v>59</v>
      </c>
      <c r="M14" t="s">
        <v>59</v>
      </c>
      <c r="N14" t="s">
        <v>60</v>
      </c>
      <c r="O14" t="s">
        <v>60</v>
      </c>
      <c r="P14">
        <v>2</v>
      </c>
      <c r="Q14">
        <f t="shared" si="0"/>
        <v>13</v>
      </c>
    </row>
    <row r="15" spans="1:20" x14ac:dyDescent="0.3">
      <c r="A15" s="24" t="s">
        <v>131</v>
      </c>
      <c r="B15" s="24" t="s">
        <v>132</v>
      </c>
      <c r="C15" t="s">
        <v>52</v>
      </c>
      <c r="D15" t="s">
        <v>44</v>
      </c>
      <c r="E15">
        <v>0.5</v>
      </c>
      <c r="F15">
        <v>10.9</v>
      </c>
      <c r="G15">
        <v>6.75</v>
      </c>
      <c r="H15" t="s">
        <v>73</v>
      </c>
      <c r="I15" t="s">
        <v>73</v>
      </c>
      <c r="J15" t="s">
        <v>53</v>
      </c>
      <c r="K15" t="s">
        <v>57</v>
      </c>
      <c r="L15" t="s">
        <v>87</v>
      </c>
      <c r="M15" t="s">
        <v>87</v>
      </c>
      <c r="P15">
        <v>0</v>
      </c>
      <c r="Q15">
        <f t="shared" si="0"/>
        <v>14</v>
      </c>
    </row>
    <row r="16" spans="1:20" x14ac:dyDescent="0.3">
      <c r="A16" s="24" t="s">
        <v>102</v>
      </c>
      <c r="B16" s="24" t="s">
        <v>103</v>
      </c>
      <c r="C16" t="s">
        <v>52</v>
      </c>
      <c r="D16" t="s">
        <v>35</v>
      </c>
      <c r="E16">
        <v>0.3</v>
      </c>
      <c r="F16">
        <v>10.130000000000001</v>
      </c>
      <c r="G16">
        <v>4.84</v>
      </c>
      <c r="H16" t="s">
        <v>73</v>
      </c>
      <c r="I16" t="s">
        <v>73</v>
      </c>
      <c r="J16" t="s">
        <v>53</v>
      </c>
      <c r="K16" t="s">
        <v>57</v>
      </c>
      <c r="L16" t="s">
        <v>87</v>
      </c>
      <c r="M16" t="s">
        <v>87</v>
      </c>
      <c r="P16">
        <v>0</v>
      </c>
      <c r="Q16">
        <f t="shared" si="0"/>
        <v>15</v>
      </c>
    </row>
    <row r="17" spans="1:17" x14ac:dyDescent="0.3">
      <c r="A17" s="24" t="s">
        <v>97</v>
      </c>
      <c r="B17" s="24" t="s">
        <v>98</v>
      </c>
      <c r="C17" t="s">
        <v>99</v>
      </c>
      <c r="D17" t="s">
        <v>35</v>
      </c>
      <c r="E17">
        <v>2.7</v>
      </c>
      <c r="F17">
        <v>6.93</v>
      </c>
      <c r="G17">
        <v>3.06</v>
      </c>
      <c r="H17" t="s">
        <v>54</v>
      </c>
      <c r="I17" t="s">
        <v>54</v>
      </c>
      <c r="J17" t="s">
        <v>53</v>
      </c>
      <c r="K17" t="s">
        <v>57</v>
      </c>
      <c r="L17" t="s">
        <v>59</v>
      </c>
      <c r="M17" t="s">
        <v>59</v>
      </c>
      <c r="N17" t="s">
        <v>60</v>
      </c>
      <c r="O17" t="s">
        <v>60</v>
      </c>
      <c r="P17">
        <v>2</v>
      </c>
      <c r="Q17">
        <f t="shared" si="0"/>
        <v>16</v>
      </c>
    </row>
    <row r="18" spans="1:17" x14ac:dyDescent="0.3">
      <c r="A18" s="24" t="s">
        <v>158</v>
      </c>
      <c r="B18" s="24" t="s">
        <v>159</v>
      </c>
      <c r="C18" t="s">
        <v>63</v>
      </c>
      <c r="D18" t="s">
        <v>0</v>
      </c>
      <c r="E18">
        <v>1.7</v>
      </c>
      <c r="F18">
        <v>5.89</v>
      </c>
      <c r="G18">
        <v>1.39</v>
      </c>
      <c r="H18" t="s">
        <v>37</v>
      </c>
      <c r="I18" t="s">
        <v>37</v>
      </c>
      <c r="J18" t="s">
        <v>53</v>
      </c>
      <c r="K18" t="s">
        <v>57</v>
      </c>
      <c r="L18" t="s">
        <v>157</v>
      </c>
      <c r="M18" t="s">
        <v>157</v>
      </c>
      <c r="P18">
        <v>0</v>
      </c>
      <c r="Q18">
        <f t="shared" si="0"/>
        <v>17</v>
      </c>
    </row>
    <row r="19" spans="1:17" x14ac:dyDescent="0.3">
      <c r="A19" s="24" t="s">
        <v>91</v>
      </c>
      <c r="B19" s="24" t="s">
        <v>92</v>
      </c>
      <c r="C19" t="s">
        <v>63</v>
      </c>
      <c r="D19" t="s">
        <v>35</v>
      </c>
      <c r="E19">
        <v>0.2</v>
      </c>
      <c r="F19">
        <v>3.79</v>
      </c>
      <c r="G19">
        <v>3.99</v>
      </c>
      <c r="H19" t="s">
        <v>73</v>
      </c>
      <c r="I19" t="s">
        <v>73</v>
      </c>
      <c r="J19" t="s">
        <v>44</v>
      </c>
      <c r="K19" t="s">
        <v>57</v>
      </c>
      <c r="L19" t="s">
        <v>59</v>
      </c>
      <c r="M19" t="s">
        <v>59</v>
      </c>
      <c r="N19" t="s">
        <v>60</v>
      </c>
      <c r="O19" t="s">
        <v>60</v>
      </c>
      <c r="P19">
        <v>2</v>
      </c>
      <c r="Q19">
        <f t="shared" si="0"/>
        <v>18</v>
      </c>
    </row>
    <row r="20" spans="1:17" x14ac:dyDescent="0.3">
      <c r="A20" s="24" t="s">
        <v>112</v>
      </c>
      <c r="B20" s="24" t="s">
        <v>113</v>
      </c>
      <c r="C20" t="s">
        <v>34</v>
      </c>
      <c r="D20" t="s">
        <v>35</v>
      </c>
      <c r="E20">
        <v>0.5</v>
      </c>
      <c r="F20">
        <v>3.14</v>
      </c>
      <c r="G20">
        <v>6.36</v>
      </c>
      <c r="H20" t="s">
        <v>54</v>
      </c>
      <c r="I20" t="s">
        <v>54</v>
      </c>
      <c r="J20" t="s">
        <v>53</v>
      </c>
      <c r="K20" t="s">
        <v>57</v>
      </c>
      <c r="L20" t="s">
        <v>59</v>
      </c>
      <c r="M20" t="s">
        <v>59</v>
      </c>
      <c r="N20" t="s">
        <v>60</v>
      </c>
      <c r="O20" t="s">
        <v>60</v>
      </c>
      <c r="P20">
        <v>2</v>
      </c>
      <c r="Q20">
        <f t="shared" si="0"/>
        <v>19</v>
      </c>
    </row>
    <row r="21" spans="1:17" x14ac:dyDescent="0.3">
      <c r="A21" s="24" t="s">
        <v>160</v>
      </c>
      <c r="B21" s="24" t="s">
        <v>161</v>
      </c>
      <c r="C21" t="s">
        <v>162</v>
      </c>
      <c r="D21" t="s">
        <v>0</v>
      </c>
      <c r="E21">
        <v>1</v>
      </c>
      <c r="F21">
        <v>2.7</v>
      </c>
      <c r="G21">
        <v>2.93</v>
      </c>
      <c r="H21" t="s">
        <v>37</v>
      </c>
      <c r="I21" t="s">
        <v>37</v>
      </c>
      <c r="J21" t="s">
        <v>53</v>
      </c>
      <c r="K21" t="s">
        <v>57</v>
      </c>
      <c r="L21" t="s">
        <v>157</v>
      </c>
      <c r="M21" t="s">
        <v>157</v>
      </c>
      <c r="P21">
        <v>0</v>
      </c>
      <c r="Q21">
        <f t="shared" si="0"/>
        <v>20</v>
      </c>
    </row>
    <row r="22" spans="1:17" x14ac:dyDescent="0.3">
      <c r="A22" s="24" t="s">
        <v>94</v>
      </c>
      <c r="B22" s="24" t="s">
        <v>95</v>
      </c>
      <c r="C22" t="s">
        <v>90</v>
      </c>
      <c r="D22" t="s">
        <v>53</v>
      </c>
      <c r="E22">
        <v>1.4</v>
      </c>
      <c r="F22">
        <v>2.66</v>
      </c>
      <c r="G22">
        <v>1.86</v>
      </c>
      <c r="H22" t="s">
        <v>73</v>
      </c>
      <c r="I22" t="s">
        <v>73</v>
      </c>
      <c r="J22" t="s">
        <v>35</v>
      </c>
      <c r="K22" t="s">
        <v>57</v>
      </c>
      <c r="L22" t="s">
        <v>87</v>
      </c>
      <c r="M22" t="s">
        <v>87</v>
      </c>
      <c r="P22">
        <v>0</v>
      </c>
      <c r="Q22">
        <f t="shared" si="0"/>
        <v>21</v>
      </c>
    </row>
    <row r="23" spans="1:17" x14ac:dyDescent="0.3">
      <c r="A23" s="24" t="s">
        <v>106</v>
      </c>
      <c r="B23" s="24" t="s">
        <v>107</v>
      </c>
      <c r="C23" t="s">
        <v>43</v>
      </c>
      <c r="D23" t="s">
        <v>53</v>
      </c>
      <c r="E23">
        <v>1.3</v>
      </c>
      <c r="F23">
        <v>2.1800000000000002</v>
      </c>
      <c r="G23">
        <v>1.49</v>
      </c>
      <c r="H23" t="s">
        <v>73</v>
      </c>
      <c r="I23" t="s">
        <v>73</v>
      </c>
      <c r="J23" t="s">
        <v>44</v>
      </c>
      <c r="K23" t="s">
        <v>57</v>
      </c>
      <c r="L23" t="s">
        <v>59</v>
      </c>
      <c r="M23" t="s">
        <v>59</v>
      </c>
      <c r="P23">
        <v>0</v>
      </c>
      <c r="Q23">
        <f t="shared" si="0"/>
        <v>22</v>
      </c>
    </row>
    <row r="24" spans="1:17" x14ac:dyDescent="0.3">
      <c r="A24" s="24" t="s">
        <v>141</v>
      </c>
      <c r="B24" s="24" t="s">
        <v>142</v>
      </c>
      <c r="C24" t="s">
        <v>90</v>
      </c>
      <c r="D24" t="s">
        <v>53</v>
      </c>
      <c r="E24">
        <v>1.1000000000000001</v>
      </c>
      <c r="F24">
        <v>1.98</v>
      </c>
      <c r="G24">
        <v>1.61</v>
      </c>
      <c r="H24" t="s">
        <v>54</v>
      </c>
      <c r="I24" t="s">
        <v>54</v>
      </c>
      <c r="J24" t="s">
        <v>53</v>
      </c>
      <c r="K24" t="s">
        <v>57</v>
      </c>
      <c r="L24" t="s">
        <v>59</v>
      </c>
      <c r="M24" t="s">
        <v>59</v>
      </c>
      <c r="N24" t="s">
        <v>60</v>
      </c>
      <c r="O24" t="s">
        <v>60</v>
      </c>
      <c r="P24">
        <v>2</v>
      </c>
      <c r="Q24">
        <f t="shared" si="0"/>
        <v>23</v>
      </c>
    </row>
    <row r="25" spans="1:17" x14ac:dyDescent="0.3">
      <c r="A25" s="24" t="s">
        <v>125</v>
      </c>
      <c r="B25" s="24" t="s">
        <v>126</v>
      </c>
      <c r="C25" t="s">
        <v>63</v>
      </c>
      <c r="D25" t="s">
        <v>35</v>
      </c>
      <c r="E25">
        <v>0.3</v>
      </c>
      <c r="F25">
        <v>1.81</v>
      </c>
      <c r="G25">
        <v>0.89</v>
      </c>
      <c r="H25" t="s">
        <v>73</v>
      </c>
      <c r="I25" t="s">
        <v>73</v>
      </c>
      <c r="J25" t="s">
        <v>44</v>
      </c>
      <c r="K25" t="s">
        <v>57</v>
      </c>
      <c r="L25" t="s">
        <v>59</v>
      </c>
      <c r="M25" t="s">
        <v>59</v>
      </c>
      <c r="P25">
        <v>0</v>
      </c>
      <c r="Q25">
        <f t="shared" si="0"/>
        <v>24</v>
      </c>
    </row>
    <row r="26" spans="1:17" x14ac:dyDescent="0.3">
      <c r="A26" s="24" t="s">
        <v>100</v>
      </c>
      <c r="B26" s="24" t="s">
        <v>101</v>
      </c>
      <c r="C26" t="s">
        <v>34</v>
      </c>
      <c r="D26" t="s">
        <v>35</v>
      </c>
      <c r="E26">
        <v>0.9</v>
      </c>
      <c r="F26">
        <v>1.25</v>
      </c>
      <c r="G26">
        <v>1.23</v>
      </c>
      <c r="H26" t="s">
        <v>73</v>
      </c>
      <c r="I26" t="s">
        <v>73</v>
      </c>
      <c r="J26" t="s">
        <v>44</v>
      </c>
      <c r="K26" t="s">
        <v>57</v>
      </c>
      <c r="L26" t="s">
        <v>59</v>
      </c>
      <c r="M26" t="s">
        <v>59</v>
      </c>
      <c r="P26">
        <v>0</v>
      </c>
      <c r="Q26">
        <f t="shared" si="0"/>
        <v>25</v>
      </c>
    </row>
    <row r="27" spans="1:17" x14ac:dyDescent="0.3">
      <c r="A27" s="24" t="s">
        <v>85</v>
      </c>
      <c r="B27" s="24" t="s">
        <v>86</v>
      </c>
      <c r="C27" t="s">
        <v>63</v>
      </c>
      <c r="D27" t="s">
        <v>35</v>
      </c>
      <c r="E27">
        <v>0.5</v>
      </c>
      <c r="F27">
        <v>0.83</v>
      </c>
      <c r="G27">
        <v>1.8</v>
      </c>
      <c r="H27" t="s">
        <v>73</v>
      </c>
      <c r="I27" t="s">
        <v>73</v>
      </c>
      <c r="J27" t="s">
        <v>53</v>
      </c>
      <c r="K27" t="s">
        <v>57</v>
      </c>
      <c r="L27" t="s">
        <v>87</v>
      </c>
      <c r="M27" t="s">
        <v>87</v>
      </c>
      <c r="P27">
        <v>0</v>
      </c>
      <c r="Q27">
        <f t="shared" si="0"/>
        <v>26</v>
      </c>
    </row>
    <row r="28" spans="1:17" x14ac:dyDescent="0.3">
      <c r="A28" s="24" t="s">
        <v>118</v>
      </c>
      <c r="B28" s="24" t="s">
        <v>119</v>
      </c>
      <c r="C28" t="s">
        <v>43</v>
      </c>
      <c r="D28" t="s">
        <v>53</v>
      </c>
      <c r="E28">
        <v>0.5</v>
      </c>
      <c r="F28">
        <v>0.62</v>
      </c>
      <c r="G28">
        <v>1.35</v>
      </c>
      <c r="H28" t="s">
        <v>73</v>
      </c>
      <c r="I28" t="s">
        <v>73</v>
      </c>
      <c r="J28" t="s">
        <v>44</v>
      </c>
      <c r="K28" t="s">
        <v>57</v>
      </c>
      <c r="L28" t="s">
        <v>59</v>
      </c>
      <c r="M28" t="s">
        <v>59</v>
      </c>
      <c r="P28">
        <v>0</v>
      </c>
      <c r="Q28">
        <f t="shared" si="0"/>
        <v>27</v>
      </c>
    </row>
    <row r="29" spans="1:17" x14ac:dyDescent="0.3">
      <c r="A29" s="24" t="s">
        <v>109</v>
      </c>
      <c r="B29" s="24" t="s">
        <v>110</v>
      </c>
      <c r="C29" t="s">
        <v>63</v>
      </c>
      <c r="D29" t="s">
        <v>35</v>
      </c>
      <c r="E29">
        <v>1.2</v>
      </c>
      <c r="F29">
        <v>0.39</v>
      </c>
      <c r="G29">
        <v>0.64</v>
      </c>
      <c r="H29" t="s">
        <v>54</v>
      </c>
      <c r="I29" t="s">
        <v>73</v>
      </c>
      <c r="J29" t="s">
        <v>53</v>
      </c>
      <c r="K29" t="s">
        <v>57</v>
      </c>
      <c r="L29" t="s">
        <v>59</v>
      </c>
      <c r="M29" t="s">
        <v>87</v>
      </c>
      <c r="P29">
        <v>0</v>
      </c>
      <c r="Q29">
        <f t="shared" si="0"/>
        <v>28</v>
      </c>
    </row>
    <row r="30" spans="1:17" x14ac:dyDescent="0.3">
      <c r="A30" s="24" t="s">
        <v>150</v>
      </c>
      <c r="B30" s="24" t="s">
        <v>151</v>
      </c>
      <c r="C30" t="s">
        <v>152</v>
      </c>
      <c r="D30" t="s">
        <v>35</v>
      </c>
      <c r="E30">
        <v>0.2</v>
      </c>
      <c r="F30">
        <v>0.28999999999999998</v>
      </c>
      <c r="G30">
        <v>0.32</v>
      </c>
      <c r="H30" t="s">
        <v>54</v>
      </c>
      <c r="I30" t="s">
        <v>54</v>
      </c>
      <c r="J30" t="s">
        <v>53</v>
      </c>
      <c r="K30" t="s">
        <v>57</v>
      </c>
      <c r="L30" t="s">
        <v>59</v>
      </c>
      <c r="M30" t="s">
        <v>59</v>
      </c>
      <c r="P30">
        <v>0</v>
      </c>
      <c r="Q30">
        <f t="shared" si="0"/>
        <v>29</v>
      </c>
    </row>
    <row r="31" spans="1:17" x14ac:dyDescent="0.3">
      <c r="A31" s="24" t="s">
        <v>116</v>
      </c>
      <c r="B31" s="24" t="s">
        <v>117</v>
      </c>
      <c r="C31" t="s">
        <v>90</v>
      </c>
      <c r="D31" t="s">
        <v>53</v>
      </c>
      <c r="E31">
        <v>0.1</v>
      </c>
      <c r="F31">
        <v>0.17</v>
      </c>
      <c r="G31">
        <v>0.04</v>
      </c>
      <c r="H31" t="s">
        <v>73</v>
      </c>
      <c r="I31" t="s">
        <v>73</v>
      </c>
      <c r="J31" t="s">
        <v>44</v>
      </c>
      <c r="K31" t="s">
        <v>57</v>
      </c>
      <c r="L31" t="s">
        <v>59</v>
      </c>
      <c r="M31" t="s">
        <v>59</v>
      </c>
      <c r="P31">
        <v>0</v>
      </c>
      <c r="Q31">
        <f t="shared" si="0"/>
        <v>30</v>
      </c>
    </row>
    <row r="32" spans="1:17" x14ac:dyDescent="0.3">
      <c r="A32" s="24" t="s">
        <v>32</v>
      </c>
      <c r="B32" s="24" t="s">
        <v>33</v>
      </c>
      <c r="C32" t="s">
        <v>34</v>
      </c>
      <c r="D32" t="s">
        <v>35</v>
      </c>
      <c r="E32">
        <v>0</v>
      </c>
      <c r="F32">
        <v>0</v>
      </c>
      <c r="G32">
        <v>0</v>
      </c>
      <c r="H32" t="s">
        <v>37</v>
      </c>
      <c r="I32" t="s">
        <v>37</v>
      </c>
      <c r="J32" t="s">
        <v>35</v>
      </c>
      <c r="K32" t="s">
        <v>40</v>
      </c>
      <c r="L32" t="s">
        <v>37</v>
      </c>
      <c r="M32" t="s">
        <v>37</v>
      </c>
      <c r="P32">
        <v>0</v>
      </c>
      <c r="Q32">
        <f t="shared" si="0"/>
        <v>31</v>
      </c>
    </row>
    <row r="33" spans="1:17" x14ac:dyDescent="0.3">
      <c r="A33" s="24" t="s">
        <v>61</v>
      </c>
      <c r="B33" s="24" t="s">
        <v>62</v>
      </c>
      <c r="C33" t="s">
        <v>63</v>
      </c>
      <c r="D33" t="s">
        <v>35</v>
      </c>
      <c r="E33">
        <v>0</v>
      </c>
      <c r="F33">
        <v>0</v>
      </c>
      <c r="G33">
        <v>0</v>
      </c>
      <c r="H33" t="s">
        <v>37</v>
      </c>
      <c r="I33" t="s">
        <v>37</v>
      </c>
      <c r="J33" t="s">
        <v>53</v>
      </c>
      <c r="K33" t="s">
        <v>65</v>
      </c>
      <c r="L33" t="s">
        <v>37</v>
      </c>
      <c r="M33" t="s">
        <v>37</v>
      </c>
      <c r="P33">
        <v>0</v>
      </c>
      <c r="Q33">
        <f t="shared" si="0"/>
        <v>32</v>
      </c>
    </row>
    <row r="34" spans="1:17" x14ac:dyDescent="0.3">
      <c r="A34" s="24" t="s">
        <v>75</v>
      </c>
      <c r="B34" s="24" t="s">
        <v>76</v>
      </c>
      <c r="C34" t="s">
        <v>63</v>
      </c>
      <c r="D34" t="s">
        <v>35</v>
      </c>
      <c r="E34">
        <v>0</v>
      </c>
      <c r="F34">
        <v>0</v>
      </c>
      <c r="G34">
        <v>0</v>
      </c>
      <c r="H34" t="s">
        <v>37</v>
      </c>
      <c r="I34" t="s">
        <v>37</v>
      </c>
      <c r="J34" t="s">
        <v>53</v>
      </c>
      <c r="K34" t="s">
        <v>65</v>
      </c>
      <c r="L34" t="s">
        <v>37</v>
      </c>
      <c r="M34" t="s">
        <v>37</v>
      </c>
      <c r="P34">
        <v>0</v>
      </c>
      <c r="Q34">
        <f t="shared" si="0"/>
        <v>33</v>
      </c>
    </row>
    <row r="35" spans="1:17" x14ac:dyDescent="0.3">
      <c r="A35" s="24" t="s">
        <v>88</v>
      </c>
      <c r="B35" s="24" t="s">
        <v>89</v>
      </c>
      <c r="C35" t="s">
        <v>90</v>
      </c>
      <c r="D35" t="s">
        <v>53</v>
      </c>
      <c r="E35">
        <v>0</v>
      </c>
      <c r="F35">
        <v>0</v>
      </c>
      <c r="G35">
        <v>0</v>
      </c>
      <c r="H35" t="s">
        <v>37</v>
      </c>
      <c r="I35" t="s">
        <v>37</v>
      </c>
      <c r="J35" t="s">
        <v>53</v>
      </c>
      <c r="K35" t="s">
        <v>65</v>
      </c>
      <c r="L35" t="s">
        <v>37</v>
      </c>
      <c r="M35" t="s">
        <v>37</v>
      </c>
      <c r="P35">
        <v>0</v>
      </c>
      <c r="Q35">
        <f t="shared" si="0"/>
        <v>34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163</v>
      </c>
      <c r="B1" s="2" t="s">
        <v>164</v>
      </c>
      <c r="C1" s="3"/>
      <c r="D1" s="3"/>
      <c r="E1" s="3"/>
      <c r="F1" s="3"/>
      <c r="G1" s="3"/>
      <c r="H1" s="3"/>
      <c r="I1" s="3"/>
    </row>
    <row r="2" spans="1:9" x14ac:dyDescent="0.3">
      <c r="A2" s="4" t="s">
        <v>165</v>
      </c>
      <c r="B2" s="5" t="s">
        <v>166</v>
      </c>
    </row>
    <row r="3" spans="1:9" x14ac:dyDescent="0.3">
      <c r="A3" s="4" t="s">
        <v>167</v>
      </c>
      <c r="B3" s="5" t="s">
        <v>168</v>
      </c>
    </row>
    <row r="4" spans="1:9" ht="57.6" x14ac:dyDescent="0.3">
      <c r="A4" s="4" t="s">
        <v>1</v>
      </c>
      <c r="B4" s="5" t="s">
        <v>169</v>
      </c>
    </row>
    <row r="5" spans="1:9" ht="28.8" x14ac:dyDescent="0.3">
      <c r="A5" s="4" t="s">
        <v>2</v>
      </c>
      <c r="B5" s="5" t="s">
        <v>170</v>
      </c>
    </row>
    <row r="6" spans="1:9" ht="72.599999999999994" customHeight="1" x14ac:dyDescent="0.3">
      <c r="A6" s="4" t="s">
        <v>171</v>
      </c>
      <c r="B6" s="6" t="s">
        <v>172</v>
      </c>
    </row>
    <row r="7" spans="1:9" ht="57.6" x14ac:dyDescent="0.3">
      <c r="A7" s="4" t="s">
        <v>173</v>
      </c>
      <c r="B7" s="5" t="s">
        <v>174</v>
      </c>
    </row>
    <row r="8" spans="1:9" ht="57.6" x14ac:dyDescent="0.3">
      <c r="A8" s="4" t="s">
        <v>175</v>
      </c>
      <c r="B8" s="5" t="s">
        <v>176</v>
      </c>
    </row>
    <row r="9" spans="1:9" ht="72" x14ac:dyDescent="0.3">
      <c r="A9" s="7" t="s">
        <v>177</v>
      </c>
      <c r="B9" s="5" t="s">
        <v>178</v>
      </c>
    </row>
    <row r="10" spans="1:9" ht="28.8" x14ac:dyDescent="0.3">
      <c r="A10" s="4" t="s">
        <v>179</v>
      </c>
      <c r="B10" s="5" t="s">
        <v>180</v>
      </c>
    </row>
    <row r="11" spans="1:9" ht="57.6" x14ac:dyDescent="0.3">
      <c r="A11" s="4" t="s">
        <v>181</v>
      </c>
      <c r="B11" s="5" t="s">
        <v>182</v>
      </c>
    </row>
    <row r="12" spans="1:9" ht="131.4" customHeight="1" x14ac:dyDescent="0.3">
      <c r="A12" s="7" t="s">
        <v>183</v>
      </c>
      <c r="B12" s="5" t="s">
        <v>184</v>
      </c>
    </row>
    <row r="13" spans="1:9" ht="140.4" customHeight="1" x14ac:dyDescent="0.3">
      <c r="A13" s="4" t="s">
        <v>185</v>
      </c>
      <c r="B13" s="5" t="s">
        <v>186</v>
      </c>
    </row>
    <row r="14" spans="1:9" ht="72" x14ac:dyDescent="0.3">
      <c r="A14" s="4" t="s">
        <v>31</v>
      </c>
      <c r="B14" s="5" t="s">
        <v>187</v>
      </c>
    </row>
    <row r="15" spans="1:9" x14ac:dyDescent="0.3">
      <c r="A15" s="4" t="s">
        <v>188</v>
      </c>
      <c r="B15" s="5" t="s">
        <v>189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190</v>
      </c>
    </row>
    <row r="2" spans="1:2" x14ac:dyDescent="0.3">
      <c r="A2" s="9" t="s">
        <v>191</v>
      </c>
      <c r="B2" s="9" t="s">
        <v>192</v>
      </c>
    </row>
    <row r="3" spans="1:2" ht="28.8" x14ac:dyDescent="0.3">
      <c r="A3" s="10" t="s">
        <v>193</v>
      </c>
      <c r="B3" s="11" t="s">
        <v>194</v>
      </c>
    </row>
    <row r="4" spans="1:2" x14ac:dyDescent="0.3">
      <c r="A4" s="10" t="s">
        <v>195</v>
      </c>
      <c r="B4" s="11" t="s">
        <v>196</v>
      </c>
    </row>
    <row r="5" spans="1:2" ht="28.8" x14ac:dyDescent="0.3">
      <c r="A5" s="10" t="s">
        <v>197</v>
      </c>
      <c r="B5" s="11" t="s">
        <v>198</v>
      </c>
    </row>
    <row r="6" spans="1:2" ht="57.6" x14ac:dyDescent="0.3">
      <c r="A6" s="10" t="s">
        <v>199</v>
      </c>
      <c r="B6" s="11" t="s">
        <v>200</v>
      </c>
    </row>
    <row r="7" spans="1:2" x14ac:dyDescent="0.3">
      <c r="A7" s="10" t="s">
        <v>201</v>
      </c>
      <c r="B7" s="11" t="s">
        <v>202</v>
      </c>
    </row>
    <row r="8" spans="1:2" ht="57.6" x14ac:dyDescent="0.3">
      <c r="A8" s="10" t="s">
        <v>203</v>
      </c>
      <c r="B8" s="11" t="s">
        <v>204</v>
      </c>
    </row>
    <row r="9" spans="1:2" ht="28.8" x14ac:dyDescent="0.3">
      <c r="A9" s="10" t="s">
        <v>205</v>
      </c>
      <c r="B9" s="11" t="s">
        <v>206</v>
      </c>
    </row>
    <row r="10" spans="1:2" ht="72" x14ac:dyDescent="0.3">
      <c r="A10" s="10" t="s">
        <v>207</v>
      </c>
      <c r="B10" s="11" t="s">
        <v>208</v>
      </c>
    </row>
    <row r="11" spans="1:2" ht="28.8" x14ac:dyDescent="0.3">
      <c r="A11" s="10" t="s">
        <v>209</v>
      </c>
      <c r="B11" s="11" t="s">
        <v>210</v>
      </c>
    </row>
    <row r="12" spans="1:2" ht="57.6" x14ac:dyDescent="0.3">
      <c r="A12" s="10" t="s">
        <v>211</v>
      </c>
      <c r="B12" s="11" t="s">
        <v>212</v>
      </c>
    </row>
    <row r="13" spans="1:2" ht="28.8" x14ac:dyDescent="0.3">
      <c r="A13" s="10" t="s">
        <v>213</v>
      </c>
      <c r="B13" s="11" t="s">
        <v>214</v>
      </c>
    </row>
    <row r="14" spans="1:2" ht="28.8" x14ac:dyDescent="0.3">
      <c r="A14" s="10" t="s">
        <v>215</v>
      </c>
      <c r="B14" s="11" t="s">
        <v>216</v>
      </c>
    </row>
    <row r="15" spans="1:2" ht="43.2" x14ac:dyDescent="0.3">
      <c r="A15" s="10" t="s">
        <v>217</v>
      </c>
      <c r="B15" s="11" t="s">
        <v>218</v>
      </c>
    </row>
    <row r="16" spans="1:2" ht="28.8" x14ac:dyDescent="0.3">
      <c r="A16" s="12" t="s">
        <v>219</v>
      </c>
      <c r="B16" s="11" t="s">
        <v>220</v>
      </c>
    </row>
    <row r="17" spans="1:2" ht="28.8" x14ac:dyDescent="0.3">
      <c r="A17" s="12" t="s">
        <v>221</v>
      </c>
      <c r="B17" s="11" t="s">
        <v>222</v>
      </c>
    </row>
    <row r="18" spans="1:2" ht="86.4" x14ac:dyDescent="0.3">
      <c r="A18" s="10" t="s">
        <v>223</v>
      </c>
      <c r="B18" s="11" t="s">
        <v>224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225</v>
      </c>
    </row>
    <row r="2" spans="1:3" x14ac:dyDescent="0.3">
      <c r="A2" t="s">
        <v>226</v>
      </c>
    </row>
    <row r="3" spans="1:3" x14ac:dyDescent="0.3">
      <c r="A3" s="15" t="s">
        <v>227</v>
      </c>
      <c r="B3" s="15" t="s">
        <v>228</v>
      </c>
      <c r="C3" s="15" t="s">
        <v>229</v>
      </c>
    </row>
    <row r="4" spans="1:3" ht="100.8" x14ac:dyDescent="0.3">
      <c r="A4" s="7" t="s">
        <v>230</v>
      </c>
      <c r="B4" s="11" t="s">
        <v>231</v>
      </c>
      <c r="C4" s="16" t="s">
        <v>232</v>
      </c>
    </row>
    <row r="5" spans="1:3" ht="160.19999999999999" x14ac:dyDescent="0.3">
      <c r="A5" s="7" t="s">
        <v>233</v>
      </c>
      <c r="B5" s="11" t="s">
        <v>234</v>
      </c>
      <c r="C5" s="16" t="s">
        <v>232</v>
      </c>
    </row>
    <row r="6" spans="1:3" ht="43.2" x14ac:dyDescent="0.3">
      <c r="A6" s="7" t="s">
        <v>235</v>
      </c>
      <c r="B6" s="11" t="s">
        <v>236</v>
      </c>
      <c r="C6" s="17" t="s">
        <v>237</v>
      </c>
    </row>
    <row r="7" spans="1:3" ht="86.4" x14ac:dyDescent="0.3">
      <c r="A7" s="7" t="s">
        <v>238</v>
      </c>
      <c r="B7" s="11" t="s">
        <v>239</v>
      </c>
      <c r="C7" s="17" t="s">
        <v>240</v>
      </c>
    </row>
    <row r="8" spans="1:3" ht="57.6" x14ac:dyDescent="0.3">
      <c r="A8" s="7" t="s">
        <v>241</v>
      </c>
      <c r="B8" s="11" t="s">
        <v>242</v>
      </c>
      <c r="C8" s="17" t="s">
        <v>243</v>
      </c>
    </row>
    <row r="9" spans="1:3" ht="158.4" x14ac:dyDescent="0.3">
      <c r="A9" s="7" t="s">
        <v>244</v>
      </c>
      <c r="B9" s="11" t="s">
        <v>245</v>
      </c>
      <c r="C9" s="17" t="s">
        <v>246</v>
      </c>
    </row>
    <row r="10" spans="1:3" ht="129.6" x14ac:dyDescent="0.3">
      <c r="A10" s="7" t="s">
        <v>247</v>
      </c>
      <c r="B10" s="11" t="s">
        <v>248</v>
      </c>
      <c r="C10" s="17" t="s">
        <v>246</v>
      </c>
    </row>
    <row r="11" spans="1:3" ht="129.6" x14ac:dyDescent="0.3">
      <c r="A11" s="7" t="s">
        <v>249</v>
      </c>
      <c r="B11" s="11" t="s">
        <v>250</v>
      </c>
      <c r="C11" s="17" t="s">
        <v>246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251</v>
      </c>
    </row>
    <row r="2" spans="1:2" ht="96.6" customHeight="1" x14ac:dyDescent="0.3">
      <c r="A2" s="18" t="s">
        <v>252</v>
      </c>
      <c r="B2" s="18"/>
    </row>
    <row r="3" spans="1:2" x14ac:dyDescent="0.3">
      <c r="A3" s="3" t="s">
        <v>253</v>
      </c>
    </row>
    <row r="4" spans="1:2" ht="20.399999999999999" customHeight="1" x14ac:dyDescent="0.3">
      <c r="A4" s="19" t="s">
        <v>254</v>
      </c>
      <c r="B4" t="s">
        <v>255</v>
      </c>
    </row>
    <row r="5" spans="1:2" ht="66.599999999999994" customHeight="1" x14ac:dyDescent="0.3">
      <c r="A5" s="20">
        <v>1</v>
      </c>
      <c r="B5" s="7" t="s">
        <v>256</v>
      </c>
    </row>
    <row r="6" spans="1:2" ht="100.8" x14ac:dyDescent="0.3">
      <c r="A6" s="20">
        <v>2</v>
      </c>
      <c r="B6" s="11" t="s">
        <v>257</v>
      </c>
    </row>
    <row r="7" spans="1:2" ht="88.2" customHeight="1" x14ac:dyDescent="0.3">
      <c r="A7" s="20">
        <v>3</v>
      </c>
      <c r="B7" s="11" t="s">
        <v>258</v>
      </c>
    </row>
    <row r="8" spans="1:2" ht="87.6" customHeight="1" x14ac:dyDescent="0.3">
      <c r="A8" s="20">
        <v>0</v>
      </c>
      <c r="B8" s="11" t="s">
        <v>259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260</v>
      </c>
      <c r="B1" s="1" t="s">
        <v>229</v>
      </c>
    </row>
    <row r="2" spans="1:2" ht="28.8" x14ac:dyDescent="0.3">
      <c r="A2" s="17" t="s">
        <v>261</v>
      </c>
      <c r="B2" s="8" t="s">
        <v>262</v>
      </c>
    </row>
    <row r="3" spans="1:2" ht="28.8" x14ac:dyDescent="0.3">
      <c r="A3" s="17" t="s">
        <v>263</v>
      </c>
      <c r="B3" s="8" t="s">
        <v>264</v>
      </c>
    </row>
    <row r="4" spans="1:2" ht="28.8" x14ac:dyDescent="0.3">
      <c r="A4" s="17" t="s">
        <v>265</v>
      </c>
      <c r="B4" s="8" t="s">
        <v>266</v>
      </c>
    </row>
    <row r="5" spans="1:2" ht="43.2" x14ac:dyDescent="0.3">
      <c r="A5" s="17" t="s">
        <v>267</v>
      </c>
      <c r="B5" s="8" t="s">
        <v>268</v>
      </c>
    </row>
    <row r="6" spans="1:2" ht="28.8" x14ac:dyDescent="0.3">
      <c r="A6" s="17" t="s">
        <v>243</v>
      </c>
      <c r="B6" s="8" t="s">
        <v>269</v>
      </c>
    </row>
    <row r="7" spans="1:2" ht="43.2" x14ac:dyDescent="0.3">
      <c r="A7" s="17" t="s">
        <v>246</v>
      </c>
      <c r="B7" s="8" t="s">
        <v>270</v>
      </c>
    </row>
    <row r="8" spans="1:2" ht="43.2" x14ac:dyDescent="0.3">
      <c r="A8" s="17" t="s">
        <v>240</v>
      </c>
      <c r="B8" s="8" t="s">
        <v>271</v>
      </c>
    </row>
    <row r="9" spans="1:2" ht="28.8" x14ac:dyDescent="0.3">
      <c r="A9" s="17" t="s">
        <v>272</v>
      </c>
      <c r="B9" s="8" t="s">
        <v>273</v>
      </c>
    </row>
    <row r="10" spans="1:2" ht="28.8" x14ac:dyDescent="0.3">
      <c r="A10" s="17" t="s">
        <v>237</v>
      </c>
      <c r="B10" s="8" t="s">
        <v>274</v>
      </c>
    </row>
    <row r="11" spans="1:2" ht="28.8" x14ac:dyDescent="0.3">
      <c r="A11" s="17" t="s">
        <v>275</v>
      </c>
      <c r="B11" s="8" t="s">
        <v>276</v>
      </c>
    </row>
    <row r="12" spans="1:2" ht="28.8" x14ac:dyDescent="0.3">
      <c r="A12" s="17" t="s">
        <v>277</v>
      </c>
      <c r="B12" s="8" t="s">
        <v>278</v>
      </c>
    </row>
    <row r="13" spans="1:2" ht="43.2" x14ac:dyDescent="0.3">
      <c r="A13" s="17" t="s">
        <v>279</v>
      </c>
      <c r="B13" s="8" t="s">
        <v>280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165</v>
      </c>
      <c r="C1" t="s">
        <v>167</v>
      </c>
      <c r="D1" t="s">
        <v>1</v>
      </c>
      <c r="E1" t="s">
        <v>2</v>
      </c>
      <c r="F1" t="s">
        <v>171</v>
      </c>
      <c r="G1" t="s">
        <v>3</v>
      </c>
      <c r="H1" t="s">
        <v>4</v>
      </c>
      <c r="I1" t="s">
        <v>5</v>
      </c>
      <c r="J1" t="s">
        <v>6</v>
      </c>
      <c r="K1" t="s">
        <v>7</v>
      </c>
      <c r="L1" t="s">
        <v>8</v>
      </c>
      <c r="M1" t="s">
        <v>9</v>
      </c>
      <c r="N1" t="s">
        <v>173</v>
      </c>
      <c r="O1" t="s">
        <v>175</v>
      </c>
      <c r="P1" t="s">
        <v>342</v>
      </c>
      <c r="Q1" t="s">
        <v>343</v>
      </c>
      <c r="R1" t="s">
        <v>344</v>
      </c>
      <c r="S1" t="s">
        <v>345</v>
      </c>
      <c r="T1" t="s">
        <v>346</v>
      </c>
      <c r="U1" t="s">
        <v>347</v>
      </c>
      <c r="V1" t="s">
        <v>348</v>
      </c>
      <c r="W1" t="s">
        <v>349</v>
      </c>
      <c r="X1" t="s">
        <v>350</v>
      </c>
      <c r="Y1" t="s">
        <v>351</v>
      </c>
      <c r="Z1" t="s">
        <v>352</v>
      </c>
      <c r="AA1" t="s">
        <v>179</v>
      </c>
      <c r="AB1" t="s">
        <v>10</v>
      </c>
      <c r="AC1" t="s">
        <v>11</v>
      </c>
      <c r="AD1" t="s">
        <v>181</v>
      </c>
      <c r="AE1" t="s">
        <v>13</v>
      </c>
      <c r="AF1" t="s">
        <v>353</v>
      </c>
      <c r="AG1" t="s">
        <v>14</v>
      </c>
      <c r="AH1" t="s">
        <v>354</v>
      </c>
      <c r="AI1" t="s">
        <v>15</v>
      </c>
      <c r="AJ1" t="s">
        <v>16</v>
      </c>
      <c r="AK1" t="s">
        <v>355</v>
      </c>
      <c r="AL1" t="s">
        <v>356</v>
      </c>
      <c r="AM1" t="s">
        <v>357</v>
      </c>
      <c r="AN1" t="s">
        <v>358</v>
      </c>
      <c r="AO1" t="s">
        <v>359</v>
      </c>
      <c r="AP1" t="s">
        <v>360</v>
      </c>
      <c r="AQ1" t="s">
        <v>361</v>
      </c>
      <c r="AR1" t="s">
        <v>17</v>
      </c>
      <c r="AS1" t="s">
        <v>18</v>
      </c>
      <c r="AT1" t="s">
        <v>19</v>
      </c>
      <c r="AU1" t="s">
        <v>20</v>
      </c>
      <c r="AV1" t="s">
        <v>21</v>
      </c>
      <c r="AW1" t="s">
        <v>22</v>
      </c>
      <c r="AX1" t="s">
        <v>23</v>
      </c>
      <c r="AY1" t="s">
        <v>24</v>
      </c>
      <c r="AZ1" t="s">
        <v>25</v>
      </c>
      <c r="BA1" t="s">
        <v>26</v>
      </c>
      <c r="BB1" t="s">
        <v>27</v>
      </c>
      <c r="BC1" t="s">
        <v>28</v>
      </c>
      <c r="BD1" t="s">
        <v>29</v>
      </c>
      <c r="BE1" t="s">
        <v>30</v>
      </c>
      <c r="BF1" t="s">
        <v>31</v>
      </c>
      <c r="BG1" t="s">
        <v>188</v>
      </c>
    </row>
    <row r="2" spans="1:59" x14ac:dyDescent="0.3">
      <c r="A2">
        <v>835</v>
      </c>
      <c r="B2" t="s">
        <v>127</v>
      </c>
      <c r="C2" t="s">
        <v>128</v>
      </c>
      <c r="D2" t="s">
        <v>52</v>
      </c>
      <c r="E2" t="s">
        <v>44</v>
      </c>
      <c r="F2">
        <v>61.9</v>
      </c>
      <c r="G2">
        <v>116</v>
      </c>
      <c r="H2">
        <v>159</v>
      </c>
      <c r="I2">
        <v>181</v>
      </c>
      <c r="J2">
        <v>186</v>
      </c>
      <c r="K2">
        <v>192</v>
      </c>
      <c r="L2">
        <v>187</v>
      </c>
      <c r="M2">
        <v>4205.99</v>
      </c>
      <c r="N2">
        <v>1933.84</v>
      </c>
      <c r="O2">
        <v>33.21</v>
      </c>
      <c r="P2">
        <v>3229.03</v>
      </c>
      <c r="Q2">
        <v>2744.72</v>
      </c>
      <c r="R2">
        <v>2676.65</v>
      </c>
      <c r="S2">
        <v>2767.57</v>
      </c>
      <c r="T2">
        <v>2702.16</v>
      </c>
      <c r="U2">
        <v>0.65</v>
      </c>
      <c r="V2">
        <v>0.64</v>
      </c>
      <c r="W2">
        <v>0.66</v>
      </c>
      <c r="X2">
        <v>0.64</v>
      </c>
      <c r="Y2" t="s">
        <v>73</v>
      </c>
      <c r="Z2" t="s">
        <v>73</v>
      </c>
      <c r="AA2">
        <v>5.7</v>
      </c>
      <c r="AB2" t="s">
        <v>129</v>
      </c>
      <c r="AC2" t="s">
        <v>130</v>
      </c>
      <c r="AD2" t="s">
        <v>47</v>
      </c>
      <c r="AE2" t="s">
        <v>58</v>
      </c>
      <c r="AF2" t="s">
        <v>48</v>
      </c>
      <c r="AG2" t="s">
        <v>58</v>
      </c>
      <c r="AH2" t="s">
        <v>48</v>
      </c>
      <c r="AK2">
        <v>47.44</v>
      </c>
      <c r="AL2">
        <v>17.96</v>
      </c>
      <c r="AM2">
        <v>82.05</v>
      </c>
      <c r="AN2">
        <v>52.6</v>
      </c>
      <c r="AO2">
        <v>29.45</v>
      </c>
      <c r="AP2">
        <v>29.48</v>
      </c>
      <c r="AQ2">
        <v>29.48</v>
      </c>
      <c r="AR2">
        <v>4439</v>
      </c>
      <c r="AS2">
        <v>4882</v>
      </c>
      <c r="AT2">
        <v>5.93</v>
      </c>
      <c r="AU2">
        <v>5.76</v>
      </c>
      <c r="AV2">
        <v>0</v>
      </c>
      <c r="AW2">
        <v>10011</v>
      </c>
      <c r="AX2">
        <v>0</v>
      </c>
      <c r="AY2">
        <v>12136</v>
      </c>
      <c r="AZ2">
        <v>4190</v>
      </c>
      <c r="BA2">
        <v>0</v>
      </c>
      <c r="BB2">
        <v>11779</v>
      </c>
      <c r="BC2">
        <v>0</v>
      </c>
      <c r="BD2">
        <v>12144</v>
      </c>
      <c r="BE2">
        <v>4190</v>
      </c>
      <c r="BF2">
        <v>1</v>
      </c>
      <c r="BG2">
        <f>ROW()-1</f>
        <v>1</v>
      </c>
    </row>
    <row r="3" spans="1:59" x14ac:dyDescent="0.3">
      <c r="A3">
        <v>61</v>
      </c>
      <c r="B3" t="s">
        <v>41</v>
      </c>
      <c r="C3" t="s">
        <v>42</v>
      </c>
      <c r="D3" t="s">
        <v>43</v>
      </c>
      <c r="E3" t="s">
        <v>44</v>
      </c>
      <c r="F3">
        <v>37</v>
      </c>
      <c r="G3">
        <v>77</v>
      </c>
      <c r="H3">
        <v>99</v>
      </c>
      <c r="I3">
        <v>207</v>
      </c>
      <c r="J3">
        <v>207</v>
      </c>
      <c r="K3">
        <v>207</v>
      </c>
      <c r="L3">
        <v>207</v>
      </c>
      <c r="M3">
        <v>2072.65</v>
      </c>
      <c r="N3">
        <v>952.97</v>
      </c>
      <c r="O3">
        <v>23.86</v>
      </c>
      <c r="P3">
        <v>1776.82</v>
      </c>
      <c r="Q3">
        <v>2882.59</v>
      </c>
      <c r="R3">
        <v>2929.57</v>
      </c>
      <c r="S3">
        <v>2891.17</v>
      </c>
      <c r="T3">
        <v>2916.2</v>
      </c>
      <c r="U3">
        <v>1.39</v>
      </c>
      <c r="V3">
        <v>1.41</v>
      </c>
      <c r="W3">
        <v>1.39</v>
      </c>
      <c r="X3">
        <v>1.41</v>
      </c>
      <c r="Y3" t="s">
        <v>45</v>
      </c>
      <c r="Z3" t="s">
        <v>45</v>
      </c>
      <c r="AA3">
        <v>4.0999999999999996</v>
      </c>
      <c r="AC3" t="s">
        <v>46</v>
      </c>
      <c r="AD3" t="s">
        <v>47</v>
      </c>
      <c r="AE3" t="s">
        <v>48</v>
      </c>
      <c r="AF3" t="s">
        <v>49</v>
      </c>
      <c r="AG3" t="s">
        <v>48</v>
      </c>
      <c r="AH3" t="s">
        <v>49</v>
      </c>
      <c r="AK3" t="s">
        <v>36</v>
      </c>
      <c r="AL3" t="s">
        <v>36</v>
      </c>
      <c r="AM3" t="s">
        <v>36</v>
      </c>
      <c r="AN3" t="s">
        <v>36</v>
      </c>
      <c r="AO3" t="s">
        <v>36</v>
      </c>
      <c r="AP3" t="s">
        <v>36</v>
      </c>
      <c r="AQ3" t="s">
        <v>36</v>
      </c>
      <c r="AR3" t="s">
        <v>36</v>
      </c>
      <c r="AS3" t="s">
        <v>36</v>
      </c>
      <c r="AT3" t="s">
        <v>36</v>
      </c>
      <c r="AU3" t="s">
        <v>36</v>
      </c>
      <c r="AV3" t="s">
        <v>36</v>
      </c>
      <c r="AW3" t="s">
        <v>36</v>
      </c>
      <c r="AX3" t="s">
        <v>36</v>
      </c>
      <c r="AY3" t="s">
        <v>36</v>
      </c>
      <c r="AZ3" t="s">
        <v>36</v>
      </c>
      <c r="BA3" t="s">
        <v>36</v>
      </c>
      <c r="BB3" t="s">
        <v>36</v>
      </c>
      <c r="BC3" t="s">
        <v>36</v>
      </c>
      <c r="BD3" t="s">
        <v>36</v>
      </c>
      <c r="BE3" t="s">
        <v>36</v>
      </c>
      <c r="BF3">
        <v>0</v>
      </c>
      <c r="BG3">
        <f t="shared" ref="BG3:BG35" si="0">ROW()-1</f>
        <v>2</v>
      </c>
    </row>
    <row r="4" spans="1:59" x14ac:dyDescent="0.3">
      <c r="A4">
        <v>838</v>
      </c>
      <c r="B4" t="s">
        <v>135</v>
      </c>
      <c r="C4" t="s">
        <v>136</v>
      </c>
      <c r="D4" t="s">
        <v>43</v>
      </c>
      <c r="E4" t="s">
        <v>44</v>
      </c>
      <c r="F4">
        <v>38</v>
      </c>
      <c r="G4">
        <v>79</v>
      </c>
      <c r="H4">
        <v>141</v>
      </c>
      <c r="I4">
        <v>207</v>
      </c>
      <c r="J4">
        <v>207</v>
      </c>
      <c r="K4">
        <v>207</v>
      </c>
      <c r="L4">
        <v>207</v>
      </c>
      <c r="M4">
        <v>1913.32</v>
      </c>
      <c r="N4">
        <v>879.71</v>
      </c>
      <c r="O4">
        <v>17.52</v>
      </c>
      <c r="P4">
        <v>1690.97</v>
      </c>
      <c r="Q4">
        <v>2518.87</v>
      </c>
      <c r="R4">
        <v>2536.15</v>
      </c>
      <c r="S4">
        <v>2513.73</v>
      </c>
      <c r="T4">
        <v>2467.56</v>
      </c>
      <c r="U4">
        <v>1.32</v>
      </c>
      <c r="V4">
        <v>1.33</v>
      </c>
      <c r="W4">
        <v>1.31</v>
      </c>
      <c r="X4">
        <v>1.29</v>
      </c>
      <c r="Y4" t="s">
        <v>45</v>
      </c>
      <c r="Z4" t="s">
        <v>45</v>
      </c>
      <c r="AA4">
        <v>5</v>
      </c>
      <c r="AC4" t="s">
        <v>137</v>
      </c>
      <c r="AD4" t="s">
        <v>47</v>
      </c>
      <c r="AE4" t="s">
        <v>48</v>
      </c>
      <c r="AF4" t="s">
        <v>49</v>
      </c>
      <c r="AG4" t="s">
        <v>48</v>
      </c>
      <c r="AH4" t="s">
        <v>49</v>
      </c>
      <c r="AK4">
        <v>65.78</v>
      </c>
      <c r="AL4">
        <v>18.36</v>
      </c>
      <c r="AM4">
        <v>65.349999999999994</v>
      </c>
      <c r="AN4">
        <v>34.26</v>
      </c>
      <c r="AO4">
        <v>31.09</v>
      </c>
      <c r="AP4">
        <v>46.26</v>
      </c>
      <c r="AQ4">
        <v>47.42</v>
      </c>
      <c r="AR4">
        <v>9537</v>
      </c>
      <c r="AS4">
        <v>9537</v>
      </c>
      <c r="AT4">
        <v>7.21</v>
      </c>
      <c r="AU4">
        <v>7.21</v>
      </c>
      <c r="AV4">
        <v>0</v>
      </c>
      <c r="AW4">
        <v>0</v>
      </c>
      <c r="AX4">
        <v>10965</v>
      </c>
      <c r="AY4">
        <v>56978</v>
      </c>
      <c r="AZ4">
        <v>850</v>
      </c>
      <c r="BA4">
        <v>0</v>
      </c>
      <c r="BB4">
        <v>0</v>
      </c>
      <c r="BC4">
        <v>10965</v>
      </c>
      <c r="BD4">
        <v>56978</v>
      </c>
      <c r="BE4">
        <v>850</v>
      </c>
      <c r="BF4">
        <v>1</v>
      </c>
      <c r="BG4">
        <f t="shared" si="0"/>
        <v>3</v>
      </c>
    </row>
    <row r="5" spans="1:59" x14ac:dyDescent="0.3">
      <c r="A5">
        <v>973</v>
      </c>
      <c r="B5" t="s">
        <v>147</v>
      </c>
      <c r="C5" t="s">
        <v>148</v>
      </c>
      <c r="D5" t="s">
        <v>43</v>
      </c>
      <c r="E5" t="s">
        <v>53</v>
      </c>
      <c r="F5">
        <v>47.7</v>
      </c>
      <c r="G5">
        <v>77</v>
      </c>
      <c r="H5">
        <v>134</v>
      </c>
      <c r="I5">
        <v>201</v>
      </c>
      <c r="J5">
        <v>207</v>
      </c>
      <c r="K5">
        <v>207</v>
      </c>
      <c r="L5">
        <v>207</v>
      </c>
      <c r="M5">
        <v>1192.01</v>
      </c>
      <c r="N5">
        <v>548.07000000000005</v>
      </c>
      <c r="O5">
        <v>14.13</v>
      </c>
      <c r="P5">
        <v>1056.53</v>
      </c>
      <c r="Q5">
        <v>1739.34</v>
      </c>
      <c r="R5">
        <v>1876.98</v>
      </c>
      <c r="S5">
        <v>1863.81</v>
      </c>
      <c r="T5">
        <v>1846.79</v>
      </c>
      <c r="U5">
        <v>1.46</v>
      </c>
      <c r="V5">
        <v>1.57</v>
      </c>
      <c r="W5">
        <v>1.56</v>
      </c>
      <c r="X5">
        <v>1.55</v>
      </c>
      <c r="Y5" t="s">
        <v>45</v>
      </c>
      <c r="Z5" t="s">
        <v>45</v>
      </c>
      <c r="AA5">
        <v>3.3</v>
      </c>
      <c r="AC5" t="s">
        <v>149</v>
      </c>
      <c r="AD5" t="s">
        <v>47</v>
      </c>
      <c r="AE5" t="s">
        <v>58</v>
      </c>
      <c r="AF5" t="s">
        <v>48</v>
      </c>
      <c r="AG5" t="s">
        <v>58</v>
      </c>
      <c r="AH5" t="s">
        <v>48</v>
      </c>
      <c r="AK5">
        <v>58.07</v>
      </c>
      <c r="AL5">
        <v>17.96</v>
      </c>
      <c r="AM5">
        <v>78.510000000000005</v>
      </c>
      <c r="AN5">
        <v>41.97</v>
      </c>
      <c r="AO5">
        <v>36.54</v>
      </c>
      <c r="AP5">
        <v>40.119999999999997</v>
      </c>
      <c r="AQ5">
        <v>40.119999999999997</v>
      </c>
      <c r="AR5">
        <v>7855</v>
      </c>
      <c r="AS5">
        <v>8065</v>
      </c>
      <c r="AT5">
        <v>6.99</v>
      </c>
      <c r="AU5">
        <v>7.73</v>
      </c>
      <c r="AV5">
        <v>15</v>
      </c>
      <c r="AW5">
        <v>7076</v>
      </c>
      <c r="AX5">
        <v>180</v>
      </c>
      <c r="AY5">
        <v>47598</v>
      </c>
      <c r="AZ5">
        <v>0</v>
      </c>
      <c r="BA5">
        <v>0</v>
      </c>
      <c r="BB5">
        <v>1328</v>
      </c>
      <c r="BC5">
        <v>255</v>
      </c>
      <c r="BD5">
        <v>60786</v>
      </c>
      <c r="BE5">
        <v>0</v>
      </c>
      <c r="BF5">
        <v>1</v>
      </c>
      <c r="BG5">
        <f t="shared" si="0"/>
        <v>4</v>
      </c>
    </row>
    <row r="6" spans="1:59" x14ac:dyDescent="0.3">
      <c r="A6">
        <v>824</v>
      </c>
      <c r="B6" t="s">
        <v>121</v>
      </c>
      <c r="C6" t="s">
        <v>122</v>
      </c>
      <c r="D6" t="s">
        <v>63</v>
      </c>
      <c r="E6" t="s">
        <v>53</v>
      </c>
      <c r="F6">
        <v>29.2</v>
      </c>
      <c r="G6">
        <v>51</v>
      </c>
      <c r="H6">
        <v>86</v>
      </c>
      <c r="I6">
        <v>96</v>
      </c>
      <c r="J6">
        <v>97</v>
      </c>
      <c r="K6">
        <v>105</v>
      </c>
      <c r="L6">
        <v>98</v>
      </c>
      <c r="M6">
        <v>654.79</v>
      </c>
      <c r="N6">
        <v>301.06</v>
      </c>
      <c r="O6">
        <v>11.98</v>
      </c>
      <c r="P6">
        <v>396.83</v>
      </c>
      <c r="Q6">
        <v>449.02</v>
      </c>
      <c r="R6">
        <v>493.97</v>
      </c>
      <c r="S6">
        <v>484.46</v>
      </c>
      <c r="T6">
        <v>495.51</v>
      </c>
      <c r="U6">
        <v>0.69</v>
      </c>
      <c r="V6">
        <v>0.75</v>
      </c>
      <c r="W6">
        <v>0.74</v>
      </c>
      <c r="X6">
        <v>0.76</v>
      </c>
      <c r="Y6" t="s">
        <v>73</v>
      </c>
      <c r="Z6" t="s">
        <v>73</v>
      </c>
      <c r="AA6">
        <v>5.6</v>
      </c>
      <c r="AB6" t="s">
        <v>123</v>
      </c>
      <c r="AC6" t="s">
        <v>124</v>
      </c>
      <c r="AD6" t="s">
        <v>70</v>
      </c>
      <c r="AE6" t="s">
        <v>58</v>
      </c>
      <c r="AF6" t="s">
        <v>58</v>
      </c>
      <c r="AG6" t="s">
        <v>58</v>
      </c>
      <c r="AH6" t="s">
        <v>58</v>
      </c>
      <c r="AK6">
        <v>74.540000000000006</v>
      </c>
      <c r="AL6">
        <v>17.96</v>
      </c>
      <c r="AM6">
        <v>77</v>
      </c>
      <c r="AN6">
        <v>25.5</v>
      </c>
      <c r="AO6">
        <v>51.5</v>
      </c>
      <c r="AP6">
        <v>56.58</v>
      </c>
      <c r="AQ6">
        <v>56.58</v>
      </c>
      <c r="AR6">
        <v>3460</v>
      </c>
      <c r="AS6">
        <v>3520</v>
      </c>
      <c r="AT6">
        <v>4.1100000000000003</v>
      </c>
      <c r="AU6">
        <v>4.38</v>
      </c>
      <c r="AV6">
        <v>0</v>
      </c>
      <c r="AW6">
        <v>13372</v>
      </c>
      <c r="AX6">
        <v>0</v>
      </c>
      <c r="AY6">
        <v>840</v>
      </c>
      <c r="AZ6">
        <v>0</v>
      </c>
      <c r="BA6">
        <v>0</v>
      </c>
      <c r="BB6">
        <v>12644</v>
      </c>
      <c r="BC6">
        <v>0</v>
      </c>
      <c r="BD6">
        <v>2776</v>
      </c>
      <c r="BE6">
        <v>0</v>
      </c>
      <c r="BF6">
        <v>1</v>
      </c>
      <c r="BG6">
        <f t="shared" si="0"/>
        <v>5</v>
      </c>
    </row>
    <row r="7" spans="1:59" x14ac:dyDescent="0.3">
      <c r="A7">
        <v>461</v>
      </c>
      <c r="B7" t="s">
        <v>78</v>
      </c>
      <c r="C7" t="s">
        <v>79</v>
      </c>
      <c r="D7" t="s">
        <v>43</v>
      </c>
      <c r="E7" t="s">
        <v>53</v>
      </c>
      <c r="F7">
        <v>20.399999999999999</v>
      </c>
      <c r="G7">
        <v>38</v>
      </c>
      <c r="H7">
        <v>39</v>
      </c>
      <c r="I7">
        <v>62</v>
      </c>
      <c r="J7">
        <v>61</v>
      </c>
      <c r="K7">
        <v>90</v>
      </c>
      <c r="L7">
        <v>83</v>
      </c>
      <c r="M7">
        <v>197.01</v>
      </c>
      <c r="N7">
        <v>90.58</v>
      </c>
      <c r="O7">
        <v>3.58</v>
      </c>
      <c r="P7">
        <v>76.849999999999994</v>
      </c>
      <c r="Q7">
        <v>126.98</v>
      </c>
      <c r="R7">
        <v>134.76</v>
      </c>
      <c r="S7">
        <v>149.66</v>
      </c>
      <c r="T7">
        <v>160.32</v>
      </c>
      <c r="U7">
        <v>0.64</v>
      </c>
      <c r="V7">
        <v>0.68</v>
      </c>
      <c r="W7">
        <v>0.76</v>
      </c>
      <c r="X7">
        <v>0.81</v>
      </c>
      <c r="Y7" t="s">
        <v>73</v>
      </c>
      <c r="Z7" t="s">
        <v>54</v>
      </c>
      <c r="AA7">
        <v>4.5999999999999996</v>
      </c>
      <c r="AB7" t="s">
        <v>80</v>
      </c>
      <c r="AC7" t="s">
        <v>81</v>
      </c>
      <c r="AD7" t="s">
        <v>70</v>
      </c>
      <c r="AE7" t="s">
        <v>59</v>
      </c>
      <c r="AF7" t="s">
        <v>59</v>
      </c>
      <c r="AG7" t="s">
        <v>58</v>
      </c>
      <c r="AH7" t="s">
        <v>58</v>
      </c>
      <c r="AK7">
        <v>83.97</v>
      </c>
      <c r="AL7">
        <v>17.96</v>
      </c>
      <c r="AM7">
        <v>60.71</v>
      </c>
      <c r="AN7">
        <v>16.07</v>
      </c>
      <c r="AO7">
        <v>44.64</v>
      </c>
      <c r="AP7">
        <v>66.010000000000005</v>
      </c>
      <c r="AQ7">
        <v>66.010000000000005</v>
      </c>
      <c r="AR7">
        <v>1995</v>
      </c>
      <c r="AS7">
        <v>1949</v>
      </c>
      <c r="AT7">
        <v>3.96</v>
      </c>
      <c r="AU7">
        <v>3.89</v>
      </c>
      <c r="AV7">
        <v>0</v>
      </c>
      <c r="AW7">
        <v>7908</v>
      </c>
      <c r="AX7">
        <v>0</v>
      </c>
      <c r="AY7">
        <v>0</v>
      </c>
      <c r="AZ7">
        <v>0</v>
      </c>
      <c r="BA7">
        <v>0</v>
      </c>
      <c r="BB7">
        <v>7587</v>
      </c>
      <c r="BC7">
        <v>0</v>
      </c>
      <c r="BD7">
        <v>0</v>
      </c>
      <c r="BE7">
        <v>0</v>
      </c>
      <c r="BF7">
        <v>1</v>
      </c>
      <c r="BG7">
        <f t="shared" si="0"/>
        <v>6</v>
      </c>
    </row>
    <row r="8" spans="1:59" x14ac:dyDescent="0.3">
      <c r="A8">
        <v>381</v>
      </c>
      <c r="B8" t="s">
        <v>66</v>
      </c>
      <c r="C8" t="s">
        <v>67</v>
      </c>
      <c r="D8" t="s">
        <v>63</v>
      </c>
      <c r="E8" t="s">
        <v>35</v>
      </c>
      <c r="F8">
        <v>22.5</v>
      </c>
      <c r="G8">
        <v>36</v>
      </c>
      <c r="H8">
        <v>37</v>
      </c>
      <c r="I8">
        <v>178</v>
      </c>
      <c r="J8">
        <v>150</v>
      </c>
      <c r="K8">
        <v>202</v>
      </c>
      <c r="L8">
        <v>183</v>
      </c>
      <c r="M8">
        <v>193.05</v>
      </c>
      <c r="N8">
        <v>88.76</v>
      </c>
      <c r="O8">
        <v>4.92</v>
      </c>
      <c r="P8">
        <v>105.27</v>
      </c>
      <c r="Q8">
        <v>365.59</v>
      </c>
      <c r="R8">
        <v>309.05</v>
      </c>
      <c r="S8">
        <v>403.08</v>
      </c>
      <c r="T8">
        <v>363.15</v>
      </c>
      <c r="U8">
        <v>1.89</v>
      </c>
      <c r="V8">
        <v>1.6</v>
      </c>
      <c r="W8">
        <v>2.09</v>
      </c>
      <c r="X8">
        <v>1.88</v>
      </c>
      <c r="Y8" t="s">
        <v>68</v>
      </c>
      <c r="Z8" t="s">
        <v>45</v>
      </c>
      <c r="AA8">
        <v>5.6</v>
      </c>
      <c r="AB8" t="s">
        <v>69</v>
      </c>
      <c r="AC8" t="s">
        <v>46</v>
      </c>
      <c r="AD8" t="s">
        <v>70</v>
      </c>
      <c r="AE8" t="s">
        <v>49</v>
      </c>
      <c r="AF8" t="s">
        <v>49</v>
      </c>
      <c r="AG8" t="s">
        <v>49</v>
      </c>
      <c r="AH8" t="s">
        <v>49</v>
      </c>
      <c r="AK8">
        <v>81.650000000000006</v>
      </c>
      <c r="AL8">
        <v>17.96</v>
      </c>
      <c r="AM8">
        <v>81.99</v>
      </c>
      <c r="AN8">
        <v>18.39</v>
      </c>
      <c r="AO8">
        <v>63.6</v>
      </c>
      <c r="AP8">
        <v>63.69</v>
      </c>
      <c r="AQ8">
        <v>63.69</v>
      </c>
      <c r="AR8">
        <v>10554</v>
      </c>
      <c r="AS8">
        <v>8450</v>
      </c>
      <c r="AT8">
        <v>4</v>
      </c>
      <c r="AU8">
        <v>4</v>
      </c>
      <c r="AV8">
        <v>0</v>
      </c>
      <c r="AW8">
        <v>42198</v>
      </c>
      <c r="AX8">
        <v>0</v>
      </c>
      <c r="AY8">
        <v>0</v>
      </c>
      <c r="AZ8">
        <v>0</v>
      </c>
      <c r="BA8">
        <v>0</v>
      </c>
      <c r="BB8">
        <v>33792</v>
      </c>
      <c r="BC8">
        <v>0</v>
      </c>
      <c r="BD8">
        <v>0</v>
      </c>
      <c r="BE8">
        <v>0</v>
      </c>
      <c r="BF8">
        <v>1</v>
      </c>
      <c r="BG8">
        <f t="shared" si="0"/>
        <v>7</v>
      </c>
    </row>
    <row r="9" spans="1:59" x14ac:dyDescent="0.3">
      <c r="A9">
        <v>549</v>
      </c>
      <c r="B9" t="s">
        <v>154</v>
      </c>
      <c r="C9" t="s">
        <v>155</v>
      </c>
      <c r="D9" t="s">
        <v>43</v>
      </c>
      <c r="E9" t="s">
        <v>0</v>
      </c>
      <c r="F9">
        <v>15.7</v>
      </c>
      <c r="G9">
        <v>22</v>
      </c>
      <c r="H9" t="s">
        <v>36</v>
      </c>
      <c r="I9" t="s">
        <v>36</v>
      </c>
      <c r="J9" t="s">
        <v>36</v>
      </c>
      <c r="K9" t="s">
        <v>36</v>
      </c>
      <c r="L9" t="s">
        <v>36</v>
      </c>
      <c r="M9">
        <v>187.96</v>
      </c>
      <c r="N9">
        <v>86.42</v>
      </c>
      <c r="O9">
        <v>8.8800000000000008</v>
      </c>
      <c r="P9" t="s">
        <v>36</v>
      </c>
      <c r="Q9" t="s">
        <v>36</v>
      </c>
      <c r="R9" t="s">
        <v>36</v>
      </c>
      <c r="S9" t="s">
        <v>36</v>
      </c>
      <c r="T9" t="s">
        <v>36</v>
      </c>
      <c r="U9" t="s">
        <v>36</v>
      </c>
      <c r="V9" t="s">
        <v>36</v>
      </c>
      <c r="W9" t="s">
        <v>36</v>
      </c>
      <c r="X9" t="s">
        <v>36</v>
      </c>
      <c r="Y9" t="s">
        <v>37</v>
      </c>
      <c r="Z9" t="s">
        <v>37</v>
      </c>
      <c r="AA9" t="s">
        <v>36</v>
      </c>
      <c r="AB9" t="s">
        <v>156</v>
      </c>
      <c r="AC9" t="s">
        <v>156</v>
      </c>
      <c r="AD9" t="s">
        <v>70</v>
      </c>
      <c r="AE9" t="s">
        <v>157</v>
      </c>
      <c r="AF9" t="s">
        <v>157</v>
      </c>
      <c r="AG9" t="s">
        <v>157</v>
      </c>
      <c r="AH9" t="s">
        <v>157</v>
      </c>
      <c r="AK9" t="s">
        <v>36</v>
      </c>
      <c r="AL9" t="s">
        <v>36</v>
      </c>
      <c r="AM9" t="s">
        <v>36</v>
      </c>
      <c r="AN9" t="s">
        <v>36</v>
      </c>
      <c r="AO9" t="s">
        <v>36</v>
      </c>
      <c r="AP9" t="s">
        <v>36</v>
      </c>
      <c r="AQ9" t="s">
        <v>36</v>
      </c>
      <c r="AR9" t="s">
        <v>36</v>
      </c>
      <c r="AS9" t="s">
        <v>36</v>
      </c>
      <c r="AT9" t="s">
        <v>36</v>
      </c>
      <c r="AU9" t="s">
        <v>36</v>
      </c>
      <c r="AV9" t="s">
        <v>36</v>
      </c>
      <c r="AW9" t="s">
        <v>36</v>
      </c>
      <c r="AX9" t="s">
        <v>36</v>
      </c>
      <c r="AY9" t="s">
        <v>36</v>
      </c>
      <c r="AZ9" t="s">
        <v>36</v>
      </c>
      <c r="BA9" t="s">
        <v>36</v>
      </c>
      <c r="BB9" t="s">
        <v>36</v>
      </c>
      <c r="BC9" t="s">
        <v>36</v>
      </c>
      <c r="BD9" t="s">
        <v>36</v>
      </c>
      <c r="BE9" t="s">
        <v>36</v>
      </c>
      <c r="BF9">
        <v>0</v>
      </c>
      <c r="BG9">
        <f t="shared" si="0"/>
        <v>8</v>
      </c>
    </row>
    <row r="10" spans="1:59" x14ac:dyDescent="0.3">
      <c r="A10">
        <v>404</v>
      </c>
      <c r="B10" t="s">
        <v>71</v>
      </c>
      <c r="C10" t="s">
        <v>72</v>
      </c>
      <c r="D10" t="s">
        <v>34</v>
      </c>
      <c r="E10" t="s">
        <v>35</v>
      </c>
      <c r="F10">
        <v>11.1</v>
      </c>
      <c r="G10">
        <v>14</v>
      </c>
      <c r="H10">
        <v>16</v>
      </c>
      <c r="I10">
        <v>19</v>
      </c>
      <c r="J10">
        <v>25</v>
      </c>
      <c r="K10">
        <v>49</v>
      </c>
      <c r="L10">
        <v>50</v>
      </c>
      <c r="M10">
        <v>133.21</v>
      </c>
      <c r="N10">
        <v>61.25</v>
      </c>
      <c r="O10">
        <v>8.44</v>
      </c>
      <c r="P10">
        <v>69.42</v>
      </c>
      <c r="Q10">
        <v>59.53</v>
      </c>
      <c r="R10">
        <v>73.290000000000006</v>
      </c>
      <c r="S10">
        <v>88.84</v>
      </c>
      <c r="T10">
        <v>117.6</v>
      </c>
      <c r="U10">
        <v>0.45</v>
      </c>
      <c r="V10">
        <v>0.55000000000000004</v>
      </c>
      <c r="W10">
        <v>0.67</v>
      </c>
      <c r="X10">
        <v>0.88</v>
      </c>
      <c r="Y10" t="s">
        <v>73</v>
      </c>
      <c r="Z10" t="s">
        <v>54</v>
      </c>
      <c r="AA10">
        <v>2.2000000000000002</v>
      </c>
      <c r="AC10" t="s">
        <v>74</v>
      </c>
      <c r="AD10" t="s">
        <v>70</v>
      </c>
      <c r="AE10" t="s">
        <v>59</v>
      </c>
      <c r="AF10" t="s">
        <v>59</v>
      </c>
      <c r="AG10" t="s">
        <v>59</v>
      </c>
      <c r="AH10" t="s">
        <v>59</v>
      </c>
      <c r="AI10" t="s">
        <v>60</v>
      </c>
      <c r="AJ10" t="s">
        <v>60</v>
      </c>
      <c r="AK10">
        <v>91.63</v>
      </c>
      <c r="AL10">
        <v>18.45</v>
      </c>
      <c r="AM10">
        <v>31.71</v>
      </c>
      <c r="AN10">
        <v>8.41</v>
      </c>
      <c r="AO10">
        <v>23.3</v>
      </c>
      <c r="AP10">
        <v>71.19</v>
      </c>
      <c r="AQ10">
        <v>73.180000000000007</v>
      </c>
      <c r="AR10">
        <v>213</v>
      </c>
      <c r="AS10">
        <v>924</v>
      </c>
      <c r="AT10">
        <v>3.98</v>
      </c>
      <c r="AU10">
        <v>3.99</v>
      </c>
      <c r="AV10">
        <v>0</v>
      </c>
      <c r="AW10">
        <v>848</v>
      </c>
      <c r="AX10">
        <v>0</v>
      </c>
      <c r="AY10">
        <v>0</v>
      </c>
      <c r="AZ10">
        <v>0</v>
      </c>
      <c r="BA10">
        <v>0</v>
      </c>
      <c r="BB10">
        <v>3690</v>
      </c>
      <c r="BC10">
        <v>0</v>
      </c>
      <c r="BD10">
        <v>0</v>
      </c>
      <c r="BE10">
        <v>0</v>
      </c>
      <c r="BF10">
        <v>0</v>
      </c>
      <c r="BG10">
        <f t="shared" si="0"/>
        <v>9</v>
      </c>
    </row>
    <row r="11" spans="1:59" x14ac:dyDescent="0.3">
      <c r="A11">
        <v>972</v>
      </c>
      <c r="B11" t="s">
        <v>143</v>
      </c>
      <c r="C11" t="s">
        <v>144</v>
      </c>
      <c r="D11" t="s">
        <v>52</v>
      </c>
      <c r="E11" t="s">
        <v>53</v>
      </c>
      <c r="F11">
        <v>9.1999999999999993</v>
      </c>
      <c r="G11">
        <v>19</v>
      </c>
      <c r="H11">
        <v>26</v>
      </c>
      <c r="I11">
        <v>55</v>
      </c>
      <c r="J11">
        <v>37</v>
      </c>
      <c r="K11">
        <v>84</v>
      </c>
      <c r="L11">
        <v>67</v>
      </c>
      <c r="M11">
        <v>119.96</v>
      </c>
      <c r="N11">
        <v>55.16</v>
      </c>
      <c r="O11">
        <v>4.16</v>
      </c>
      <c r="P11">
        <v>63.43</v>
      </c>
      <c r="Q11">
        <v>112.14</v>
      </c>
      <c r="R11">
        <v>76.150000000000006</v>
      </c>
      <c r="S11">
        <v>132.06</v>
      </c>
      <c r="T11">
        <v>111.69</v>
      </c>
      <c r="U11">
        <v>0.93</v>
      </c>
      <c r="V11">
        <v>0.63</v>
      </c>
      <c r="W11">
        <v>1.1000000000000001</v>
      </c>
      <c r="X11">
        <v>0.93</v>
      </c>
      <c r="Y11" t="s">
        <v>54</v>
      </c>
      <c r="Z11" t="s">
        <v>54</v>
      </c>
      <c r="AA11">
        <v>4</v>
      </c>
      <c r="AB11" t="s">
        <v>145</v>
      </c>
      <c r="AC11" t="s">
        <v>146</v>
      </c>
      <c r="AD11" t="s">
        <v>70</v>
      </c>
      <c r="AE11" t="s">
        <v>58</v>
      </c>
      <c r="AF11" t="s">
        <v>58</v>
      </c>
      <c r="AG11" t="s">
        <v>58</v>
      </c>
      <c r="AH11" t="s">
        <v>58</v>
      </c>
      <c r="AI11" t="s">
        <v>60</v>
      </c>
      <c r="AJ11" t="s">
        <v>60</v>
      </c>
      <c r="AK11">
        <v>93.24</v>
      </c>
      <c r="AL11">
        <v>17.98</v>
      </c>
      <c r="AM11">
        <v>43.53</v>
      </c>
      <c r="AN11">
        <v>6.81</v>
      </c>
      <c r="AO11">
        <v>36.72</v>
      </c>
      <c r="AP11">
        <v>75.17</v>
      </c>
      <c r="AQ11">
        <v>75.260000000000005</v>
      </c>
      <c r="AR11">
        <v>3047</v>
      </c>
      <c r="AS11">
        <v>2005</v>
      </c>
      <c r="AT11">
        <v>3.86</v>
      </c>
      <c r="AU11">
        <v>3.89</v>
      </c>
      <c r="AV11">
        <v>0</v>
      </c>
      <c r="AW11">
        <v>11748</v>
      </c>
      <c r="AX11">
        <v>0</v>
      </c>
      <c r="AY11">
        <v>0</v>
      </c>
      <c r="AZ11">
        <v>0</v>
      </c>
      <c r="BA11">
        <v>0</v>
      </c>
      <c r="BB11">
        <v>7799</v>
      </c>
      <c r="BC11">
        <v>0</v>
      </c>
      <c r="BD11">
        <v>0</v>
      </c>
      <c r="BE11">
        <v>0</v>
      </c>
      <c r="BF11">
        <v>1</v>
      </c>
      <c r="BG11">
        <f t="shared" si="0"/>
        <v>10</v>
      </c>
    </row>
    <row r="12" spans="1:59" x14ac:dyDescent="0.3">
      <c r="A12">
        <v>462</v>
      </c>
      <c r="B12" t="s">
        <v>82</v>
      </c>
      <c r="C12" t="s">
        <v>83</v>
      </c>
      <c r="D12" t="s">
        <v>52</v>
      </c>
      <c r="E12" t="s">
        <v>53</v>
      </c>
      <c r="F12">
        <v>10.7</v>
      </c>
      <c r="G12">
        <v>16</v>
      </c>
      <c r="H12">
        <v>10</v>
      </c>
      <c r="I12">
        <v>9</v>
      </c>
      <c r="J12">
        <v>14</v>
      </c>
      <c r="K12">
        <v>17</v>
      </c>
      <c r="L12">
        <v>24</v>
      </c>
      <c r="M12">
        <v>108.65</v>
      </c>
      <c r="N12">
        <v>49.96</v>
      </c>
      <c r="O12">
        <v>2.52</v>
      </c>
      <c r="P12">
        <v>22.5</v>
      </c>
      <c r="Q12">
        <v>23.33</v>
      </c>
      <c r="R12">
        <v>30.38</v>
      </c>
      <c r="S12">
        <v>27.19</v>
      </c>
      <c r="T12">
        <v>35.28</v>
      </c>
      <c r="U12">
        <v>0.21</v>
      </c>
      <c r="V12">
        <v>0.28000000000000003</v>
      </c>
      <c r="W12">
        <v>0.25</v>
      </c>
      <c r="X12">
        <v>0.32</v>
      </c>
      <c r="Y12" t="s">
        <v>84</v>
      </c>
      <c r="Z12" t="s">
        <v>84</v>
      </c>
      <c r="AA12">
        <v>5.7</v>
      </c>
      <c r="AB12" t="s">
        <v>55</v>
      </c>
      <c r="AC12" t="s">
        <v>81</v>
      </c>
      <c r="AD12" t="s">
        <v>57</v>
      </c>
      <c r="AE12" t="s">
        <v>58</v>
      </c>
      <c r="AF12" t="s">
        <v>59</v>
      </c>
      <c r="AG12" t="s">
        <v>58</v>
      </c>
      <c r="AH12" t="s">
        <v>59</v>
      </c>
      <c r="AI12" t="s">
        <v>60</v>
      </c>
      <c r="AJ12" t="s">
        <v>60</v>
      </c>
      <c r="AK12">
        <v>91.87</v>
      </c>
      <c r="AL12">
        <v>17.989999999999998</v>
      </c>
      <c r="AM12">
        <v>25.95</v>
      </c>
      <c r="AN12">
        <v>8.18</v>
      </c>
      <c r="AO12">
        <v>17.77</v>
      </c>
      <c r="AP12">
        <v>73.81</v>
      </c>
      <c r="AQ12">
        <v>73.88</v>
      </c>
      <c r="AR12">
        <v>93</v>
      </c>
      <c r="AS12">
        <v>177</v>
      </c>
      <c r="AT12">
        <v>4</v>
      </c>
      <c r="AU12">
        <v>3.68</v>
      </c>
      <c r="AV12">
        <v>0</v>
      </c>
      <c r="AW12">
        <v>372</v>
      </c>
      <c r="AX12">
        <v>0</v>
      </c>
      <c r="AY12">
        <v>0</v>
      </c>
      <c r="AZ12">
        <v>0</v>
      </c>
      <c r="BA12">
        <v>8</v>
      </c>
      <c r="BB12">
        <v>644</v>
      </c>
      <c r="BC12">
        <v>0</v>
      </c>
      <c r="BD12">
        <v>0</v>
      </c>
      <c r="BE12">
        <v>0</v>
      </c>
      <c r="BF12">
        <v>1</v>
      </c>
      <c r="BG12">
        <f t="shared" si="0"/>
        <v>11</v>
      </c>
    </row>
    <row r="13" spans="1:59" x14ac:dyDescent="0.3">
      <c r="A13">
        <v>922</v>
      </c>
      <c r="B13" t="s">
        <v>138</v>
      </c>
      <c r="C13" t="s">
        <v>139</v>
      </c>
      <c r="D13" t="s">
        <v>34</v>
      </c>
      <c r="E13" t="s">
        <v>35</v>
      </c>
      <c r="F13">
        <v>8.3000000000000007</v>
      </c>
      <c r="G13">
        <v>9</v>
      </c>
      <c r="H13">
        <v>7</v>
      </c>
      <c r="I13">
        <v>17</v>
      </c>
      <c r="J13">
        <v>19</v>
      </c>
      <c r="K13">
        <v>26</v>
      </c>
      <c r="L13">
        <v>25</v>
      </c>
      <c r="M13">
        <v>50.96</v>
      </c>
      <c r="N13">
        <v>23.43</v>
      </c>
      <c r="O13">
        <v>11.25</v>
      </c>
      <c r="P13">
        <v>16.45</v>
      </c>
      <c r="Q13">
        <v>21.77</v>
      </c>
      <c r="R13">
        <v>22.8</v>
      </c>
      <c r="S13">
        <v>25.46</v>
      </c>
      <c r="T13">
        <v>24.73</v>
      </c>
      <c r="U13">
        <v>0.43</v>
      </c>
      <c r="V13">
        <v>0.45</v>
      </c>
      <c r="W13">
        <v>0.5</v>
      </c>
      <c r="X13">
        <v>0.49</v>
      </c>
      <c r="Y13" t="s">
        <v>73</v>
      </c>
      <c r="Z13" t="s">
        <v>73</v>
      </c>
      <c r="AA13">
        <v>2.8</v>
      </c>
      <c r="AC13" t="s">
        <v>140</v>
      </c>
      <c r="AD13" t="s">
        <v>57</v>
      </c>
      <c r="AE13" t="s">
        <v>59</v>
      </c>
      <c r="AF13" t="s">
        <v>87</v>
      </c>
      <c r="AG13" t="s">
        <v>59</v>
      </c>
      <c r="AH13" t="s">
        <v>87</v>
      </c>
      <c r="AK13">
        <v>94.19</v>
      </c>
      <c r="AL13">
        <v>18.61</v>
      </c>
      <c r="AM13">
        <v>41.11</v>
      </c>
      <c r="AN13">
        <v>5.86</v>
      </c>
      <c r="AO13">
        <v>35.25</v>
      </c>
      <c r="AP13">
        <v>73.91</v>
      </c>
      <c r="AQ13">
        <v>75.58</v>
      </c>
      <c r="AR13">
        <v>782</v>
      </c>
      <c r="AS13">
        <v>951</v>
      </c>
      <c r="AT13">
        <v>3.71</v>
      </c>
      <c r="AU13">
        <v>3.74</v>
      </c>
      <c r="AV13">
        <v>2</v>
      </c>
      <c r="AW13">
        <v>2901</v>
      </c>
      <c r="AX13">
        <v>0</v>
      </c>
      <c r="AY13">
        <v>0</v>
      </c>
      <c r="AZ13">
        <v>0</v>
      </c>
      <c r="BA13">
        <v>2</v>
      </c>
      <c r="BB13">
        <v>3553</v>
      </c>
      <c r="BC13">
        <v>0</v>
      </c>
      <c r="BD13">
        <v>0</v>
      </c>
      <c r="BE13">
        <v>0</v>
      </c>
      <c r="BF13">
        <v>0</v>
      </c>
      <c r="BG13">
        <f t="shared" si="0"/>
        <v>12</v>
      </c>
    </row>
    <row r="14" spans="1:59" x14ac:dyDescent="0.3">
      <c r="A14">
        <v>68</v>
      </c>
      <c r="B14" t="s">
        <v>50</v>
      </c>
      <c r="C14" t="s">
        <v>51</v>
      </c>
      <c r="D14" t="s">
        <v>52</v>
      </c>
      <c r="E14" t="s">
        <v>53</v>
      </c>
      <c r="F14">
        <v>6.2</v>
      </c>
      <c r="G14">
        <v>8</v>
      </c>
      <c r="H14">
        <v>7</v>
      </c>
      <c r="I14">
        <v>7</v>
      </c>
      <c r="J14">
        <v>8</v>
      </c>
      <c r="K14">
        <v>16</v>
      </c>
      <c r="L14">
        <v>18</v>
      </c>
      <c r="M14">
        <v>24.7</v>
      </c>
      <c r="N14">
        <v>11.36</v>
      </c>
      <c r="O14">
        <v>2.13</v>
      </c>
      <c r="P14">
        <v>17.88</v>
      </c>
      <c r="Q14">
        <v>18.07</v>
      </c>
      <c r="R14">
        <v>24.71</v>
      </c>
      <c r="S14">
        <v>32.299999999999997</v>
      </c>
      <c r="T14">
        <v>51.08</v>
      </c>
      <c r="U14">
        <v>0.73</v>
      </c>
      <c r="V14">
        <v>1</v>
      </c>
      <c r="W14">
        <v>1.31</v>
      </c>
      <c r="X14">
        <v>2.0699999999999998</v>
      </c>
      <c r="Y14" t="s">
        <v>54</v>
      </c>
      <c r="Z14" t="s">
        <v>54</v>
      </c>
      <c r="AA14">
        <v>3.9</v>
      </c>
      <c r="AB14" t="s">
        <v>55</v>
      </c>
      <c r="AC14" t="s">
        <v>56</v>
      </c>
      <c r="AD14" t="s">
        <v>57</v>
      </c>
      <c r="AE14" t="s">
        <v>58</v>
      </c>
      <c r="AF14" t="s">
        <v>59</v>
      </c>
      <c r="AG14" t="s">
        <v>58</v>
      </c>
      <c r="AH14" t="s">
        <v>59</v>
      </c>
      <c r="AI14" t="s">
        <v>60</v>
      </c>
      <c r="AJ14" t="s">
        <v>60</v>
      </c>
      <c r="AK14">
        <v>94.82</v>
      </c>
      <c r="AL14">
        <v>19.47</v>
      </c>
      <c r="AM14">
        <v>13.19</v>
      </c>
      <c r="AN14">
        <v>5.22</v>
      </c>
      <c r="AO14">
        <v>7.97</v>
      </c>
      <c r="AP14">
        <v>71.2</v>
      </c>
      <c r="AQ14">
        <v>75.36</v>
      </c>
      <c r="AR14">
        <v>62</v>
      </c>
      <c r="AS14">
        <v>106</v>
      </c>
      <c r="AT14">
        <v>5.0999999999999996</v>
      </c>
      <c r="AU14">
        <v>5.17</v>
      </c>
      <c r="AV14">
        <v>0</v>
      </c>
      <c r="AW14">
        <v>124</v>
      </c>
      <c r="AX14">
        <v>0</v>
      </c>
      <c r="AY14">
        <v>192</v>
      </c>
      <c r="AZ14">
        <v>0</v>
      </c>
      <c r="BA14">
        <v>0</v>
      </c>
      <c r="BB14">
        <v>257</v>
      </c>
      <c r="BC14">
        <v>0</v>
      </c>
      <c r="BD14">
        <v>291</v>
      </c>
      <c r="BE14">
        <v>0</v>
      </c>
      <c r="BF14">
        <v>2</v>
      </c>
      <c r="BG14">
        <f t="shared" si="0"/>
        <v>13</v>
      </c>
    </row>
    <row r="15" spans="1:59" x14ac:dyDescent="0.3">
      <c r="A15">
        <v>837</v>
      </c>
      <c r="B15" t="s">
        <v>131</v>
      </c>
      <c r="C15" t="s">
        <v>132</v>
      </c>
      <c r="D15" t="s">
        <v>52</v>
      </c>
      <c r="E15" t="s">
        <v>44</v>
      </c>
      <c r="F15">
        <v>0.5</v>
      </c>
      <c r="G15">
        <v>2</v>
      </c>
      <c r="H15">
        <v>2</v>
      </c>
      <c r="I15">
        <v>2</v>
      </c>
      <c r="J15">
        <v>2</v>
      </c>
      <c r="K15">
        <v>2</v>
      </c>
      <c r="L15">
        <v>2</v>
      </c>
      <c r="M15">
        <v>23.7</v>
      </c>
      <c r="N15">
        <v>10.9</v>
      </c>
      <c r="O15">
        <v>6.75</v>
      </c>
      <c r="P15">
        <v>10.85</v>
      </c>
      <c r="Q15">
        <v>7.8</v>
      </c>
      <c r="R15">
        <v>7.63</v>
      </c>
      <c r="S15">
        <v>7.73</v>
      </c>
      <c r="T15">
        <v>7.8</v>
      </c>
      <c r="U15">
        <v>0.33</v>
      </c>
      <c r="V15">
        <v>0.32</v>
      </c>
      <c r="W15">
        <v>0.33</v>
      </c>
      <c r="X15">
        <v>0.33</v>
      </c>
      <c r="Y15" t="s">
        <v>73</v>
      </c>
      <c r="Z15" t="s">
        <v>73</v>
      </c>
      <c r="AA15">
        <v>4.9000000000000004</v>
      </c>
      <c r="AB15" t="s">
        <v>133</v>
      </c>
      <c r="AC15" t="s">
        <v>134</v>
      </c>
      <c r="AD15" t="s">
        <v>57</v>
      </c>
      <c r="AE15" t="s">
        <v>59</v>
      </c>
      <c r="AF15" t="s">
        <v>87</v>
      </c>
      <c r="AG15" t="s">
        <v>59</v>
      </c>
      <c r="AH15" t="s">
        <v>87</v>
      </c>
      <c r="AK15">
        <v>99.51</v>
      </c>
      <c r="AL15">
        <v>46.88</v>
      </c>
      <c r="AM15">
        <v>3.51</v>
      </c>
      <c r="AN15">
        <v>0.53</v>
      </c>
      <c r="AO15">
        <v>2.98</v>
      </c>
      <c r="AP15">
        <v>29.33</v>
      </c>
      <c r="AQ15">
        <v>52.63</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602</v>
      </c>
      <c r="B16" t="s">
        <v>102</v>
      </c>
      <c r="C16" t="s">
        <v>103</v>
      </c>
      <c r="D16" t="s">
        <v>52</v>
      </c>
      <c r="E16" t="s">
        <v>35</v>
      </c>
      <c r="F16">
        <v>0.3</v>
      </c>
      <c r="G16">
        <v>2</v>
      </c>
      <c r="H16">
        <v>2</v>
      </c>
      <c r="I16">
        <v>2</v>
      </c>
      <c r="J16">
        <v>2</v>
      </c>
      <c r="K16">
        <v>2</v>
      </c>
      <c r="L16">
        <v>2</v>
      </c>
      <c r="M16">
        <v>22.03</v>
      </c>
      <c r="N16">
        <v>10.130000000000001</v>
      </c>
      <c r="O16">
        <v>4.84</v>
      </c>
      <c r="P16">
        <v>9.3000000000000007</v>
      </c>
      <c r="Q16">
        <v>7.58</v>
      </c>
      <c r="R16">
        <v>7.64</v>
      </c>
      <c r="S16">
        <v>7.68</v>
      </c>
      <c r="T16">
        <v>7.61</v>
      </c>
      <c r="U16">
        <v>0.34</v>
      </c>
      <c r="V16">
        <v>0.35</v>
      </c>
      <c r="W16">
        <v>0.35</v>
      </c>
      <c r="X16">
        <v>0.35</v>
      </c>
      <c r="Y16" t="s">
        <v>73</v>
      </c>
      <c r="Z16" t="s">
        <v>73</v>
      </c>
      <c r="AA16">
        <v>4</v>
      </c>
      <c r="AB16" t="s">
        <v>104</v>
      </c>
      <c r="AC16" t="s">
        <v>105</v>
      </c>
      <c r="AD16" t="s">
        <v>57</v>
      </c>
      <c r="AE16" t="s">
        <v>59</v>
      </c>
      <c r="AF16" t="s">
        <v>87</v>
      </c>
      <c r="AG16" t="s">
        <v>59</v>
      </c>
      <c r="AH16" t="s">
        <v>87</v>
      </c>
      <c r="AK16">
        <v>99.76</v>
      </c>
      <c r="AL16">
        <v>27.18</v>
      </c>
      <c r="AM16">
        <v>4.4000000000000004</v>
      </c>
      <c r="AN16">
        <v>0.28999999999999998</v>
      </c>
      <c r="AO16">
        <v>4.1100000000000003</v>
      </c>
      <c r="AP16">
        <v>55.68</v>
      </c>
      <c r="AQ16">
        <v>72.569999999999993</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544</v>
      </c>
      <c r="B17" t="s">
        <v>97</v>
      </c>
      <c r="C17" t="s">
        <v>98</v>
      </c>
      <c r="D17" t="s">
        <v>99</v>
      </c>
      <c r="E17" t="s">
        <v>35</v>
      </c>
      <c r="F17">
        <v>2.7</v>
      </c>
      <c r="G17">
        <v>4</v>
      </c>
      <c r="H17">
        <v>3</v>
      </c>
      <c r="I17">
        <v>6</v>
      </c>
      <c r="J17">
        <v>5</v>
      </c>
      <c r="K17">
        <v>11</v>
      </c>
      <c r="L17">
        <v>12</v>
      </c>
      <c r="M17">
        <v>15.07</v>
      </c>
      <c r="N17">
        <v>6.93</v>
      </c>
      <c r="O17">
        <v>3.06</v>
      </c>
      <c r="P17">
        <v>7.19</v>
      </c>
      <c r="Q17">
        <v>7.18</v>
      </c>
      <c r="R17">
        <v>5.54</v>
      </c>
      <c r="S17">
        <v>9.14</v>
      </c>
      <c r="T17">
        <v>10.85</v>
      </c>
      <c r="U17">
        <v>0.48</v>
      </c>
      <c r="V17">
        <v>0.37</v>
      </c>
      <c r="W17">
        <v>0.61</v>
      </c>
      <c r="X17">
        <v>0.72</v>
      </c>
      <c r="Y17" t="s">
        <v>54</v>
      </c>
      <c r="Z17" t="s">
        <v>54</v>
      </c>
      <c r="AA17">
        <v>4</v>
      </c>
      <c r="AC17" t="s">
        <v>96</v>
      </c>
      <c r="AD17" t="s">
        <v>57</v>
      </c>
      <c r="AE17" t="s">
        <v>58</v>
      </c>
      <c r="AF17" t="s">
        <v>59</v>
      </c>
      <c r="AG17" t="s">
        <v>58</v>
      </c>
      <c r="AH17" t="s">
        <v>59</v>
      </c>
      <c r="AI17" t="s">
        <v>60</v>
      </c>
      <c r="AJ17" t="s">
        <v>60</v>
      </c>
      <c r="AK17">
        <v>97.89</v>
      </c>
      <c r="AL17">
        <v>22.73</v>
      </c>
      <c r="AM17">
        <v>8.8699999999999992</v>
      </c>
      <c r="AN17">
        <v>2.16</v>
      </c>
      <c r="AO17">
        <v>6.71</v>
      </c>
      <c r="AP17">
        <v>65.58</v>
      </c>
      <c r="AQ17">
        <v>75.150000000000006</v>
      </c>
      <c r="AR17">
        <v>47</v>
      </c>
      <c r="AS17">
        <v>47</v>
      </c>
      <c r="AT17">
        <v>3.3</v>
      </c>
      <c r="AU17">
        <v>3.3</v>
      </c>
      <c r="AV17">
        <v>0</v>
      </c>
      <c r="AW17">
        <v>155</v>
      </c>
      <c r="AX17">
        <v>0</v>
      </c>
      <c r="AY17">
        <v>0</v>
      </c>
      <c r="AZ17">
        <v>0</v>
      </c>
      <c r="BA17">
        <v>0</v>
      </c>
      <c r="BB17">
        <v>155</v>
      </c>
      <c r="BC17">
        <v>0</v>
      </c>
      <c r="BD17">
        <v>0</v>
      </c>
      <c r="BE17">
        <v>0</v>
      </c>
      <c r="BF17">
        <v>2</v>
      </c>
      <c r="BG17">
        <f t="shared" si="0"/>
        <v>16</v>
      </c>
    </row>
    <row r="18" spans="1:59" x14ac:dyDescent="0.3">
      <c r="A18">
        <v>808</v>
      </c>
      <c r="B18" t="s">
        <v>158</v>
      </c>
      <c r="C18" t="s">
        <v>159</v>
      </c>
      <c r="D18" t="s">
        <v>63</v>
      </c>
      <c r="E18" t="s">
        <v>0</v>
      </c>
      <c r="F18">
        <v>1.7</v>
      </c>
      <c r="G18">
        <v>4</v>
      </c>
      <c r="H18" t="s">
        <v>36</v>
      </c>
      <c r="I18" t="s">
        <v>36</v>
      </c>
      <c r="J18" t="s">
        <v>36</v>
      </c>
      <c r="K18" t="s">
        <v>36</v>
      </c>
      <c r="L18" t="s">
        <v>36</v>
      </c>
      <c r="M18">
        <v>12.8</v>
      </c>
      <c r="N18">
        <v>5.89</v>
      </c>
      <c r="O18">
        <v>1.39</v>
      </c>
      <c r="P18" t="s">
        <v>36</v>
      </c>
      <c r="Q18" t="s">
        <v>36</v>
      </c>
      <c r="R18" t="s">
        <v>36</v>
      </c>
      <c r="S18" t="s">
        <v>36</v>
      </c>
      <c r="T18" t="s">
        <v>36</v>
      </c>
      <c r="U18" t="s">
        <v>36</v>
      </c>
      <c r="V18" t="s">
        <v>36</v>
      </c>
      <c r="W18" t="s">
        <v>36</v>
      </c>
      <c r="X18" t="s">
        <v>36</v>
      </c>
      <c r="Y18" t="s">
        <v>37</v>
      </c>
      <c r="Z18" t="s">
        <v>37</v>
      </c>
      <c r="AA18">
        <v>4.2</v>
      </c>
      <c r="AD18" t="s">
        <v>57</v>
      </c>
      <c r="AE18" t="s">
        <v>157</v>
      </c>
      <c r="AF18" t="s">
        <v>157</v>
      </c>
      <c r="AG18" t="s">
        <v>157</v>
      </c>
      <c r="AH18" t="s">
        <v>157</v>
      </c>
      <c r="AK18" t="s">
        <v>36</v>
      </c>
      <c r="AL18" t="s">
        <v>36</v>
      </c>
      <c r="AM18" t="s">
        <v>36</v>
      </c>
      <c r="AN18" t="s">
        <v>36</v>
      </c>
      <c r="AO18" t="s">
        <v>36</v>
      </c>
      <c r="AP18" t="s">
        <v>36</v>
      </c>
      <c r="AQ18" t="s">
        <v>36</v>
      </c>
      <c r="AR18" t="s">
        <v>36</v>
      </c>
      <c r="AS18" t="s">
        <v>36</v>
      </c>
      <c r="AT18" t="s">
        <v>36</v>
      </c>
      <c r="AU18" t="s">
        <v>36</v>
      </c>
      <c r="AV18" t="s">
        <v>36</v>
      </c>
      <c r="AW18" t="s">
        <v>36</v>
      </c>
      <c r="AX18" t="s">
        <v>36</v>
      </c>
      <c r="AY18" t="s">
        <v>36</v>
      </c>
      <c r="AZ18" t="s">
        <v>36</v>
      </c>
      <c r="BA18" t="s">
        <v>36</v>
      </c>
      <c r="BB18" t="s">
        <v>36</v>
      </c>
      <c r="BC18" t="s">
        <v>36</v>
      </c>
      <c r="BD18" t="s">
        <v>36</v>
      </c>
      <c r="BE18" t="s">
        <v>36</v>
      </c>
      <c r="BF18">
        <v>0</v>
      </c>
      <c r="BG18">
        <f t="shared" si="0"/>
        <v>17</v>
      </c>
    </row>
    <row r="19" spans="1:59" x14ac:dyDescent="0.3">
      <c r="A19">
        <v>521</v>
      </c>
      <c r="B19" t="s">
        <v>91</v>
      </c>
      <c r="C19" t="s">
        <v>92</v>
      </c>
      <c r="D19" t="s">
        <v>63</v>
      </c>
      <c r="E19" t="s">
        <v>35</v>
      </c>
      <c r="F19">
        <v>0.2</v>
      </c>
      <c r="G19">
        <v>1</v>
      </c>
      <c r="H19">
        <v>2</v>
      </c>
      <c r="I19">
        <v>2</v>
      </c>
      <c r="J19">
        <v>2</v>
      </c>
      <c r="K19">
        <v>2</v>
      </c>
      <c r="L19">
        <v>2</v>
      </c>
      <c r="M19">
        <v>8.25</v>
      </c>
      <c r="N19">
        <v>3.79</v>
      </c>
      <c r="O19">
        <v>3.99</v>
      </c>
      <c r="P19">
        <v>4.97</v>
      </c>
      <c r="Q19">
        <v>2.94</v>
      </c>
      <c r="R19">
        <v>2.39</v>
      </c>
      <c r="S19">
        <v>3.11</v>
      </c>
      <c r="T19">
        <v>2.96</v>
      </c>
      <c r="U19">
        <v>0.36</v>
      </c>
      <c r="V19">
        <v>0.28999999999999998</v>
      </c>
      <c r="W19">
        <v>0.38</v>
      </c>
      <c r="X19">
        <v>0.36</v>
      </c>
      <c r="Y19" t="s">
        <v>73</v>
      </c>
      <c r="Z19" t="s">
        <v>73</v>
      </c>
      <c r="AA19">
        <v>5.8</v>
      </c>
      <c r="AB19" t="s">
        <v>93</v>
      </c>
      <c r="AD19" t="s">
        <v>57</v>
      </c>
      <c r="AE19" t="s">
        <v>58</v>
      </c>
      <c r="AF19" t="s">
        <v>59</v>
      </c>
      <c r="AG19" t="s">
        <v>58</v>
      </c>
      <c r="AH19" t="s">
        <v>59</v>
      </c>
      <c r="AI19" t="s">
        <v>60</v>
      </c>
      <c r="AJ19" t="s">
        <v>60</v>
      </c>
      <c r="AK19">
        <v>99.89</v>
      </c>
      <c r="AL19">
        <v>30.07</v>
      </c>
      <c r="AM19">
        <v>3.61</v>
      </c>
      <c r="AN19">
        <v>0.16</v>
      </c>
      <c r="AO19">
        <v>3.45</v>
      </c>
      <c r="AP19">
        <v>54.25</v>
      </c>
      <c r="AQ19">
        <v>69.819999999999993</v>
      </c>
      <c r="AR19">
        <v>24</v>
      </c>
      <c r="AS19">
        <v>24</v>
      </c>
      <c r="AT19">
        <v>4</v>
      </c>
      <c r="AU19">
        <v>4</v>
      </c>
      <c r="AV19">
        <v>0</v>
      </c>
      <c r="AW19">
        <v>96</v>
      </c>
      <c r="AX19">
        <v>0</v>
      </c>
      <c r="AY19">
        <v>0</v>
      </c>
      <c r="AZ19">
        <v>0</v>
      </c>
      <c r="BA19">
        <v>0</v>
      </c>
      <c r="BB19">
        <v>96</v>
      </c>
      <c r="BC19">
        <v>0</v>
      </c>
      <c r="BD19">
        <v>0</v>
      </c>
      <c r="BE19">
        <v>0</v>
      </c>
      <c r="BF19">
        <v>2</v>
      </c>
      <c r="BG19">
        <f t="shared" si="0"/>
        <v>18</v>
      </c>
    </row>
    <row r="20" spans="1:59" x14ac:dyDescent="0.3">
      <c r="A20">
        <v>742</v>
      </c>
      <c r="B20" t="s">
        <v>112</v>
      </c>
      <c r="C20" t="s">
        <v>113</v>
      </c>
      <c r="D20" t="s">
        <v>34</v>
      </c>
      <c r="E20" t="s">
        <v>35</v>
      </c>
      <c r="F20">
        <v>0.5</v>
      </c>
      <c r="G20">
        <v>1</v>
      </c>
      <c r="H20">
        <v>1</v>
      </c>
      <c r="I20">
        <v>10</v>
      </c>
      <c r="J20">
        <v>7</v>
      </c>
      <c r="K20">
        <v>11</v>
      </c>
      <c r="L20">
        <v>11</v>
      </c>
      <c r="M20">
        <v>6.83</v>
      </c>
      <c r="N20">
        <v>3.14</v>
      </c>
      <c r="O20">
        <v>6.36</v>
      </c>
      <c r="P20">
        <v>3.28</v>
      </c>
      <c r="Q20">
        <v>9.44</v>
      </c>
      <c r="R20">
        <v>7.31</v>
      </c>
      <c r="S20">
        <v>9.74</v>
      </c>
      <c r="T20">
        <v>8.68</v>
      </c>
      <c r="U20">
        <v>1.38</v>
      </c>
      <c r="V20">
        <v>1.07</v>
      </c>
      <c r="W20">
        <v>1.43</v>
      </c>
      <c r="X20">
        <v>1.27</v>
      </c>
      <c r="Y20" t="s">
        <v>54</v>
      </c>
      <c r="Z20" t="s">
        <v>54</v>
      </c>
      <c r="AA20">
        <v>3.9</v>
      </c>
      <c r="AB20" t="s">
        <v>114</v>
      </c>
      <c r="AC20" t="s">
        <v>115</v>
      </c>
      <c r="AD20" t="s">
        <v>57</v>
      </c>
      <c r="AE20" t="s">
        <v>58</v>
      </c>
      <c r="AF20" t="s">
        <v>59</v>
      </c>
      <c r="AG20" t="s">
        <v>58</v>
      </c>
      <c r="AH20" t="s">
        <v>59</v>
      </c>
      <c r="AI20" t="s">
        <v>60</v>
      </c>
      <c r="AJ20" t="s">
        <v>60</v>
      </c>
      <c r="AK20">
        <v>99.61</v>
      </c>
      <c r="AL20">
        <v>33.54</v>
      </c>
      <c r="AM20">
        <v>2.71</v>
      </c>
      <c r="AN20">
        <v>0.43</v>
      </c>
      <c r="AO20">
        <v>2.2799999999999998</v>
      </c>
      <c r="AP20">
        <v>49.9</v>
      </c>
      <c r="AQ20">
        <v>66.069999999999993</v>
      </c>
      <c r="AR20">
        <v>840</v>
      </c>
      <c r="AS20">
        <v>555</v>
      </c>
      <c r="AT20">
        <v>1.94</v>
      </c>
      <c r="AU20">
        <v>2.08</v>
      </c>
      <c r="AV20">
        <v>480</v>
      </c>
      <c r="AW20">
        <v>1153</v>
      </c>
      <c r="AX20">
        <v>0</v>
      </c>
      <c r="AY20">
        <v>0</v>
      </c>
      <c r="AZ20">
        <v>0</v>
      </c>
      <c r="BA20">
        <v>292</v>
      </c>
      <c r="BB20">
        <v>862</v>
      </c>
      <c r="BC20">
        <v>0</v>
      </c>
      <c r="BD20">
        <v>0</v>
      </c>
      <c r="BE20">
        <v>0</v>
      </c>
      <c r="BF20">
        <v>2</v>
      </c>
      <c r="BG20">
        <f t="shared" si="0"/>
        <v>19</v>
      </c>
    </row>
    <row r="21" spans="1:59" x14ac:dyDescent="0.3">
      <c r="A21">
        <v>766</v>
      </c>
      <c r="B21" t="s">
        <v>160</v>
      </c>
      <c r="C21" t="s">
        <v>161</v>
      </c>
      <c r="D21" t="s">
        <v>162</v>
      </c>
      <c r="E21" t="s">
        <v>0</v>
      </c>
      <c r="F21">
        <v>1</v>
      </c>
      <c r="G21">
        <v>2</v>
      </c>
      <c r="H21" t="s">
        <v>36</v>
      </c>
      <c r="I21" t="s">
        <v>36</v>
      </c>
      <c r="J21" t="s">
        <v>36</v>
      </c>
      <c r="K21" t="s">
        <v>36</v>
      </c>
      <c r="L21" t="s">
        <v>36</v>
      </c>
      <c r="M21">
        <v>5.87</v>
      </c>
      <c r="N21">
        <v>2.7</v>
      </c>
      <c r="O21">
        <v>2.93</v>
      </c>
      <c r="P21" t="s">
        <v>36</v>
      </c>
      <c r="Q21" t="s">
        <v>36</v>
      </c>
      <c r="R21" t="s">
        <v>36</v>
      </c>
      <c r="S21" t="s">
        <v>36</v>
      </c>
      <c r="T21" t="s">
        <v>36</v>
      </c>
      <c r="U21" t="s">
        <v>36</v>
      </c>
      <c r="V21" t="s">
        <v>36</v>
      </c>
      <c r="W21" t="s">
        <v>36</v>
      </c>
      <c r="X21" t="s">
        <v>36</v>
      </c>
      <c r="Y21" t="s">
        <v>37</v>
      </c>
      <c r="Z21" t="s">
        <v>37</v>
      </c>
      <c r="AA21">
        <v>3.9</v>
      </c>
      <c r="AC21" t="s">
        <v>64</v>
      </c>
      <c r="AD21" t="s">
        <v>57</v>
      </c>
      <c r="AE21" t="s">
        <v>157</v>
      </c>
      <c r="AF21" t="s">
        <v>157</v>
      </c>
      <c r="AG21" t="s">
        <v>157</v>
      </c>
      <c r="AH21" t="s">
        <v>157</v>
      </c>
      <c r="AK21" t="s">
        <v>36</v>
      </c>
      <c r="AL21" t="s">
        <v>36</v>
      </c>
      <c r="AM21" t="s">
        <v>36</v>
      </c>
      <c r="AN21" t="s">
        <v>36</v>
      </c>
      <c r="AO21" t="s">
        <v>36</v>
      </c>
      <c r="AP21" t="s">
        <v>36</v>
      </c>
      <c r="AQ21" t="s">
        <v>36</v>
      </c>
      <c r="AR21" t="s">
        <v>36</v>
      </c>
      <c r="AS21" t="s">
        <v>36</v>
      </c>
      <c r="AT21" t="s">
        <v>36</v>
      </c>
      <c r="AU21" t="s">
        <v>36</v>
      </c>
      <c r="AV21" t="s">
        <v>36</v>
      </c>
      <c r="AW21" t="s">
        <v>36</v>
      </c>
      <c r="AX21" t="s">
        <v>36</v>
      </c>
      <c r="AY21" t="s">
        <v>36</v>
      </c>
      <c r="AZ21" t="s">
        <v>36</v>
      </c>
      <c r="BA21" t="s">
        <v>36</v>
      </c>
      <c r="BB21" t="s">
        <v>36</v>
      </c>
      <c r="BC21" t="s">
        <v>36</v>
      </c>
      <c r="BD21" t="s">
        <v>36</v>
      </c>
      <c r="BE21" t="s">
        <v>36</v>
      </c>
      <c r="BF21">
        <v>0</v>
      </c>
      <c r="BG21">
        <f t="shared" si="0"/>
        <v>20</v>
      </c>
    </row>
    <row r="22" spans="1:59" x14ac:dyDescent="0.3">
      <c r="A22">
        <v>541</v>
      </c>
      <c r="B22" t="s">
        <v>94</v>
      </c>
      <c r="C22" t="s">
        <v>95</v>
      </c>
      <c r="D22" t="s">
        <v>90</v>
      </c>
      <c r="E22" t="s">
        <v>53</v>
      </c>
      <c r="F22">
        <v>1.4</v>
      </c>
      <c r="G22">
        <v>3</v>
      </c>
      <c r="H22">
        <v>2</v>
      </c>
      <c r="I22">
        <v>2</v>
      </c>
      <c r="J22">
        <v>2</v>
      </c>
      <c r="K22">
        <v>2</v>
      </c>
      <c r="L22">
        <v>2</v>
      </c>
      <c r="M22">
        <v>5.78</v>
      </c>
      <c r="N22">
        <v>2.66</v>
      </c>
      <c r="O22">
        <v>1.86</v>
      </c>
      <c r="P22">
        <v>2.04</v>
      </c>
      <c r="Q22">
        <v>1.37</v>
      </c>
      <c r="R22">
        <v>1.35</v>
      </c>
      <c r="S22">
        <v>1.24</v>
      </c>
      <c r="T22">
        <v>1.56</v>
      </c>
      <c r="U22">
        <v>0.24</v>
      </c>
      <c r="V22">
        <v>0.23</v>
      </c>
      <c r="W22">
        <v>0.21</v>
      </c>
      <c r="X22">
        <v>0.27</v>
      </c>
      <c r="Y22" t="s">
        <v>73</v>
      </c>
      <c r="Z22" t="s">
        <v>73</v>
      </c>
      <c r="AA22">
        <v>2.7</v>
      </c>
      <c r="AC22" t="s">
        <v>96</v>
      </c>
      <c r="AD22" t="s">
        <v>57</v>
      </c>
      <c r="AE22" t="s">
        <v>59</v>
      </c>
      <c r="AF22" t="s">
        <v>87</v>
      </c>
      <c r="AG22" t="s">
        <v>59</v>
      </c>
      <c r="AH22" t="s">
        <v>87</v>
      </c>
      <c r="AK22">
        <v>99.03</v>
      </c>
      <c r="AL22">
        <v>48.46</v>
      </c>
      <c r="AM22">
        <v>4.16</v>
      </c>
      <c r="AN22">
        <v>1.02</v>
      </c>
      <c r="AO22">
        <v>3.14</v>
      </c>
      <c r="AP22">
        <v>30.03</v>
      </c>
      <c r="AQ22">
        <v>50.57</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641</v>
      </c>
      <c r="B23" t="s">
        <v>106</v>
      </c>
      <c r="C23" t="s">
        <v>107</v>
      </c>
      <c r="D23" t="s">
        <v>43</v>
      </c>
      <c r="E23" t="s">
        <v>53</v>
      </c>
      <c r="F23">
        <v>1.3</v>
      </c>
      <c r="G23">
        <v>3</v>
      </c>
      <c r="H23">
        <v>4</v>
      </c>
      <c r="I23">
        <v>3</v>
      </c>
      <c r="J23">
        <v>3</v>
      </c>
      <c r="K23">
        <v>4</v>
      </c>
      <c r="L23">
        <v>4</v>
      </c>
      <c r="M23">
        <v>4.75</v>
      </c>
      <c r="N23">
        <v>2.1800000000000002</v>
      </c>
      <c r="O23">
        <v>1.49</v>
      </c>
      <c r="P23">
        <v>2.61</v>
      </c>
      <c r="Q23">
        <v>2.54</v>
      </c>
      <c r="R23">
        <v>2.54</v>
      </c>
      <c r="S23">
        <v>1.93</v>
      </c>
      <c r="T23">
        <v>2.79</v>
      </c>
      <c r="U23">
        <v>0.53</v>
      </c>
      <c r="V23">
        <v>0.54</v>
      </c>
      <c r="W23">
        <v>0.41</v>
      </c>
      <c r="X23">
        <v>0.59</v>
      </c>
      <c r="Y23" t="s">
        <v>73</v>
      </c>
      <c r="Z23" t="s">
        <v>73</v>
      </c>
      <c r="AA23">
        <v>6.3</v>
      </c>
      <c r="AB23" t="s">
        <v>108</v>
      </c>
      <c r="AD23" t="s">
        <v>57</v>
      </c>
      <c r="AE23" t="s">
        <v>58</v>
      </c>
      <c r="AF23" t="s">
        <v>59</v>
      </c>
      <c r="AG23" t="s">
        <v>58</v>
      </c>
      <c r="AH23" t="s">
        <v>59</v>
      </c>
      <c r="AK23">
        <v>98.94</v>
      </c>
      <c r="AL23">
        <v>31.93</v>
      </c>
      <c r="AM23">
        <v>2.98</v>
      </c>
      <c r="AN23">
        <v>1.1100000000000001</v>
      </c>
      <c r="AO23">
        <v>1.87</v>
      </c>
      <c r="AP23">
        <v>49.8</v>
      </c>
      <c r="AQ23">
        <v>67.010000000000005</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971</v>
      </c>
      <c r="B24" t="s">
        <v>141</v>
      </c>
      <c r="C24" t="s">
        <v>142</v>
      </c>
      <c r="D24" t="s">
        <v>90</v>
      </c>
      <c r="E24" t="s">
        <v>53</v>
      </c>
      <c r="F24">
        <v>1.1000000000000001</v>
      </c>
      <c r="G24">
        <v>2</v>
      </c>
      <c r="H24">
        <v>1</v>
      </c>
      <c r="I24">
        <v>3</v>
      </c>
      <c r="J24">
        <v>3</v>
      </c>
      <c r="K24">
        <v>4</v>
      </c>
      <c r="L24">
        <v>6</v>
      </c>
      <c r="M24">
        <v>4.3</v>
      </c>
      <c r="N24">
        <v>1.98</v>
      </c>
      <c r="O24">
        <v>1.61</v>
      </c>
      <c r="P24">
        <v>1.78</v>
      </c>
      <c r="Q24">
        <v>2.6</v>
      </c>
      <c r="R24">
        <v>2.42</v>
      </c>
      <c r="S24">
        <v>3.04</v>
      </c>
      <c r="T24">
        <v>5.36</v>
      </c>
      <c r="U24">
        <v>0.61</v>
      </c>
      <c r="V24">
        <v>0.56000000000000005</v>
      </c>
      <c r="W24">
        <v>0.71</v>
      </c>
      <c r="X24">
        <v>1.25</v>
      </c>
      <c r="Y24" t="s">
        <v>54</v>
      </c>
      <c r="Z24" t="s">
        <v>54</v>
      </c>
      <c r="AA24">
        <v>3.6</v>
      </c>
      <c r="AC24" t="s">
        <v>134</v>
      </c>
      <c r="AD24" t="s">
        <v>57</v>
      </c>
      <c r="AE24" t="s">
        <v>58</v>
      </c>
      <c r="AF24" t="s">
        <v>59</v>
      </c>
      <c r="AG24" t="s">
        <v>58</v>
      </c>
      <c r="AH24" t="s">
        <v>59</v>
      </c>
      <c r="AI24" t="s">
        <v>60</v>
      </c>
      <c r="AJ24" t="s">
        <v>60</v>
      </c>
      <c r="AK24">
        <v>99.03</v>
      </c>
      <c r="AL24">
        <v>19.22</v>
      </c>
      <c r="AM24">
        <v>4.17</v>
      </c>
      <c r="AN24">
        <v>1.01</v>
      </c>
      <c r="AO24">
        <v>3.16</v>
      </c>
      <c r="AP24">
        <v>76.45</v>
      </c>
      <c r="AQ24">
        <v>79.81</v>
      </c>
      <c r="AR24">
        <v>23</v>
      </c>
      <c r="AS24">
        <v>23</v>
      </c>
      <c r="AT24">
        <v>3.39</v>
      </c>
      <c r="AU24">
        <v>3.39</v>
      </c>
      <c r="AV24">
        <v>0</v>
      </c>
      <c r="AW24">
        <v>78</v>
      </c>
      <c r="AX24">
        <v>0</v>
      </c>
      <c r="AY24">
        <v>0</v>
      </c>
      <c r="AZ24">
        <v>0</v>
      </c>
      <c r="BA24">
        <v>0</v>
      </c>
      <c r="BB24">
        <v>78</v>
      </c>
      <c r="BC24">
        <v>0</v>
      </c>
      <c r="BD24">
        <v>0</v>
      </c>
      <c r="BE24">
        <v>0</v>
      </c>
      <c r="BF24">
        <v>2</v>
      </c>
      <c r="BG24">
        <f t="shared" si="0"/>
        <v>23</v>
      </c>
    </row>
    <row r="25" spans="1:59" x14ac:dyDescent="0.3">
      <c r="A25">
        <v>834</v>
      </c>
      <c r="B25" t="s">
        <v>125</v>
      </c>
      <c r="C25" t="s">
        <v>126</v>
      </c>
      <c r="D25" t="s">
        <v>63</v>
      </c>
      <c r="E25" t="s">
        <v>35</v>
      </c>
      <c r="F25">
        <v>0.3</v>
      </c>
      <c r="G25">
        <v>2</v>
      </c>
      <c r="H25">
        <v>3</v>
      </c>
      <c r="I25">
        <v>2</v>
      </c>
      <c r="J25">
        <v>2</v>
      </c>
      <c r="K25">
        <v>3</v>
      </c>
      <c r="L25">
        <v>3</v>
      </c>
      <c r="M25">
        <v>3.93</v>
      </c>
      <c r="N25">
        <v>1.81</v>
      </c>
      <c r="O25">
        <v>0.89</v>
      </c>
      <c r="P25">
        <v>3.08</v>
      </c>
      <c r="Q25">
        <v>1.6</v>
      </c>
      <c r="R25">
        <v>1.32</v>
      </c>
      <c r="S25">
        <v>1.83</v>
      </c>
      <c r="T25">
        <v>1.88</v>
      </c>
      <c r="U25">
        <v>0.41</v>
      </c>
      <c r="V25">
        <v>0.34</v>
      </c>
      <c r="W25">
        <v>0.47</v>
      </c>
      <c r="X25">
        <v>0.48</v>
      </c>
      <c r="Y25" t="s">
        <v>73</v>
      </c>
      <c r="Z25" t="s">
        <v>73</v>
      </c>
      <c r="AA25">
        <v>5.8</v>
      </c>
      <c r="AB25" t="s">
        <v>69</v>
      </c>
      <c r="AC25" t="s">
        <v>64</v>
      </c>
      <c r="AD25" t="s">
        <v>57</v>
      </c>
      <c r="AE25" t="s">
        <v>58</v>
      </c>
      <c r="AF25" t="s">
        <v>59</v>
      </c>
      <c r="AG25" t="s">
        <v>58</v>
      </c>
      <c r="AH25" t="s">
        <v>59</v>
      </c>
      <c r="AK25">
        <v>99.83</v>
      </c>
      <c r="AL25">
        <v>44.55</v>
      </c>
      <c r="AM25">
        <v>1.7</v>
      </c>
      <c r="AN25">
        <v>0.21</v>
      </c>
      <c r="AO25">
        <v>1.49</v>
      </c>
      <c r="AP25">
        <v>32.619999999999997</v>
      </c>
      <c r="AQ25">
        <v>55.28</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552</v>
      </c>
      <c r="B26" t="s">
        <v>100</v>
      </c>
      <c r="C26" t="s">
        <v>101</v>
      </c>
      <c r="D26" t="s">
        <v>34</v>
      </c>
      <c r="E26" t="s">
        <v>35</v>
      </c>
      <c r="F26">
        <v>0.9</v>
      </c>
      <c r="G26">
        <v>2</v>
      </c>
      <c r="H26">
        <v>2</v>
      </c>
      <c r="I26">
        <v>2</v>
      </c>
      <c r="J26">
        <v>2</v>
      </c>
      <c r="K26">
        <v>2</v>
      </c>
      <c r="L26">
        <v>2</v>
      </c>
      <c r="M26">
        <v>2.71</v>
      </c>
      <c r="N26">
        <v>1.25</v>
      </c>
      <c r="O26">
        <v>1.23</v>
      </c>
      <c r="P26">
        <v>1.32</v>
      </c>
      <c r="Q26">
        <v>1.25</v>
      </c>
      <c r="R26">
        <v>1.18</v>
      </c>
      <c r="S26">
        <v>1.25</v>
      </c>
      <c r="T26">
        <v>1.23</v>
      </c>
      <c r="U26">
        <v>0.46</v>
      </c>
      <c r="V26">
        <v>0.44</v>
      </c>
      <c r="W26">
        <v>0.46</v>
      </c>
      <c r="X26">
        <v>0.46</v>
      </c>
      <c r="Y26" t="s">
        <v>73</v>
      </c>
      <c r="Z26" t="s">
        <v>73</v>
      </c>
      <c r="AA26">
        <v>5.5</v>
      </c>
      <c r="AC26" t="s">
        <v>64</v>
      </c>
      <c r="AD26" t="s">
        <v>57</v>
      </c>
      <c r="AE26" t="s">
        <v>58</v>
      </c>
      <c r="AF26" t="s">
        <v>59</v>
      </c>
      <c r="AG26" t="s">
        <v>58</v>
      </c>
      <c r="AH26" t="s">
        <v>59</v>
      </c>
      <c r="AK26">
        <v>99.28</v>
      </c>
      <c r="AL26">
        <v>35.659999999999997</v>
      </c>
      <c r="AM26">
        <v>1.83</v>
      </c>
      <c r="AN26">
        <v>0.77</v>
      </c>
      <c r="AO26">
        <v>1.06</v>
      </c>
      <c r="AP26">
        <v>46.04</v>
      </c>
      <c r="AQ26">
        <v>63.62</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471</v>
      </c>
      <c r="B27" t="s">
        <v>85</v>
      </c>
      <c r="C27" t="s">
        <v>86</v>
      </c>
      <c r="D27" t="s">
        <v>63</v>
      </c>
      <c r="E27" t="s">
        <v>35</v>
      </c>
      <c r="F27">
        <v>0.5</v>
      </c>
      <c r="G27">
        <v>1</v>
      </c>
      <c r="H27">
        <v>2</v>
      </c>
      <c r="I27">
        <v>1</v>
      </c>
      <c r="J27">
        <v>1</v>
      </c>
      <c r="K27">
        <v>1</v>
      </c>
      <c r="L27">
        <v>2</v>
      </c>
      <c r="M27">
        <v>1.8</v>
      </c>
      <c r="N27">
        <v>0.83</v>
      </c>
      <c r="O27">
        <v>1.8</v>
      </c>
      <c r="P27">
        <v>0.81</v>
      </c>
      <c r="Q27">
        <v>0.52</v>
      </c>
      <c r="R27">
        <v>0.54</v>
      </c>
      <c r="S27">
        <v>0.53</v>
      </c>
      <c r="T27">
        <v>0.57999999999999996</v>
      </c>
      <c r="U27">
        <v>0.28999999999999998</v>
      </c>
      <c r="V27">
        <v>0.3</v>
      </c>
      <c r="W27">
        <v>0.28999999999999998</v>
      </c>
      <c r="X27">
        <v>0.32</v>
      </c>
      <c r="Y27" t="s">
        <v>73</v>
      </c>
      <c r="Z27" t="s">
        <v>73</v>
      </c>
      <c r="AA27">
        <v>4.9000000000000004</v>
      </c>
      <c r="AD27" t="s">
        <v>57</v>
      </c>
      <c r="AE27" t="s">
        <v>59</v>
      </c>
      <c r="AF27" t="s">
        <v>87</v>
      </c>
      <c r="AG27" t="s">
        <v>59</v>
      </c>
      <c r="AH27" t="s">
        <v>87</v>
      </c>
      <c r="AK27">
        <v>99.66</v>
      </c>
      <c r="AL27">
        <v>22.41</v>
      </c>
      <c r="AM27">
        <v>4.63</v>
      </c>
      <c r="AN27">
        <v>0.38</v>
      </c>
      <c r="AO27">
        <v>4.25</v>
      </c>
      <c r="AP27">
        <v>67.22</v>
      </c>
      <c r="AQ27">
        <v>77.260000000000005</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823</v>
      </c>
      <c r="B28" t="s">
        <v>118</v>
      </c>
      <c r="C28" t="s">
        <v>119</v>
      </c>
      <c r="D28" t="s">
        <v>43</v>
      </c>
      <c r="E28" t="s">
        <v>53</v>
      </c>
      <c r="F28">
        <v>0.5</v>
      </c>
      <c r="G28">
        <v>1</v>
      </c>
      <c r="H28">
        <v>1</v>
      </c>
      <c r="I28">
        <v>1</v>
      </c>
      <c r="J28">
        <v>1</v>
      </c>
      <c r="K28">
        <v>1</v>
      </c>
      <c r="L28">
        <v>1</v>
      </c>
      <c r="M28">
        <v>1.35</v>
      </c>
      <c r="N28">
        <v>0.62</v>
      </c>
      <c r="O28">
        <v>1.35</v>
      </c>
      <c r="P28">
        <v>0.62</v>
      </c>
      <c r="Q28">
        <v>0.49</v>
      </c>
      <c r="R28">
        <v>0.5</v>
      </c>
      <c r="S28">
        <v>0.48</v>
      </c>
      <c r="T28">
        <v>0.5</v>
      </c>
      <c r="U28">
        <v>0.36</v>
      </c>
      <c r="V28">
        <v>0.37</v>
      </c>
      <c r="W28">
        <v>0.36</v>
      </c>
      <c r="X28">
        <v>0.37</v>
      </c>
      <c r="Y28" t="s">
        <v>73</v>
      </c>
      <c r="Z28" t="s">
        <v>73</v>
      </c>
      <c r="AA28">
        <v>6.4</v>
      </c>
      <c r="AB28" t="s">
        <v>120</v>
      </c>
      <c r="AD28" t="s">
        <v>57</v>
      </c>
      <c r="AE28" t="s">
        <v>58</v>
      </c>
      <c r="AF28" t="s">
        <v>59</v>
      </c>
      <c r="AG28" t="s">
        <v>58</v>
      </c>
      <c r="AH28" t="s">
        <v>59</v>
      </c>
      <c r="AK28">
        <v>99.66</v>
      </c>
      <c r="AL28">
        <v>79.37</v>
      </c>
      <c r="AM28">
        <v>0.61</v>
      </c>
      <c r="AN28">
        <v>0.38</v>
      </c>
      <c r="AO28">
        <v>0.23</v>
      </c>
      <c r="AP28">
        <v>5.67</v>
      </c>
      <c r="AQ28">
        <v>20.29</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682</v>
      </c>
      <c r="B29" t="s">
        <v>109</v>
      </c>
      <c r="C29" t="s">
        <v>110</v>
      </c>
      <c r="D29" t="s">
        <v>63</v>
      </c>
      <c r="E29" t="s">
        <v>35</v>
      </c>
      <c r="F29">
        <v>1.2</v>
      </c>
      <c r="G29">
        <v>2</v>
      </c>
      <c r="H29">
        <v>2</v>
      </c>
      <c r="I29">
        <v>2</v>
      </c>
      <c r="J29">
        <v>2</v>
      </c>
      <c r="K29">
        <v>3</v>
      </c>
      <c r="L29">
        <v>2</v>
      </c>
      <c r="M29">
        <v>0.85</v>
      </c>
      <c r="N29">
        <v>0.39</v>
      </c>
      <c r="O29">
        <v>0.64</v>
      </c>
      <c r="P29">
        <v>0.43</v>
      </c>
      <c r="Q29">
        <v>0.38</v>
      </c>
      <c r="R29">
        <v>0.37</v>
      </c>
      <c r="S29">
        <v>0.88</v>
      </c>
      <c r="T29">
        <v>0.39</v>
      </c>
      <c r="U29">
        <v>0.44</v>
      </c>
      <c r="V29">
        <v>0.44</v>
      </c>
      <c r="W29">
        <v>1.03</v>
      </c>
      <c r="X29">
        <v>0.45</v>
      </c>
      <c r="Y29" t="s">
        <v>54</v>
      </c>
      <c r="Z29" t="s">
        <v>73</v>
      </c>
      <c r="AA29">
        <v>4.7</v>
      </c>
      <c r="AB29" t="s">
        <v>111</v>
      </c>
      <c r="AC29" t="s">
        <v>81</v>
      </c>
      <c r="AD29" t="s">
        <v>57</v>
      </c>
      <c r="AE29" t="s">
        <v>58</v>
      </c>
      <c r="AF29" t="s">
        <v>59</v>
      </c>
      <c r="AG29" t="s">
        <v>59</v>
      </c>
      <c r="AH29" t="s">
        <v>87</v>
      </c>
      <c r="AK29">
        <v>98.96</v>
      </c>
      <c r="AL29">
        <v>19.89</v>
      </c>
      <c r="AM29">
        <v>8.85</v>
      </c>
      <c r="AN29">
        <v>1.0900000000000001</v>
      </c>
      <c r="AO29">
        <v>7.76</v>
      </c>
      <c r="AP29">
        <v>73.38</v>
      </c>
      <c r="AQ29">
        <v>79.069999999999993</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975</v>
      </c>
      <c r="B30" t="s">
        <v>150</v>
      </c>
      <c r="C30" t="s">
        <v>151</v>
      </c>
      <c r="D30" t="s">
        <v>152</v>
      </c>
      <c r="E30" t="s">
        <v>35</v>
      </c>
      <c r="F30">
        <v>0.2</v>
      </c>
      <c r="G30">
        <v>1</v>
      </c>
      <c r="H30">
        <v>1</v>
      </c>
      <c r="I30">
        <v>1</v>
      </c>
      <c r="J30">
        <v>1</v>
      </c>
      <c r="K30">
        <v>1</v>
      </c>
      <c r="L30">
        <v>1</v>
      </c>
      <c r="M30">
        <v>0.63</v>
      </c>
      <c r="N30">
        <v>0.28999999999999998</v>
      </c>
      <c r="O30">
        <v>0.32</v>
      </c>
      <c r="P30">
        <v>0.3</v>
      </c>
      <c r="Q30">
        <v>0.36</v>
      </c>
      <c r="R30">
        <v>0.39</v>
      </c>
      <c r="S30">
        <v>0.42</v>
      </c>
      <c r="T30">
        <v>0.44</v>
      </c>
      <c r="U30">
        <v>0.56999999999999995</v>
      </c>
      <c r="V30">
        <v>0.62</v>
      </c>
      <c r="W30">
        <v>0.67</v>
      </c>
      <c r="X30">
        <v>0.7</v>
      </c>
      <c r="Y30" t="s">
        <v>54</v>
      </c>
      <c r="Z30" t="s">
        <v>54</v>
      </c>
      <c r="AA30">
        <v>4.8</v>
      </c>
      <c r="AB30" t="s">
        <v>64</v>
      </c>
      <c r="AC30" t="s">
        <v>153</v>
      </c>
      <c r="AD30" t="s">
        <v>57</v>
      </c>
      <c r="AE30" t="s">
        <v>58</v>
      </c>
      <c r="AF30" t="s">
        <v>59</v>
      </c>
      <c r="AG30" t="s">
        <v>58</v>
      </c>
      <c r="AH30" t="s">
        <v>59</v>
      </c>
      <c r="AK30">
        <v>99.82</v>
      </c>
      <c r="AL30">
        <v>32.06</v>
      </c>
      <c r="AM30">
        <v>2.94</v>
      </c>
      <c r="AN30">
        <v>0.23</v>
      </c>
      <c r="AO30">
        <v>2.71</v>
      </c>
      <c r="AP30">
        <v>49.26</v>
      </c>
      <c r="AQ30">
        <v>67.75</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812</v>
      </c>
      <c r="B31" t="s">
        <v>116</v>
      </c>
      <c r="C31" t="s">
        <v>117</v>
      </c>
      <c r="D31" t="s">
        <v>90</v>
      </c>
      <c r="E31" t="s">
        <v>53</v>
      </c>
      <c r="F31">
        <v>0.1</v>
      </c>
      <c r="G31">
        <v>1</v>
      </c>
      <c r="H31">
        <v>1</v>
      </c>
      <c r="I31">
        <v>1</v>
      </c>
      <c r="J31">
        <v>1</v>
      </c>
      <c r="K31">
        <v>1</v>
      </c>
      <c r="L31">
        <v>1</v>
      </c>
      <c r="M31">
        <v>0.38</v>
      </c>
      <c r="N31">
        <v>0.17</v>
      </c>
      <c r="O31">
        <v>0.04</v>
      </c>
      <c r="P31">
        <v>0.17</v>
      </c>
      <c r="Q31">
        <v>0.13</v>
      </c>
      <c r="R31">
        <v>0.13</v>
      </c>
      <c r="S31">
        <v>0.13</v>
      </c>
      <c r="T31">
        <v>0.13</v>
      </c>
      <c r="U31">
        <v>0.34</v>
      </c>
      <c r="V31">
        <v>0.33</v>
      </c>
      <c r="W31">
        <v>0.35</v>
      </c>
      <c r="X31">
        <v>0.35</v>
      </c>
      <c r="Y31" t="s">
        <v>73</v>
      </c>
      <c r="Z31" t="s">
        <v>73</v>
      </c>
      <c r="AA31">
        <v>5.3</v>
      </c>
      <c r="AB31" t="s">
        <v>114</v>
      </c>
      <c r="AD31" t="s">
        <v>57</v>
      </c>
      <c r="AE31" t="s">
        <v>58</v>
      </c>
      <c r="AF31" t="s">
        <v>59</v>
      </c>
      <c r="AG31" t="s">
        <v>58</v>
      </c>
      <c r="AH31" t="s">
        <v>59</v>
      </c>
      <c r="AK31">
        <v>99.99</v>
      </c>
      <c r="AL31">
        <v>46.78</v>
      </c>
      <c r="AM31">
        <v>0.35</v>
      </c>
      <c r="AN31">
        <v>0.05</v>
      </c>
      <c r="AO31">
        <v>0.3</v>
      </c>
      <c r="AP31">
        <v>23.83</v>
      </c>
      <c r="AQ31">
        <v>53.21</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43</v>
      </c>
      <c r="B32" t="s">
        <v>32</v>
      </c>
      <c r="C32" t="s">
        <v>33</v>
      </c>
      <c r="D32" t="s">
        <v>34</v>
      </c>
      <c r="E32" t="s">
        <v>35</v>
      </c>
      <c r="F32">
        <v>0</v>
      </c>
      <c r="G32">
        <v>0</v>
      </c>
      <c r="H32">
        <v>1</v>
      </c>
      <c r="I32">
        <v>0</v>
      </c>
      <c r="J32">
        <v>0</v>
      </c>
      <c r="K32">
        <v>0</v>
      </c>
      <c r="L32">
        <v>0</v>
      </c>
      <c r="M32">
        <v>0</v>
      </c>
      <c r="N32">
        <v>0</v>
      </c>
      <c r="O32">
        <v>0</v>
      </c>
      <c r="P32">
        <v>0.01</v>
      </c>
      <c r="Q32">
        <v>0</v>
      </c>
      <c r="R32">
        <v>0</v>
      </c>
      <c r="S32">
        <v>0</v>
      </c>
      <c r="T32">
        <v>0</v>
      </c>
      <c r="U32" t="s">
        <v>36</v>
      </c>
      <c r="V32" t="s">
        <v>36</v>
      </c>
      <c r="W32" t="s">
        <v>36</v>
      </c>
      <c r="X32" t="s">
        <v>36</v>
      </c>
      <c r="Y32" t="s">
        <v>37</v>
      </c>
      <c r="Z32" t="s">
        <v>37</v>
      </c>
      <c r="AA32">
        <v>3</v>
      </c>
      <c r="AB32" t="s">
        <v>38</v>
      </c>
      <c r="AC32" t="s">
        <v>39</v>
      </c>
      <c r="AD32" t="s">
        <v>40</v>
      </c>
      <c r="AE32" t="s">
        <v>37</v>
      </c>
      <c r="AF32" t="s">
        <v>37</v>
      </c>
      <c r="AG32" t="s">
        <v>37</v>
      </c>
      <c r="AH32" t="s">
        <v>37</v>
      </c>
      <c r="AK32">
        <v>100.04</v>
      </c>
      <c r="AL32">
        <v>100.04</v>
      </c>
      <c r="AM32">
        <v>0</v>
      </c>
      <c r="AN32">
        <v>0</v>
      </c>
      <c r="AO32">
        <v>0</v>
      </c>
      <c r="AP32">
        <v>0</v>
      </c>
      <c r="AQ32">
        <v>0</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367</v>
      </c>
      <c r="B33" t="s">
        <v>61</v>
      </c>
      <c r="C33" t="s">
        <v>62</v>
      </c>
      <c r="D33" t="s">
        <v>63</v>
      </c>
      <c r="E33" t="s">
        <v>35</v>
      </c>
      <c r="F33">
        <v>0</v>
      </c>
      <c r="G33">
        <v>0</v>
      </c>
      <c r="H33">
        <v>0</v>
      </c>
      <c r="I33">
        <v>6</v>
      </c>
      <c r="J33">
        <v>7</v>
      </c>
      <c r="K33">
        <v>6</v>
      </c>
      <c r="L33">
        <v>7</v>
      </c>
      <c r="M33">
        <v>0</v>
      </c>
      <c r="N33">
        <v>0</v>
      </c>
      <c r="O33">
        <v>0</v>
      </c>
      <c r="P33">
        <v>0</v>
      </c>
      <c r="Q33">
        <v>0.06</v>
      </c>
      <c r="R33">
        <v>7.0000000000000007E-2</v>
      </c>
      <c r="S33">
        <v>0.06</v>
      </c>
      <c r="T33">
        <v>0.06</v>
      </c>
      <c r="U33" t="s">
        <v>36</v>
      </c>
      <c r="V33" t="s">
        <v>36</v>
      </c>
      <c r="W33" t="s">
        <v>36</v>
      </c>
      <c r="X33" t="s">
        <v>36</v>
      </c>
      <c r="Y33" t="s">
        <v>37</v>
      </c>
      <c r="Z33" t="s">
        <v>37</v>
      </c>
      <c r="AA33">
        <v>3.7</v>
      </c>
      <c r="AB33" t="s">
        <v>64</v>
      </c>
      <c r="AC33" t="s">
        <v>55</v>
      </c>
      <c r="AD33" t="s">
        <v>65</v>
      </c>
      <c r="AE33" t="s">
        <v>37</v>
      </c>
      <c r="AF33" t="s">
        <v>37</v>
      </c>
      <c r="AG33" t="s">
        <v>37</v>
      </c>
      <c r="AH33" t="s">
        <v>37</v>
      </c>
      <c r="AK33">
        <v>100.04</v>
      </c>
      <c r="AL33">
        <v>99.43</v>
      </c>
      <c r="AM33">
        <v>0</v>
      </c>
      <c r="AN33">
        <v>0</v>
      </c>
      <c r="AO33">
        <v>0</v>
      </c>
      <c r="AP33">
        <v>0.01</v>
      </c>
      <c r="AQ33">
        <v>0.61</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405</v>
      </c>
      <c r="B34" t="s">
        <v>75</v>
      </c>
      <c r="C34" t="s">
        <v>76</v>
      </c>
      <c r="D34" t="s">
        <v>63</v>
      </c>
      <c r="E34" t="s">
        <v>35</v>
      </c>
      <c r="F34">
        <v>0</v>
      </c>
      <c r="G34">
        <v>0</v>
      </c>
      <c r="H34">
        <v>0</v>
      </c>
      <c r="I34">
        <v>1</v>
      </c>
      <c r="J34">
        <v>1</v>
      </c>
      <c r="K34">
        <v>1</v>
      </c>
      <c r="L34">
        <v>1</v>
      </c>
      <c r="M34">
        <v>0</v>
      </c>
      <c r="N34">
        <v>0</v>
      </c>
      <c r="O34">
        <v>0</v>
      </c>
      <c r="P34">
        <v>0</v>
      </c>
      <c r="Q34">
        <v>0.01</v>
      </c>
      <c r="R34">
        <v>0.01</v>
      </c>
      <c r="S34">
        <v>0.01</v>
      </c>
      <c r="T34">
        <v>0.01</v>
      </c>
      <c r="U34" t="s">
        <v>36</v>
      </c>
      <c r="V34" t="s">
        <v>36</v>
      </c>
      <c r="W34" t="s">
        <v>36</v>
      </c>
      <c r="X34" t="s">
        <v>36</v>
      </c>
      <c r="Y34" t="s">
        <v>37</v>
      </c>
      <c r="Z34" t="s">
        <v>37</v>
      </c>
      <c r="AA34">
        <v>3.7</v>
      </c>
      <c r="AB34" t="s">
        <v>64</v>
      </c>
      <c r="AC34" t="s">
        <v>77</v>
      </c>
      <c r="AD34" t="s">
        <v>65</v>
      </c>
      <c r="AE34" t="s">
        <v>37</v>
      </c>
      <c r="AF34" t="s">
        <v>37</v>
      </c>
      <c r="AG34" t="s">
        <v>37</v>
      </c>
      <c r="AH34" t="s">
        <v>37</v>
      </c>
      <c r="AK34">
        <v>100.04</v>
      </c>
      <c r="AL34">
        <v>99.99</v>
      </c>
      <c r="AM34">
        <v>0</v>
      </c>
      <c r="AN34">
        <v>0</v>
      </c>
      <c r="AO34">
        <v>0</v>
      </c>
      <c r="AP34">
        <v>0</v>
      </c>
      <c r="AQ34">
        <v>0.05</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491</v>
      </c>
      <c r="B35" t="s">
        <v>88</v>
      </c>
      <c r="C35" t="s">
        <v>89</v>
      </c>
      <c r="D35" t="s">
        <v>90</v>
      </c>
      <c r="E35" t="s">
        <v>53</v>
      </c>
      <c r="F35">
        <v>0</v>
      </c>
      <c r="G35">
        <v>0</v>
      </c>
      <c r="H35">
        <v>0</v>
      </c>
      <c r="I35">
        <v>2</v>
      </c>
      <c r="J35">
        <v>1</v>
      </c>
      <c r="K35">
        <v>2</v>
      </c>
      <c r="L35">
        <v>2</v>
      </c>
      <c r="M35">
        <v>0</v>
      </c>
      <c r="N35">
        <v>0</v>
      </c>
      <c r="O35">
        <v>0</v>
      </c>
      <c r="P35">
        <v>0</v>
      </c>
      <c r="Q35">
        <v>0.01</v>
      </c>
      <c r="R35">
        <v>0.01</v>
      </c>
      <c r="S35">
        <v>0</v>
      </c>
      <c r="T35">
        <v>0</v>
      </c>
      <c r="U35" t="s">
        <v>36</v>
      </c>
      <c r="V35" t="s">
        <v>36</v>
      </c>
      <c r="W35" t="s">
        <v>36</v>
      </c>
      <c r="X35" t="s">
        <v>36</v>
      </c>
      <c r="Y35" t="s">
        <v>37</v>
      </c>
      <c r="Z35" t="s">
        <v>37</v>
      </c>
      <c r="AA35">
        <v>5</v>
      </c>
      <c r="AB35" t="s">
        <v>64</v>
      </c>
      <c r="AD35" t="s">
        <v>65</v>
      </c>
      <c r="AE35" t="s">
        <v>37</v>
      </c>
      <c r="AF35" t="s">
        <v>37</v>
      </c>
      <c r="AG35" t="s">
        <v>37</v>
      </c>
      <c r="AH35" t="s">
        <v>37</v>
      </c>
      <c r="AK35">
        <v>100.04</v>
      </c>
      <c r="AL35">
        <v>66.23</v>
      </c>
      <c r="AM35">
        <v>0</v>
      </c>
      <c r="AN35">
        <v>0</v>
      </c>
      <c r="AO35">
        <v>0</v>
      </c>
      <c r="AP35">
        <v>9.33</v>
      </c>
      <c r="AQ35">
        <v>33.81</v>
      </c>
      <c r="AR35">
        <v>0</v>
      </c>
      <c r="AS35">
        <v>0</v>
      </c>
      <c r="AT35">
        <v>0</v>
      </c>
      <c r="AU35">
        <v>0</v>
      </c>
      <c r="AV35">
        <v>0</v>
      </c>
      <c r="AW35">
        <v>0</v>
      </c>
      <c r="AX35">
        <v>0</v>
      </c>
      <c r="AY35">
        <v>0</v>
      </c>
      <c r="AZ35">
        <v>0</v>
      </c>
      <c r="BA35">
        <v>0</v>
      </c>
      <c r="BB35">
        <v>0</v>
      </c>
      <c r="BC35">
        <v>0</v>
      </c>
      <c r="BD35">
        <v>0</v>
      </c>
      <c r="BE35">
        <v>0</v>
      </c>
      <c r="BF35">
        <v>0</v>
      </c>
      <c r="BG35">
        <f t="shared" si="0"/>
        <v>34</v>
      </c>
    </row>
  </sheetData>
  <sortState xmlns:xlrd2="http://schemas.microsoft.com/office/spreadsheetml/2017/richdata2" ref="A2:BF3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281</v>
      </c>
      <c r="B1" s="11" t="s">
        <v>282</v>
      </c>
      <c r="C1" s="8"/>
    </row>
    <row r="2" spans="1:3" ht="28.2" customHeight="1" x14ac:dyDescent="0.3">
      <c r="A2" s="21" t="s">
        <v>283</v>
      </c>
      <c r="B2" s="22" t="s">
        <v>255</v>
      </c>
      <c r="C2" s="22" t="s">
        <v>284</v>
      </c>
    </row>
    <row r="3" spans="1:3" ht="28.8" x14ac:dyDescent="0.3">
      <c r="A3" s="4" t="s">
        <v>0</v>
      </c>
      <c r="B3" s="5" t="s">
        <v>285</v>
      </c>
      <c r="C3" s="16"/>
    </row>
    <row r="4" spans="1:3" x14ac:dyDescent="0.3">
      <c r="A4" s="4" t="s">
        <v>165</v>
      </c>
      <c r="B4" s="5" t="s">
        <v>286</v>
      </c>
      <c r="C4" s="16"/>
    </row>
    <row r="5" spans="1:3" x14ac:dyDescent="0.3">
      <c r="A5" s="4" t="s">
        <v>167</v>
      </c>
      <c r="B5" s="5" t="s">
        <v>168</v>
      </c>
      <c r="C5" s="16"/>
    </row>
    <row r="6" spans="1:3" ht="57.6" x14ac:dyDescent="0.3">
      <c r="A6" s="4" t="s">
        <v>1</v>
      </c>
      <c r="B6" s="5" t="s">
        <v>169</v>
      </c>
      <c r="C6" s="16" t="s">
        <v>237</v>
      </c>
    </row>
    <row r="7" spans="1:3" ht="28.8" x14ac:dyDescent="0.3">
      <c r="A7" s="4" t="s">
        <v>2</v>
      </c>
      <c r="B7" s="5" t="s">
        <v>170</v>
      </c>
      <c r="C7" s="16" t="s">
        <v>237</v>
      </c>
    </row>
    <row r="8" spans="1:3" ht="77.400000000000006" customHeight="1" x14ac:dyDescent="0.3">
      <c r="A8" s="4" t="s">
        <v>171</v>
      </c>
      <c r="B8" s="5" t="s">
        <v>172</v>
      </c>
      <c r="C8" s="16"/>
    </row>
    <row r="9" spans="1:3" ht="28.8" x14ac:dyDescent="0.3">
      <c r="A9" s="16" t="s">
        <v>287</v>
      </c>
      <c r="B9" s="5" t="s">
        <v>288</v>
      </c>
      <c r="C9" s="16" t="s">
        <v>237</v>
      </c>
    </row>
    <row r="10" spans="1:3" x14ac:dyDescent="0.3">
      <c r="A10" s="16" t="s">
        <v>289</v>
      </c>
      <c r="B10" s="5" t="s">
        <v>290</v>
      </c>
      <c r="C10" s="16" t="s">
        <v>237</v>
      </c>
    </row>
    <row r="11" spans="1:3" x14ac:dyDescent="0.3">
      <c r="A11" s="16" t="s">
        <v>291</v>
      </c>
      <c r="B11" s="5" t="s">
        <v>292</v>
      </c>
      <c r="C11" s="16" t="s">
        <v>243</v>
      </c>
    </row>
    <row r="12" spans="1:3" x14ac:dyDescent="0.3">
      <c r="A12" s="16" t="s">
        <v>293</v>
      </c>
      <c r="B12" s="5" t="s">
        <v>294</v>
      </c>
      <c r="C12" s="16" t="s">
        <v>243</v>
      </c>
    </row>
    <row r="13" spans="1:3" x14ac:dyDescent="0.3">
      <c r="A13" s="16" t="s">
        <v>295</v>
      </c>
      <c r="B13" s="5" t="s">
        <v>296</v>
      </c>
      <c r="C13" s="16" t="s">
        <v>243</v>
      </c>
    </row>
    <row r="14" spans="1:3" x14ac:dyDescent="0.3">
      <c r="A14" s="16" t="s">
        <v>297</v>
      </c>
      <c r="B14" s="5" t="s">
        <v>298</v>
      </c>
      <c r="C14" s="16" t="s">
        <v>243</v>
      </c>
    </row>
    <row r="15" spans="1:3" ht="28.8" x14ac:dyDescent="0.3">
      <c r="A15" s="16" t="s">
        <v>299</v>
      </c>
      <c r="B15" s="5" t="s">
        <v>300</v>
      </c>
      <c r="C15" s="16" t="s">
        <v>237</v>
      </c>
    </row>
    <row r="16" spans="1:3" ht="57.6" x14ac:dyDescent="0.3">
      <c r="A16" s="4" t="s">
        <v>173</v>
      </c>
      <c r="B16" s="5" t="s">
        <v>174</v>
      </c>
      <c r="C16" s="16" t="s">
        <v>237</v>
      </c>
    </row>
    <row r="17" spans="1:3" ht="57.6" x14ac:dyDescent="0.3">
      <c r="A17" s="4" t="s">
        <v>175</v>
      </c>
      <c r="B17" s="5" t="s">
        <v>176</v>
      </c>
      <c r="C17" s="16" t="s">
        <v>237</v>
      </c>
    </row>
    <row r="18" spans="1:3" ht="43.2" x14ac:dyDescent="0.3">
      <c r="A18" s="16" t="s">
        <v>301</v>
      </c>
      <c r="B18" s="5" t="s">
        <v>302</v>
      </c>
      <c r="C18" s="16" t="s">
        <v>237</v>
      </c>
    </row>
    <row r="19" spans="1:3" ht="43.2" x14ac:dyDescent="0.3">
      <c r="A19" s="16" t="s">
        <v>303</v>
      </c>
      <c r="B19" s="5" t="s">
        <v>304</v>
      </c>
      <c r="C19" s="16"/>
    </row>
    <row r="20" spans="1:3" ht="43.2" x14ac:dyDescent="0.3">
      <c r="A20" s="16" t="s">
        <v>305</v>
      </c>
      <c r="B20" s="5" t="s">
        <v>306</v>
      </c>
      <c r="C20" s="16"/>
    </row>
    <row r="21" spans="1:3" ht="72" x14ac:dyDescent="0.3">
      <c r="A21" s="4" t="s">
        <v>177</v>
      </c>
      <c r="B21" s="5" t="s">
        <v>178</v>
      </c>
      <c r="C21" s="16" t="s">
        <v>243</v>
      </c>
    </row>
    <row r="22" spans="1:3" ht="28.8" x14ac:dyDescent="0.3">
      <c r="A22" s="4" t="s">
        <v>179</v>
      </c>
      <c r="B22" s="5" t="s">
        <v>180</v>
      </c>
      <c r="C22" s="11" t="s">
        <v>307</v>
      </c>
    </row>
    <row r="23" spans="1:3" ht="74.400000000000006" customHeight="1" x14ac:dyDescent="0.3">
      <c r="A23" s="16" t="s">
        <v>308</v>
      </c>
      <c r="B23" s="5" t="s">
        <v>309</v>
      </c>
      <c r="C23" s="11" t="s">
        <v>240</v>
      </c>
    </row>
    <row r="24" spans="1:3" ht="57.6" x14ac:dyDescent="0.3">
      <c r="A24" s="4" t="s">
        <v>181</v>
      </c>
      <c r="B24" s="5" t="s">
        <v>182</v>
      </c>
      <c r="C24" s="16"/>
    </row>
    <row r="25" spans="1:3" ht="28.8" x14ac:dyDescent="0.3">
      <c r="A25" s="11" t="s">
        <v>310</v>
      </c>
      <c r="B25" s="5" t="s">
        <v>311</v>
      </c>
      <c r="C25" s="16" t="s">
        <v>312</v>
      </c>
    </row>
    <row r="26" spans="1:3" ht="132.6" customHeight="1" x14ac:dyDescent="0.3">
      <c r="A26" s="4" t="s">
        <v>183</v>
      </c>
      <c r="B26" s="5" t="s">
        <v>184</v>
      </c>
      <c r="C26" s="16" t="s">
        <v>312</v>
      </c>
    </row>
    <row r="27" spans="1:3" ht="28.2" customHeight="1" x14ac:dyDescent="0.3">
      <c r="A27" s="21" t="s">
        <v>313</v>
      </c>
      <c r="B27" s="22" t="s">
        <v>255</v>
      </c>
      <c r="C27" s="22" t="s">
        <v>284</v>
      </c>
    </row>
    <row r="28" spans="1:3" ht="147.6" customHeight="1" x14ac:dyDescent="0.3">
      <c r="A28" s="4" t="s">
        <v>185</v>
      </c>
      <c r="B28" s="5" t="s">
        <v>186</v>
      </c>
      <c r="C28" s="16" t="s">
        <v>279</v>
      </c>
    </row>
    <row r="29" spans="1:3" ht="28.8" x14ac:dyDescent="0.3">
      <c r="A29" s="16" t="s">
        <v>314</v>
      </c>
      <c r="B29" s="5" t="s">
        <v>315</v>
      </c>
      <c r="C29" s="16"/>
    </row>
    <row r="30" spans="1:3" x14ac:dyDescent="0.3">
      <c r="A30" s="16" t="s">
        <v>316</v>
      </c>
      <c r="B30" s="5" t="s">
        <v>317</v>
      </c>
      <c r="C30" s="16"/>
    </row>
    <row r="31" spans="1:3" x14ac:dyDescent="0.3">
      <c r="A31" s="16" t="s">
        <v>318</v>
      </c>
      <c r="B31" s="5" t="s">
        <v>319</v>
      </c>
      <c r="C31" s="16"/>
    </row>
    <row r="32" spans="1:3" x14ac:dyDescent="0.3">
      <c r="A32" s="16" t="s">
        <v>320</v>
      </c>
      <c r="B32" s="5" t="s">
        <v>321</v>
      </c>
      <c r="C32" s="16"/>
    </row>
    <row r="33" spans="1:3" x14ac:dyDescent="0.3">
      <c r="A33" s="16" t="s">
        <v>322</v>
      </c>
      <c r="B33" s="5" t="s">
        <v>323</v>
      </c>
      <c r="C33" s="16"/>
    </row>
    <row r="34" spans="1:3" x14ac:dyDescent="0.3">
      <c r="A34" s="16" t="s">
        <v>324</v>
      </c>
      <c r="B34" s="5" t="s">
        <v>325</v>
      </c>
      <c r="C34" s="16"/>
    </row>
    <row r="35" spans="1:3" x14ac:dyDescent="0.3">
      <c r="A35" s="16" t="s">
        <v>326</v>
      </c>
      <c r="B35" s="5" t="s">
        <v>327</v>
      </c>
      <c r="C35" s="16"/>
    </row>
    <row r="36" spans="1:3" ht="28.8" x14ac:dyDescent="0.3">
      <c r="A36" s="11" t="s">
        <v>328</v>
      </c>
      <c r="B36" s="5" t="s">
        <v>329</v>
      </c>
      <c r="C36" s="16"/>
    </row>
    <row r="37" spans="1:3" ht="72" x14ac:dyDescent="0.3">
      <c r="A37" s="16" t="s">
        <v>330</v>
      </c>
      <c r="B37" s="5" t="s">
        <v>331</v>
      </c>
      <c r="C37" s="16"/>
    </row>
    <row r="38" spans="1:3" ht="28.8" x14ac:dyDescent="0.3">
      <c r="A38" s="11" t="s">
        <v>332</v>
      </c>
      <c r="B38" s="5" t="s">
        <v>333</v>
      </c>
      <c r="C38" s="16"/>
    </row>
    <row r="39" spans="1:3" ht="28.8" x14ac:dyDescent="0.3">
      <c r="A39" s="11" t="s">
        <v>334</v>
      </c>
      <c r="B39" s="23" t="s">
        <v>335</v>
      </c>
      <c r="C39" s="16"/>
    </row>
    <row r="40" spans="1:3" ht="28.8" x14ac:dyDescent="0.3">
      <c r="A40" s="11" t="s">
        <v>336</v>
      </c>
      <c r="B40" s="23" t="s">
        <v>337</v>
      </c>
      <c r="C40" s="16"/>
    </row>
    <row r="41" spans="1:3" ht="28.8" x14ac:dyDescent="0.3">
      <c r="A41" s="11" t="s">
        <v>338</v>
      </c>
      <c r="B41" s="23" t="s">
        <v>339</v>
      </c>
      <c r="C41" s="16"/>
    </row>
    <row r="42" spans="1:3" ht="28.8" x14ac:dyDescent="0.3">
      <c r="A42" s="11" t="s">
        <v>340</v>
      </c>
      <c r="B42" s="23" t="s">
        <v>341</v>
      </c>
      <c r="C42" s="16"/>
    </row>
    <row r="43" spans="1:3" ht="72" x14ac:dyDescent="0.3">
      <c r="A43" s="4" t="s">
        <v>31</v>
      </c>
      <c r="B43" s="5" t="s">
        <v>187</v>
      </c>
      <c r="C43" s="16"/>
    </row>
    <row r="44" spans="1:3" x14ac:dyDescent="0.3">
      <c r="A44" s="4" t="s">
        <v>188</v>
      </c>
      <c r="B44" s="5" t="s">
        <v>189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section_315G-short</vt:lpstr>
      <vt:lpstr>Definitions-short</vt:lpstr>
      <vt:lpstr>Questions of tables</vt:lpstr>
      <vt:lpstr>Interpretations</vt:lpstr>
      <vt:lpstr>Species Selection Options </vt:lpstr>
      <vt:lpstr>References</vt:lpstr>
      <vt:lpstr>section_315G-long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2022-09-30T16:34:51Z</cp:lastPrinted>
  <dcterms:created xsi:type="dcterms:W3CDTF">2022-09-30T16:34:41Z</dcterms:created>
  <dcterms:modified xsi:type="dcterms:W3CDTF">2022-09-30T16:34:52Z</dcterms:modified>
</cp:coreProperties>
</file>