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AAA37F7-3131-4E74-87BA-AB849C5996CF}" xr6:coauthVersionLast="47" xr6:coauthVersionMax="47" xr10:uidLastSave="{00000000-0000-0000-0000-000000000000}"/>
  <bookViews>
    <workbookView xWindow="3504" yWindow="1164" windowWidth="17280" windowHeight="8964"/>
  </bookViews>
  <sheets>
    <sheet name="Species-Climate" sheetId="9" r:id="rId1"/>
    <sheet name="S27_E99-short" sheetId="8" r:id="rId2"/>
    <sheet name="Definitions-short" sheetId="2" r:id="rId3"/>
    <sheet name="Questions of tables" sheetId="3" r:id="rId4"/>
    <sheet name="Interpretations" sheetId="4" r:id="rId5"/>
    <sheet name="Species Selection Options " sheetId="5" r:id="rId6"/>
    <sheet name="References" sheetId="6" r:id="rId7"/>
    <sheet name="S27_E9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5" i="8"/>
  <c r="Q4" i="8"/>
  <c r="Q3" i="8"/>
  <c r="Q2" i="8"/>
  <c r="BG3" i="1"/>
  <c r="BG4" i="1"/>
  <c r="BG5" i="1"/>
  <c r="BG2" i="1"/>
</calcChain>
</file>

<file path=xl/sharedStrings.xml><?xml version="1.0" encoding="utf-8"?>
<sst xmlns="http://schemas.openxmlformats.org/spreadsheetml/2006/main" count="535" uniqueCount="306">
  <si>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</si>
  <si>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</si>
  <si>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</si>
  <si>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</si>
  <si>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</si>
  <si>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</si>
  <si>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</si>
  <si>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</si>
  <si>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</si>
  <si>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</si>
  <si>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</si>
  <si>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</si>
  <si>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</si>
  <si>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</si>
  <si>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</si>
  <si>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</si>
  <si>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</si>
  <si>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</si>
  <si>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</si>
  <si>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</si>
  <si>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</si>
  <si>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</si>
  <si>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</si>
  <si>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</si>
  <si>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</si>
  <si>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</si>
  <si>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</si>
  <si>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</si>
  <si>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</si>
  <si>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</si>
  <si>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</si>
  <si>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</si>
  <si>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</si>
  <si>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</si>
  <si>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</si>
  <si>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</si>
  <si>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</si>
  <si>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</si>
  <si>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Absent</t>
  </si>
  <si>
    <t>water hickory</t>
  </si>
  <si>
    <t>Carya aquatica</t>
  </si>
  <si>
    <t>NSL</t>
  </si>
  <si>
    <t>Medium</t>
  </si>
  <si>
    <t>Unknown</t>
  </si>
  <si>
    <t>FTK EHS</t>
  </si>
  <si>
    <t>eastern redbud</t>
  </si>
  <si>
    <t>Cercis canadensis</t>
  </si>
  <si>
    <t>Low</t>
  </si>
  <si>
    <t>bigleaf magnolia</t>
  </si>
  <si>
    <t>Magnolia macrophylla</t>
  </si>
  <si>
    <t>COL</t>
  </si>
  <si>
    <t>EHS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</si>
  <si>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</si>
  <si>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</si>
  <si>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</si>
  <si>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</si>
  <si>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</si>
  <si>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</si>
  <si>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</si>
  <si>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</si>
  <si>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</si>
  <si>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</si>
  <si>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</si>
  <si>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</si>
  <si>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</si>
  <si>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</si>
  <si>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</si>
  <si>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</si>
  <si>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</si>
  <si>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</si>
  <si>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</si>
  <si>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</si>
  <si>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</si>
  <si>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</si>
  <si>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</si>
  <si>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</si>
  <si>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</si>
  <si>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</si>
  <si>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</si>
  <si>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</si>
  <si>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</si>
  <si>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</si>
  <si>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</si>
  <si>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</si>
  <si>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</si>
  <si>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</si>
  <si>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</si>
  <si>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</si>
  <si>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</si>
  <si>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</si>
  <si>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</si>
  <si>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</si>
  <si>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</si>
  <si>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</si>
  <si>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</si>
  <si>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</si>
  <si>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</si>
  <si>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</si>
  <si>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</si>
  <si>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</si>
  <si>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</si>
  <si>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</si>
  <si>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</si>
  <si>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</si>
  <si>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</si>
  <si>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</si>
  <si>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</si>
  <si>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</si>
  <si>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</si>
  <si>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</si>
  <si>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</si>
  <si>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</si>
  <si>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</si>
  <si>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</si>
  <si>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</si>
  <si>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</si>
  <si>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</si>
  <si>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</si>
  <si>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</si>
  <si>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</si>
  <si>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</si>
  <si>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</si>
  <si>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</si>
  <si>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</si>
  <si>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</si>
  <si>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</si>
  <si>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</si>
  <si>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</si>
  <si>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</si>
  <si>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</si>
  <si>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</si>
  <si>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</si>
  <si>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</si>
  <si>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</si>
  <si>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</si>
  <si>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</si>
  <si>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</si>
  <si>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</si>
  <si>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</si>
  <si>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</si>
  <si>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</si>
  <si>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</si>
  <si>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</si>
  <si>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</si>
  <si>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</si>
  <si>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</si>
  <si>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</si>
  <si>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</si>
  <si>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</si>
  <si>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</si>
  <si>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</si>
  <si>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</si>
  <si>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</si>
  <si>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</si>
  <si>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</si>
  <si>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</si>
  <si>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</si>
  <si>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</si>
  <si>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</si>
  <si>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</si>
  <si>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</si>
  <si>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</si>
  <si>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</si>
  <si>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</si>
  <si>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</si>
  <si>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</si>
  <si>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</si>
  <si>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</si>
  <si>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</si>
  <si>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</si>
  <si>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</si>
  <si>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</si>
  <si>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</si>
  <si>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</si>
  <si>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</si>
  <si>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</si>
  <si>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</si>
  <si>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</si>
  <si>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</si>
  <si>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</si>
  <si>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</si>
  <si>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</si>
  <si>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</si>
  <si>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</si>
  <si>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</si>
  <si>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</si>
  <si>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</si>
  <si>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</si>
  <si>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</si>
  <si>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</si>
  <si>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</si>
  <si>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</si>
  <si>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</si>
  <si>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</si>
  <si>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</si>
  <si>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</si>
  <si>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</si>
  <si>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</si>
  <si>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</si>
  <si>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</si>
  <si>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</si>
  <si>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</si>
  <si>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</si>
  <si>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</si>
  <si>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</si>
  <si>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</si>
  <si>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</si>
  <si>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</si>
  <si>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</si>
  <si>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</si>
  <si>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</si>
  <si>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</si>
  <si>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</si>
  <si>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</si>
  <si>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</si>
  <si>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</si>
  <si>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</si>
  <si>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</si>
  <si>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</si>
  <si>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</si>
  <si>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</si>
  <si>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</si>
  <si>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</si>
  <si>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</si>
  <si>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</si>
  <si>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</si>
  <si>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</si>
  <si>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</si>
  <si>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</si>
  <si>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</si>
  <si>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</si>
  <si>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</si>
  <si>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</si>
  <si>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</si>
  <si>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</si>
  <si>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</si>
  <si>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</si>
  <si>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</si>
  <si>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</si>
  <si>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</si>
  <si>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</si>
  <si>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</si>
  <si>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</si>
  <si>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</si>
  <si>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</si>
  <si>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</si>
  <si>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</si>
  <si>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</si>
  <si>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</si>
  <si>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</si>
  <si>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</si>
  <si>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</si>
  <si>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</si>
  <si>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</si>
  <si>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</si>
  <si>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</si>
  <si>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</si>
  <si>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</si>
  <si>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</si>
  <si>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</si>
  <si>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</si>
  <si>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</si>
  <si>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</si>
  <si>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</si>
  <si>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</si>
  <si>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</si>
  <si>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</si>
  <si>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</si>
  <si>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</si>
  <si>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</si>
  <si>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</si>
  <si>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</si>
  <si>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</si>
  <si>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</si>
  <si>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</si>
  <si>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Common</t>
  </si>
  <si>
    <t>No Change</t>
  </si>
  <si>
    <t>Good</t>
  </si>
  <si>
    <t>Infill</t>
  </si>
  <si>
    <t>Pine</t>
  </si>
  <si>
    <t>Rare</t>
  </si>
  <si>
    <t>Decrease</t>
  </si>
  <si>
    <t>Fair</t>
  </si>
  <si>
    <t>Migrate</t>
  </si>
  <si>
    <t>Other</t>
  </si>
  <si>
    <t>New</t>
  </si>
  <si>
    <t>Poor</t>
  </si>
  <si>
    <t>Very Poor</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</si>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</sst>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5" totalsRowShown="0" headerRowDxfId="97">
  <autoFilter ref="A1:Q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5" totalsRowShown="0">
  <autoFilter ref="A1:BG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251</v>
      </c>
      <c r="D1" s="19" t="s">
        <v>252</v>
      </c>
      <c r="F1" s="25" t="s">
        <v>253</v>
      </c>
    </row>
    <row r="2" spans="1:22" x14ac:dyDescent="0.3">
      <c r="B2" s="25" t="s">
        <v>254</v>
      </c>
      <c r="C2">
        <v>6719.3119145800001</v>
      </c>
      <c r="D2">
        <v>2594.33976884</v>
      </c>
      <c r="F2" s="27">
        <v>0</v>
      </c>
    </row>
    <row r="3" spans="1:22" x14ac:dyDescent="0.3">
      <c r="A3" s="31" t="s">
        <v>255</v>
      </c>
      <c r="B3" s="31"/>
      <c r="C3" s="31"/>
    </row>
    <row r="4" spans="1:22" x14ac:dyDescent="0.3">
      <c r="A4" s="31"/>
      <c r="B4" s="31"/>
      <c r="C4" s="31"/>
    </row>
    <row r="5" spans="1:22" x14ac:dyDescent="0.3">
      <c r="B5" t="s">
        <v>304</v>
      </c>
    </row>
    <row r="7" spans="1:22" x14ac:dyDescent="0.3">
      <c r="A7" s="19" t="s">
        <v>256</v>
      </c>
      <c r="B7" s="19" t="s">
        <v>257</v>
      </c>
      <c r="K7" t="s">
        <v>258</v>
      </c>
      <c r="P7" t="s">
        <v>259</v>
      </c>
      <c r="T7" t="s">
        <v>260</v>
      </c>
    </row>
    <row r="8" spans="1:22" x14ac:dyDescent="0.3">
      <c r="A8" s="25" t="s">
        <v>261</v>
      </c>
      <c r="B8" s="19">
        <f>COUNTIFS('S27_E99-short'!F:F, "&gt;0", 'S27_E99-short'!B:B, "Fraxinus *")</f>
        <v>0</v>
      </c>
      <c r="H8" s="29" t="s">
        <v>262</v>
      </c>
      <c r="L8" s="30" t="s">
        <v>263</v>
      </c>
      <c r="M8" s="30" t="s">
        <v>264</v>
      </c>
      <c r="Q8" s="30" t="s">
        <v>263</v>
      </c>
      <c r="R8" s="30" t="s">
        <v>264</v>
      </c>
      <c r="U8" s="30" t="s">
        <v>265</v>
      </c>
      <c r="V8" s="30" t="s">
        <v>266</v>
      </c>
    </row>
    <row r="9" spans="1:22" x14ac:dyDescent="0.3">
      <c r="A9" s="25" t="s">
        <v>267</v>
      </c>
      <c r="B9" s="19">
        <f>COUNTIFS('S27_E99-short'!F:F, "&gt;0", 'S27_E99-short'!B:B, "Carya *")</f>
        <v>0</v>
      </c>
      <c r="E9" s="25" t="s">
        <v>12</v>
      </c>
      <c r="H9" s="29"/>
      <c r="I9" t="s">
        <v>268</v>
      </c>
      <c r="L9" s="30"/>
      <c r="M9" s="30"/>
      <c r="Q9" s="30"/>
      <c r="R9" s="30"/>
      <c r="U9" s="30"/>
      <c r="V9" s="30"/>
    </row>
    <row r="10" spans="1:22" x14ac:dyDescent="0.3">
      <c r="A10" s="25" t="s">
        <v>269</v>
      </c>
      <c r="B10" s="19">
        <f>COUNTIFS('S27_E99-short'!F:F, "&gt;0", 'S27_E99-short'!B:B, "Acer *")</f>
        <v>0</v>
      </c>
      <c r="D10" s="25" t="s">
        <v>270</v>
      </c>
      <c r="E10" s="19">
        <f>COUNTIF('S27_E99-short'!K:K, "Abundant")</f>
        <v>0</v>
      </c>
      <c r="G10" s="25" t="s">
        <v>35</v>
      </c>
      <c r="H10" s="19">
        <f>COUNTIF('S27_E99-short'!D:D, "High")</f>
        <v>1</v>
      </c>
      <c r="I10" s="19">
        <f>COUNTIF('S27_E99-short'!J:J, "High")</f>
        <v>0</v>
      </c>
      <c r="K10" s="25" t="s">
        <v>271</v>
      </c>
      <c r="L10" s="19">
        <f>SUM(COUNTIF('S27_E99-short'!H:H, "Lg. inc."), COUNTIF('S27_E99-short'!H:H, "Sm. inc."))</f>
        <v>0</v>
      </c>
      <c r="M10" s="19">
        <f>SUM(COUNTIF('S27_E99-short'!I:I, "Lg. inc."), COUNTIF('S27_E99-short'!I:I, "Sm. inc."))</f>
        <v>0</v>
      </c>
      <c r="P10" s="25" t="s">
        <v>272</v>
      </c>
      <c r="Q10" s="19">
        <f>COUNTIF('S27_E99-short'!L:L, "Very Good")</f>
        <v>0</v>
      </c>
      <c r="R10" s="19">
        <f>COUNTIF('S27_E99-short'!M:M, "Very Good")</f>
        <v>0</v>
      </c>
      <c r="T10" s="25" t="s">
        <v>273</v>
      </c>
      <c r="U10" s="19">
        <f>SUM(COUNTIF('S27_E99-short'!N:N, "Likely +"), COUNTIF('S27_E99-short'!N:N, "Likely ++"))</f>
        <v>0</v>
      </c>
      <c r="V10" s="19">
        <f>SUM(COUNTIF('S27_E99-short'!O:O, "Likely +"), COUNTIF('S27_E99-short'!O:O, "Likely ++"))</f>
        <v>0</v>
      </c>
    </row>
    <row r="11" spans="1:22" x14ac:dyDescent="0.3">
      <c r="A11" s="25" t="s">
        <v>274</v>
      </c>
      <c r="B11" s="19">
        <f>COUNTIFS('S27_E99-short'!F:F, "&gt;0", 'S27_E99-short'!B:B, "Quercus *")</f>
        <v>0</v>
      </c>
      <c r="D11" s="25" t="s">
        <v>275</v>
      </c>
      <c r="E11" s="19">
        <f>COUNTIF('S27_E99-short'!K:K, "Common")</f>
        <v>0</v>
      </c>
      <c r="G11" s="25" t="s">
        <v>42</v>
      </c>
      <c r="H11" s="19">
        <f>COUNTIF('S27_E99-short'!D:D,"Medium")</f>
        <v>1</v>
      </c>
      <c r="I11" s="19">
        <f>COUNTIF('S27_E99-short'!J:J,"Medium")</f>
        <v>4</v>
      </c>
      <c r="K11" s="25" t="s">
        <v>276</v>
      </c>
      <c r="L11" s="19">
        <f>COUNTIF('S27_E99-short'!H:H, "No change")</f>
        <v>0</v>
      </c>
      <c r="M11" s="19">
        <f>COUNTIF('S27_E99-short'!I:I, "No change")</f>
        <v>0</v>
      </c>
      <c r="P11" s="25" t="s">
        <v>277</v>
      </c>
      <c r="Q11" s="19">
        <f>COUNTIF('S27_E99-short'!L:L, "Good")</f>
        <v>0</v>
      </c>
      <c r="R11" s="19">
        <f>COUNTIF('S27_E99-short'!M:M, "Good")</f>
        <v>0</v>
      </c>
      <c r="T11" s="25" t="s">
        <v>278</v>
      </c>
      <c r="U11" s="19">
        <f>SUM(COUNTIF('S27_E99-short'!N:N, "Infill +"), COUNTIF('S27_E99-short'!N:N, "Infill ++"))</f>
        <v>0</v>
      </c>
      <c r="V11" s="19">
        <f>SUM(COUNTIF('S27_E99-short'!O:O, "Infill +"), COUNTIF('S27_E99-short'!O:O, "Infill ++"))</f>
        <v>0</v>
      </c>
    </row>
    <row r="12" spans="1:22" x14ac:dyDescent="0.3">
      <c r="A12" s="25" t="s">
        <v>279</v>
      </c>
      <c r="B12" s="19">
        <f>COUNTIFS('S27_E99-short'!F:F, "&gt;0", 'S27_E99-short'!B:B, "Pinus *")</f>
        <v>0</v>
      </c>
      <c r="D12" s="25" t="s">
        <v>280</v>
      </c>
      <c r="E12" s="19">
        <f>COUNTIF('S27_E99-short'!K:K, "Rare")</f>
        <v>0</v>
      </c>
      <c r="G12" s="25" t="s">
        <v>47</v>
      </c>
      <c r="H12" s="19">
        <f>COUNTIF('S27_E99-short'!D:D,"Low")</f>
        <v>2</v>
      </c>
      <c r="I12" s="19">
        <f>COUNTIF('S27_E99-short'!J:J,"Low")</f>
        <v>0</v>
      </c>
      <c r="K12" s="25" t="s">
        <v>281</v>
      </c>
      <c r="L12" s="19">
        <f>SUM(COUNTIF('S27_E99-short'!H:H, "Very Lg. dec."), COUNTIF('S27_E99-short'!H:H, "Lg. dec."), COUNTIF('S27_E99-short'!H:H, "Sm. dec."))</f>
        <v>0</v>
      </c>
      <c r="M12" s="19">
        <f>SUM(COUNTIF('S27_E99-short'!I:I, "Very Lg. dec."), COUNTIF('S27_E99-short'!I:I, "Lg. dec."), COUNTIF('S27_E99-short'!I:I, "Sm. dec."))</f>
        <v>0</v>
      </c>
      <c r="P12" s="25" t="s">
        <v>282</v>
      </c>
      <c r="Q12" s="19">
        <f>COUNTIF('S27_E99-short'!L:L, "Fair")</f>
        <v>0</v>
      </c>
      <c r="R12" s="19">
        <f>COUNTIF('S27_E99-short'!M:M, "Fair")</f>
        <v>0</v>
      </c>
      <c r="T12" s="25" t="s">
        <v>283</v>
      </c>
      <c r="U12" s="19">
        <f>SUM(COUNTIF('S27_E99-short'!N:N, "Migrate +"), COUNTIF('S27_E99-short'!N:N, "Migrate ++"))</f>
        <v>0</v>
      </c>
      <c r="V12" s="19">
        <f>SUM(COUNTIF('S27_E99-short'!O:O, "Migrate +"), COUNTIF('S27_E99-short'!O:O, "Migrate ++"))</f>
        <v>0</v>
      </c>
    </row>
    <row r="13" spans="1:22" x14ac:dyDescent="0.3">
      <c r="A13" s="25" t="s">
        <v>284</v>
      </c>
      <c r="B13" s="19">
        <f>COUNTIF('S27_E99-short'!F:F, "&gt;0") - SUM($B$8:$B$12)</f>
        <v>0</v>
      </c>
      <c r="D13" s="25" t="s">
        <v>38</v>
      </c>
      <c r="E13" s="19">
        <f>COUNTIF('S27_E99-short'!K:K, "Absent")</f>
        <v>4</v>
      </c>
      <c r="G13" s="25" t="s">
        <v>0</v>
      </c>
      <c r="H13" s="19">
        <f>COUNTIF('S27_E99-short'!D:D,"FIA")</f>
        <v>0</v>
      </c>
      <c r="I13" s="19"/>
      <c r="K13" s="25" t="s">
        <v>285</v>
      </c>
      <c r="L13" s="19">
        <f>COUNTIF('S27_E99-short'!H:H, "New Habitat")</f>
        <v>1</v>
      </c>
      <c r="M13" s="19">
        <f>COUNTIF('S27_E99-short'!I:I, "New Habitat")</f>
        <v>1</v>
      </c>
      <c r="P13" s="25" t="s">
        <v>286</v>
      </c>
      <c r="Q13" s="19">
        <f>COUNTIF('S27_E99-short'!L:L, "Poor")</f>
        <v>0</v>
      </c>
      <c r="R13" s="19">
        <f>COUNTIF('S27_E99-short'!M:M, "Poor")</f>
        <v>0</v>
      </c>
      <c r="U13" s="28">
        <f>SUM($U$10:$U$12)</f>
        <v>0</v>
      </c>
      <c r="V13" s="28">
        <f>SUM($V$10:$V$12)</f>
        <v>0</v>
      </c>
    </row>
    <row r="14" spans="1:22" x14ac:dyDescent="0.3">
      <c r="B14" s="28">
        <f>SUM($B$8:$B$13)</f>
        <v>0</v>
      </c>
      <c r="E14" s="28">
        <f>SUM($E$10:$E$13)</f>
        <v>4</v>
      </c>
      <c r="H14" s="28">
        <f>SUM($H$10:$H$13)</f>
        <v>4</v>
      </c>
      <c r="I14" s="28">
        <f>SUM($I$10:$I$12)</f>
        <v>4</v>
      </c>
      <c r="K14" s="25" t="s">
        <v>43</v>
      </c>
      <c r="L14" s="19">
        <f>COUNTIF('S27_E99-short'!H:H, "Unknown")</f>
        <v>3</v>
      </c>
      <c r="M14" s="19">
        <f>COUNTIF('S27_E99-short'!I:I, "Unknown")</f>
        <v>3</v>
      </c>
      <c r="P14" s="25" t="s">
        <v>287</v>
      </c>
      <c r="Q14" s="19">
        <f>COUNTIF('S27_E99-short'!L:L, "Very Poor")</f>
        <v>0</v>
      </c>
      <c r="R14" s="19">
        <f>COUNTIF('S27_E99-short'!M:M, "Very Poor")</f>
        <v>0</v>
      </c>
    </row>
    <row r="15" spans="1:22" x14ac:dyDescent="0.3">
      <c r="L15" s="28">
        <f>SUM($L$10:$L$14)</f>
        <v>4</v>
      </c>
      <c r="M15" s="28">
        <f>SUM($M$10:$M$14)</f>
        <v>4</v>
      </c>
      <c r="P15" s="25" t="s">
        <v>288</v>
      </c>
      <c r="Q15" s="19">
        <f>COUNTIF('S27_E99-short'!L:L, "FIA Only")</f>
        <v>0</v>
      </c>
      <c r="R15" s="19">
        <f>COUNTIF('S27_E99-short'!M:M, "FIA Only")</f>
        <v>0</v>
      </c>
    </row>
    <row r="16" spans="1:22" x14ac:dyDescent="0.3">
      <c r="A16" s="31" t="s">
        <v>289</v>
      </c>
      <c r="B16" s="31"/>
      <c r="C16" s="31"/>
      <c r="D16" s="31"/>
      <c r="E16" s="31"/>
      <c r="F16" s="31"/>
      <c r="P16" s="25" t="s">
        <v>43</v>
      </c>
      <c r="Q16" s="19">
        <f>COUNTIF('S27_E99-short'!L:L, "Unknown")</f>
        <v>3</v>
      </c>
      <c r="R16" s="19">
        <f>COUNTIF('S27_E99-short'!M:M, "Unknown")</f>
        <v>3</v>
      </c>
    </row>
    <row r="17" spans="1:18" x14ac:dyDescent="0.3">
      <c r="A17" s="31"/>
      <c r="B17" s="31"/>
      <c r="C17" s="31"/>
      <c r="D17" s="31"/>
      <c r="E17" s="31"/>
      <c r="F17" s="31"/>
      <c r="Q17" s="28">
        <f>SUM($Q$10:$Q$16)</f>
        <v>3</v>
      </c>
      <c r="R17" s="28">
        <f>SUM($R$10:$R$16)</f>
        <v>3</v>
      </c>
    </row>
    <row r="18" spans="1:18" x14ac:dyDescent="0.3">
      <c r="A18" s="3" t="s">
        <v>290</v>
      </c>
      <c r="I18" s="3" t="s">
        <v>291</v>
      </c>
    </row>
    <row r="19" spans="1:18" x14ac:dyDescent="0.3">
      <c r="B19" t="s">
        <v>292</v>
      </c>
      <c r="C19" s="3">
        <v>2009</v>
      </c>
      <c r="D19" s="3">
        <v>2039</v>
      </c>
      <c r="E19" s="3">
        <v>2069</v>
      </c>
      <c r="F19" s="3">
        <v>2099</v>
      </c>
      <c r="J19" t="s">
        <v>292</v>
      </c>
      <c r="K19" s="3">
        <v>2009</v>
      </c>
      <c r="L19" s="3">
        <v>2039</v>
      </c>
      <c r="M19" s="3">
        <v>2069</v>
      </c>
      <c r="N19" s="3">
        <v>2099</v>
      </c>
    </row>
    <row r="20" spans="1:18" x14ac:dyDescent="0.3">
      <c r="A20" s="30" t="s">
        <v>293</v>
      </c>
      <c r="B20" t="s">
        <v>294</v>
      </c>
      <c r="C20" s="26">
        <v>73.05</v>
      </c>
      <c r="D20" s="26">
        <v>74.400000000000006</v>
      </c>
      <c r="E20" s="26">
        <v>76.040000000000006</v>
      </c>
      <c r="F20" s="26">
        <v>76.78</v>
      </c>
      <c r="I20" s="30" t="s">
        <v>295</v>
      </c>
      <c r="J20" t="s">
        <v>294</v>
      </c>
      <c r="K20" s="26">
        <v>20.079999999999998</v>
      </c>
      <c r="L20" s="26">
        <v>23.28</v>
      </c>
      <c r="M20" s="26">
        <v>21.99</v>
      </c>
      <c r="N20" s="26">
        <v>20.059999999999999</v>
      </c>
    </row>
    <row r="21" spans="1:18" x14ac:dyDescent="0.3">
      <c r="A21" s="30"/>
      <c r="B21" t="s">
        <v>296</v>
      </c>
      <c r="C21" s="26">
        <v>73.05</v>
      </c>
      <c r="D21" s="26">
        <v>74.97</v>
      </c>
      <c r="E21" s="26">
        <v>77.180000000000007</v>
      </c>
      <c r="F21" s="26">
        <v>79.78</v>
      </c>
      <c r="I21" s="30"/>
      <c r="J21" t="s">
        <v>296</v>
      </c>
      <c r="K21" s="26">
        <v>20.079999999999998</v>
      </c>
      <c r="L21" s="26">
        <v>22.35</v>
      </c>
      <c r="M21" s="26">
        <v>22.41</v>
      </c>
      <c r="N21" s="26">
        <v>21.88</v>
      </c>
    </row>
    <row r="22" spans="1:18" x14ac:dyDescent="0.3">
      <c r="B22" t="s">
        <v>297</v>
      </c>
      <c r="C22" s="26">
        <v>73.05</v>
      </c>
      <c r="D22" s="26">
        <v>78.47</v>
      </c>
      <c r="E22" s="26">
        <v>77.73</v>
      </c>
      <c r="F22" s="26">
        <v>79.36</v>
      </c>
      <c r="J22" t="s">
        <v>297</v>
      </c>
      <c r="K22" s="26">
        <v>20.079999999999998</v>
      </c>
      <c r="L22" s="26">
        <v>18.22</v>
      </c>
      <c r="M22" s="26">
        <v>20.83</v>
      </c>
      <c r="N22" s="26">
        <v>14.87</v>
      </c>
    </row>
    <row r="23" spans="1:18" x14ac:dyDescent="0.3">
      <c r="B23" t="s">
        <v>298</v>
      </c>
      <c r="C23" s="26">
        <v>73.05</v>
      </c>
      <c r="D23" s="26">
        <v>75.88</v>
      </c>
      <c r="E23" s="26">
        <v>79.37</v>
      </c>
      <c r="F23" s="26">
        <v>83.14</v>
      </c>
      <c r="J23" t="s">
        <v>298</v>
      </c>
      <c r="K23" s="26">
        <v>20.079999999999998</v>
      </c>
      <c r="L23" s="26">
        <v>18.48</v>
      </c>
      <c r="M23" s="26">
        <v>17.68</v>
      </c>
      <c r="N23" s="26">
        <v>15.97</v>
      </c>
    </row>
    <row r="24" spans="1:18" x14ac:dyDescent="0.3">
      <c r="B24" t="s">
        <v>299</v>
      </c>
      <c r="C24" s="26">
        <v>73.05</v>
      </c>
      <c r="D24" s="26">
        <v>75.12</v>
      </c>
      <c r="E24" s="26">
        <v>77.55</v>
      </c>
      <c r="F24" s="26">
        <v>78.42</v>
      </c>
      <c r="J24" t="s">
        <v>299</v>
      </c>
      <c r="K24" s="26">
        <v>20.079999999999998</v>
      </c>
      <c r="L24" s="26">
        <v>21.61</v>
      </c>
      <c r="M24" s="26">
        <v>20.11</v>
      </c>
      <c r="N24" s="26">
        <v>23.64</v>
      </c>
    </row>
    <row r="25" spans="1:18" x14ac:dyDescent="0.3">
      <c r="B25" t="s">
        <v>300</v>
      </c>
      <c r="C25" s="26">
        <v>73.05</v>
      </c>
      <c r="D25" s="26">
        <v>75.7</v>
      </c>
      <c r="E25" s="26">
        <v>78.38</v>
      </c>
      <c r="F25" s="26">
        <v>81.99</v>
      </c>
      <c r="J25" t="s">
        <v>300</v>
      </c>
      <c r="K25" s="26">
        <v>20.079999999999998</v>
      </c>
      <c r="L25" s="26">
        <v>21.36</v>
      </c>
      <c r="M25" s="26">
        <v>22.92</v>
      </c>
      <c r="N25" s="26">
        <v>22.88</v>
      </c>
    </row>
    <row r="27" spans="1:18" x14ac:dyDescent="0.3">
      <c r="A27" s="30" t="s">
        <v>301</v>
      </c>
      <c r="B27" t="s">
        <v>294</v>
      </c>
      <c r="C27" s="26">
        <v>84.54</v>
      </c>
      <c r="D27" s="26">
        <v>85.79</v>
      </c>
      <c r="E27" s="26">
        <v>87.18</v>
      </c>
      <c r="F27" s="26">
        <v>87.81</v>
      </c>
      <c r="I27" s="30" t="s">
        <v>301</v>
      </c>
      <c r="J27" t="s">
        <v>294</v>
      </c>
      <c r="K27" s="26">
        <v>11.45</v>
      </c>
      <c r="L27" s="26">
        <v>12.92</v>
      </c>
      <c r="M27" s="26">
        <v>12.43</v>
      </c>
      <c r="N27" s="26">
        <v>11.77</v>
      </c>
    </row>
    <row r="28" spans="1:18" x14ac:dyDescent="0.3">
      <c r="A28" s="30"/>
      <c r="B28" t="s">
        <v>296</v>
      </c>
      <c r="C28" s="26">
        <v>84.54</v>
      </c>
      <c r="D28" s="26">
        <v>86.42</v>
      </c>
      <c r="E28" s="26">
        <v>88.48</v>
      </c>
      <c r="F28" s="26">
        <v>91.19</v>
      </c>
      <c r="I28" s="30"/>
      <c r="J28" t="s">
        <v>296</v>
      </c>
      <c r="K28" s="26">
        <v>11.45</v>
      </c>
      <c r="L28" s="26">
        <v>13.64</v>
      </c>
      <c r="M28" s="26">
        <v>12.68</v>
      </c>
      <c r="N28" s="26">
        <v>12.73</v>
      </c>
    </row>
    <row r="29" spans="1:18" x14ac:dyDescent="0.3">
      <c r="A29" s="30"/>
      <c r="B29" t="s">
        <v>297</v>
      </c>
      <c r="C29" s="26">
        <v>84.54</v>
      </c>
      <c r="D29" s="26">
        <v>91.18</v>
      </c>
      <c r="E29" s="26">
        <v>90.23</v>
      </c>
      <c r="F29" s="26">
        <v>92.33</v>
      </c>
      <c r="I29" s="30"/>
      <c r="J29" t="s">
        <v>297</v>
      </c>
      <c r="K29" s="26">
        <v>11.45</v>
      </c>
      <c r="L29" s="26">
        <v>10.28</v>
      </c>
      <c r="M29" s="26">
        <v>12.49</v>
      </c>
      <c r="N29" s="26">
        <v>8.4700000000000006</v>
      </c>
    </row>
    <row r="30" spans="1:18" x14ac:dyDescent="0.3">
      <c r="B30" t="s">
        <v>298</v>
      </c>
      <c r="C30" s="26">
        <v>84.54</v>
      </c>
      <c r="D30" s="26">
        <v>88.23</v>
      </c>
      <c r="E30" s="26">
        <v>92.06</v>
      </c>
      <c r="F30" s="26">
        <v>96.52</v>
      </c>
      <c r="J30" t="s">
        <v>298</v>
      </c>
      <c r="K30" s="26">
        <v>11.45</v>
      </c>
      <c r="L30" s="26">
        <v>10.76</v>
      </c>
      <c r="M30" s="26">
        <v>10.029999999999999</v>
      </c>
      <c r="N30" s="26">
        <v>8.89</v>
      </c>
    </row>
    <row r="31" spans="1:18" x14ac:dyDescent="0.3">
      <c r="B31" t="s">
        <v>299</v>
      </c>
      <c r="C31" s="26">
        <v>84.54</v>
      </c>
      <c r="D31" s="26">
        <v>86.71</v>
      </c>
      <c r="E31" s="26">
        <v>88.88</v>
      </c>
      <c r="F31" s="26">
        <v>89.57</v>
      </c>
      <c r="J31" t="s">
        <v>299</v>
      </c>
      <c r="K31" s="26">
        <v>11.45</v>
      </c>
      <c r="L31" s="26">
        <v>11.5</v>
      </c>
      <c r="M31" s="26">
        <v>10.86</v>
      </c>
      <c r="N31" s="26">
        <v>12.98</v>
      </c>
    </row>
    <row r="32" spans="1:18" x14ac:dyDescent="0.3">
      <c r="B32" t="s">
        <v>300</v>
      </c>
      <c r="C32" s="26">
        <v>84.54</v>
      </c>
      <c r="D32" s="26">
        <v>87.14</v>
      </c>
      <c r="E32" s="26">
        <v>90.13</v>
      </c>
      <c r="F32" s="26">
        <v>93.67</v>
      </c>
      <c r="J32" t="s">
        <v>300</v>
      </c>
      <c r="K32" s="26">
        <v>11.45</v>
      </c>
      <c r="L32" s="26">
        <v>12.32</v>
      </c>
      <c r="M32" s="26">
        <v>11.9</v>
      </c>
      <c r="N32" s="26">
        <v>12</v>
      </c>
    </row>
    <row r="34" spans="1:21" x14ac:dyDescent="0.3">
      <c r="A34" s="30" t="s">
        <v>302</v>
      </c>
      <c r="B34" t="s">
        <v>294</v>
      </c>
      <c r="C34" s="26">
        <v>54.28</v>
      </c>
      <c r="D34" s="26">
        <v>56.67</v>
      </c>
      <c r="E34" s="26">
        <v>57.35</v>
      </c>
      <c r="F34" s="26">
        <v>57.94</v>
      </c>
    </row>
    <row r="35" spans="1:21" x14ac:dyDescent="0.3">
      <c r="A35" s="30"/>
      <c r="B35" t="s">
        <v>296</v>
      </c>
      <c r="C35" s="26">
        <v>54.28</v>
      </c>
      <c r="D35" s="26">
        <v>56.35</v>
      </c>
      <c r="E35" s="26">
        <v>57.59</v>
      </c>
      <c r="F35" s="26">
        <v>58.97</v>
      </c>
      <c r="I35" s="32" t="s">
        <v>305</v>
      </c>
      <c r="J35" s="33"/>
      <c r="K35" s="33"/>
      <c r="L35" s="33"/>
      <c r="M35" s="33"/>
      <c r="N35" s="33"/>
      <c r="O35" s="33"/>
      <c r="P35" s="33"/>
      <c r="Q35" s="33"/>
      <c r="R35" s="33"/>
      <c r="S35" s="33"/>
      <c r="T35" s="33"/>
      <c r="U35" s="33"/>
    </row>
    <row r="36" spans="1:21" x14ac:dyDescent="0.3">
      <c r="A36" s="30"/>
      <c r="B36" t="s">
        <v>297</v>
      </c>
      <c r="C36" s="26">
        <v>54.28</v>
      </c>
      <c r="D36" s="26">
        <v>57.38</v>
      </c>
      <c r="E36" s="26">
        <v>57.67</v>
      </c>
      <c r="F36" s="26">
        <v>57.58</v>
      </c>
      <c r="I36" s="33"/>
      <c r="J36" s="33"/>
      <c r="K36" s="33"/>
      <c r="L36" s="33"/>
      <c r="M36" s="33"/>
      <c r="N36" s="33"/>
      <c r="O36" s="33"/>
      <c r="P36" s="33"/>
      <c r="Q36" s="33"/>
      <c r="R36" s="33"/>
      <c r="S36" s="33"/>
      <c r="T36" s="33"/>
      <c r="U36" s="33"/>
    </row>
    <row r="37" spans="1:21" x14ac:dyDescent="0.3">
      <c r="B37" t="s">
        <v>298</v>
      </c>
      <c r="C37" s="26">
        <v>54.28</v>
      </c>
      <c r="D37" s="26">
        <v>55.47</v>
      </c>
      <c r="E37" s="26">
        <v>56.55</v>
      </c>
      <c r="F37" s="26">
        <v>57.31</v>
      </c>
      <c r="I37" s="33"/>
      <c r="J37" s="33"/>
      <c r="K37" s="33"/>
      <c r="L37" s="33"/>
      <c r="M37" s="33"/>
      <c r="N37" s="33"/>
      <c r="O37" s="33"/>
      <c r="P37" s="33"/>
      <c r="Q37" s="33"/>
      <c r="R37" s="33"/>
      <c r="S37" s="33"/>
      <c r="T37" s="33"/>
      <c r="U37" s="33"/>
    </row>
    <row r="38" spans="1:21" x14ac:dyDescent="0.3">
      <c r="B38" t="s">
        <v>299</v>
      </c>
      <c r="C38" s="26">
        <v>54.28</v>
      </c>
      <c r="D38" s="26">
        <v>55.56</v>
      </c>
      <c r="E38" s="26">
        <v>56.69</v>
      </c>
      <c r="F38" s="26">
        <v>57.33</v>
      </c>
      <c r="I38" s="33"/>
      <c r="J38" s="33"/>
      <c r="K38" s="33"/>
      <c r="L38" s="33"/>
      <c r="M38" s="33"/>
      <c r="N38" s="33"/>
      <c r="O38" s="33"/>
      <c r="P38" s="33"/>
      <c r="Q38" s="33"/>
      <c r="R38" s="33"/>
      <c r="S38" s="33"/>
      <c r="T38" s="33"/>
      <c r="U38" s="33"/>
    </row>
    <row r="39" spans="1:21" x14ac:dyDescent="0.3">
      <c r="B39" t="s">
        <v>300</v>
      </c>
      <c r="C39" s="26">
        <v>54.28</v>
      </c>
      <c r="D39" s="26">
        <v>57.58</v>
      </c>
      <c r="E39" s="26">
        <v>58.9</v>
      </c>
      <c r="F39" s="26">
        <v>60.47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303</v>
      </c>
      <c r="B41" t="s">
        <v>294</v>
      </c>
      <c r="C41" s="26">
        <v>87.9</v>
      </c>
      <c r="D41" s="26">
        <v>89.22</v>
      </c>
      <c r="E41" s="26">
        <v>89.95</v>
      </c>
      <c r="F41" s="26">
        <v>90.16</v>
      </c>
      <c r="I41" s="33"/>
      <c r="J41" s="33"/>
      <c r="K41" s="33"/>
      <c r="L41" s="33"/>
      <c r="M41" s="33"/>
      <c r="N41" s="33"/>
      <c r="O41" s="33"/>
      <c r="P41" s="33"/>
      <c r="Q41" s="33"/>
      <c r="R41" s="33"/>
      <c r="S41" s="33"/>
      <c r="T41" s="33"/>
      <c r="U41" s="33"/>
    </row>
    <row r="42" spans="1:21" x14ac:dyDescent="0.3">
      <c r="A42" s="30"/>
      <c r="B42" t="s">
        <v>296</v>
      </c>
      <c r="C42" s="26">
        <v>87.9</v>
      </c>
      <c r="D42" s="26">
        <v>90.02</v>
      </c>
      <c r="E42" s="26">
        <v>90.65</v>
      </c>
      <c r="F42" s="26">
        <v>91.86</v>
      </c>
      <c r="I42" s="33"/>
      <c r="J42" s="33"/>
      <c r="K42" s="33"/>
      <c r="L42" s="33"/>
      <c r="M42" s="33"/>
      <c r="N42" s="33"/>
      <c r="O42" s="33"/>
      <c r="P42" s="33"/>
      <c r="Q42" s="33"/>
      <c r="R42" s="33"/>
      <c r="S42" s="33"/>
      <c r="T42" s="33"/>
      <c r="U42" s="33"/>
    </row>
    <row r="43" spans="1:21" x14ac:dyDescent="0.3">
      <c r="A43" s="30"/>
      <c r="B43" t="s">
        <v>297</v>
      </c>
      <c r="C43" s="26">
        <v>87.9</v>
      </c>
      <c r="D43" s="26">
        <v>92.16</v>
      </c>
      <c r="E43" s="26">
        <v>93.05</v>
      </c>
      <c r="F43" s="26">
        <v>94.03</v>
      </c>
      <c r="I43" s="33"/>
      <c r="J43" s="33"/>
      <c r="K43" s="33"/>
      <c r="L43" s="33"/>
      <c r="M43" s="33"/>
      <c r="N43" s="33"/>
      <c r="O43" s="33"/>
      <c r="P43" s="33"/>
      <c r="Q43" s="33"/>
      <c r="R43" s="33"/>
      <c r="S43" s="33"/>
      <c r="T43" s="33"/>
      <c r="U43" s="33"/>
    </row>
    <row r="44" spans="1:21" x14ac:dyDescent="0.3">
      <c r="B44" t="s">
        <v>298</v>
      </c>
      <c r="C44" s="26">
        <v>87.9</v>
      </c>
      <c r="D44" s="26">
        <v>92.3</v>
      </c>
      <c r="E44" s="26">
        <v>93.91</v>
      </c>
      <c r="F44" s="26">
        <v>96.46</v>
      </c>
      <c r="I44" s="33"/>
      <c r="J44" s="33"/>
      <c r="K44" s="33"/>
      <c r="L44" s="33"/>
      <c r="M44" s="33"/>
      <c r="N44" s="33"/>
      <c r="O44" s="33"/>
      <c r="P44" s="33"/>
      <c r="Q44" s="33"/>
      <c r="R44" s="33"/>
      <c r="S44" s="33"/>
      <c r="T44" s="33"/>
      <c r="U44" s="33"/>
    </row>
    <row r="45" spans="1:21" x14ac:dyDescent="0.3">
      <c r="B45" t="s">
        <v>299</v>
      </c>
      <c r="C45" s="26">
        <v>87.9</v>
      </c>
      <c r="D45" s="26">
        <v>90.41</v>
      </c>
      <c r="E45" s="26">
        <v>91.28</v>
      </c>
      <c r="F45" s="26">
        <v>91.87</v>
      </c>
    </row>
    <row r="46" spans="1:21" x14ac:dyDescent="0.3">
      <c r="B46" t="s">
        <v>300</v>
      </c>
      <c r="C46" s="26">
        <v>87.9</v>
      </c>
      <c r="D46" s="26">
        <v>90.8</v>
      </c>
      <c r="E46" s="26">
        <v>92.51</v>
      </c>
      <c r="F46" s="26">
        <v>94.08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&amp;L&amp;"-,Bold"&amp;22S27 E99&amp;C&amp;"-,Bold"&amp;15One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6.46" manualMin="87.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0.47" manualMin="54.2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3.64" manualMin="8.470000000000000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6.52" manualMin="84.5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3.64" manualMin="14.8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83.14" manualMin="73.0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54</v>
      </c>
      <c r="B1" s="24" t="s">
        <v>56</v>
      </c>
      <c r="C1" s="24" t="s">
        <v>1</v>
      </c>
      <c r="D1" s="24" t="s">
        <v>2</v>
      </c>
      <c r="E1" s="24" t="s">
        <v>60</v>
      </c>
      <c r="F1" s="24" t="s">
        <v>62</v>
      </c>
      <c r="G1" s="24" t="s">
        <v>64</v>
      </c>
      <c r="H1" s="24" t="s">
        <v>240</v>
      </c>
      <c r="I1" s="24" t="s">
        <v>241</v>
      </c>
      <c r="J1" s="24" t="s">
        <v>68</v>
      </c>
      <c r="K1" s="24" t="s">
        <v>70</v>
      </c>
      <c r="L1" s="24" t="s">
        <v>242</v>
      </c>
      <c r="M1" s="24" t="s">
        <v>243</v>
      </c>
      <c r="N1" s="24" t="s">
        <v>15</v>
      </c>
      <c r="O1" s="24" t="s">
        <v>16</v>
      </c>
      <c r="P1" s="24" t="s">
        <v>31</v>
      </c>
      <c r="Q1" s="24" t="s">
        <v>77</v>
      </c>
      <c r="R1" s="24"/>
      <c r="S1" s="24"/>
      <c r="T1" s="24"/>
    </row>
    <row r="2" spans="1:20" x14ac:dyDescent="0.3">
      <c r="A2" s="24" t="s">
        <v>32</v>
      </c>
      <c r="B2" s="24" t="s">
        <v>33</v>
      </c>
      <c r="C2" t="s">
        <v>34</v>
      </c>
      <c r="D2" t="s">
        <v>35</v>
      </c>
      <c r="E2">
        <v>0</v>
      </c>
      <c r="F2">
        <v>0</v>
      </c>
      <c r="G2">
        <v>0</v>
      </c>
      <c r="H2" t="s">
        <v>37</v>
      </c>
      <c r="I2" t="s">
        <v>37</v>
      </c>
      <c r="J2" t="s">
        <v>42</v>
      </c>
      <c r="K2" t="s">
        <v>38</v>
      </c>
      <c r="L2" t="s">
        <v>37</v>
      </c>
      <c r="M2" t="s">
        <v>37</v>
      </c>
      <c r="P2">
        <v>0</v>
      </c>
      <c r="Q2">
        <f>ROW()-1</f>
        <v>1</v>
      </c>
    </row>
    <row r="3" spans="1:20" x14ac:dyDescent="0.3">
      <c r="A3" s="24" t="s">
        <v>39</v>
      </c>
      <c r="B3" s="24" t="s">
        <v>40</v>
      </c>
      <c r="C3" t="s">
        <v>41</v>
      </c>
      <c r="D3" t="s">
        <v>42</v>
      </c>
      <c r="E3">
        <v>0</v>
      </c>
      <c r="F3">
        <v>0</v>
      </c>
      <c r="G3">
        <v>0</v>
      </c>
      <c r="H3" t="s">
        <v>43</v>
      </c>
      <c r="I3" t="s">
        <v>43</v>
      </c>
      <c r="J3" t="s">
        <v>42</v>
      </c>
      <c r="K3" t="s">
        <v>38</v>
      </c>
      <c r="L3" t="s">
        <v>43</v>
      </c>
      <c r="M3" t="s">
        <v>43</v>
      </c>
      <c r="P3">
        <v>0</v>
      </c>
      <c r="Q3">
        <f t="shared" ref="Q3:Q5" si="0">ROW()-1</f>
        <v>2</v>
      </c>
    </row>
    <row r="4" spans="1:20" x14ac:dyDescent="0.3">
      <c r="A4" s="24" t="s">
        <v>45</v>
      </c>
      <c r="B4" s="24" t="s">
        <v>46</v>
      </c>
      <c r="C4" t="s">
        <v>41</v>
      </c>
      <c r="D4" t="s">
        <v>47</v>
      </c>
      <c r="E4">
        <v>0</v>
      </c>
      <c r="F4">
        <v>0</v>
      </c>
      <c r="G4">
        <v>0</v>
      </c>
      <c r="H4" t="s">
        <v>43</v>
      </c>
      <c r="I4" t="s">
        <v>43</v>
      </c>
      <c r="J4" t="s">
        <v>42</v>
      </c>
      <c r="K4" t="s">
        <v>38</v>
      </c>
      <c r="L4" t="s">
        <v>43</v>
      </c>
      <c r="M4" t="s">
        <v>43</v>
      </c>
      <c r="P4">
        <v>0</v>
      </c>
      <c r="Q4">
        <f t="shared" si="0"/>
        <v>3</v>
      </c>
    </row>
    <row r="5" spans="1:20" x14ac:dyDescent="0.3">
      <c r="A5" s="24" t="s">
        <v>48</v>
      </c>
      <c r="B5" s="24" t="s">
        <v>49</v>
      </c>
      <c r="C5" t="s">
        <v>41</v>
      </c>
      <c r="D5" t="s">
        <v>47</v>
      </c>
      <c r="E5">
        <v>0</v>
      </c>
      <c r="F5">
        <v>0</v>
      </c>
      <c r="G5">
        <v>0</v>
      </c>
      <c r="H5" t="s">
        <v>43</v>
      </c>
      <c r="I5" t="s">
        <v>43</v>
      </c>
      <c r="J5" t="s">
        <v>42</v>
      </c>
      <c r="K5" t="s">
        <v>38</v>
      </c>
      <c r="L5" t="s">
        <v>43</v>
      </c>
      <c r="M5" t="s">
        <v>43</v>
      </c>
      <c r="P5">
        <v>0</v>
      </c>
      <c r="Q5">
        <f t="shared" si="0"/>
        <v>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52</v>
      </c>
      <c r="B1" s="2" t="s">
        <v>53</v>
      </c>
      <c r="C1" s="3"/>
      <c r="D1" s="3"/>
      <c r="E1" s="3"/>
      <c r="F1" s="3"/>
      <c r="G1" s="3"/>
      <c r="H1" s="3"/>
      <c r="I1" s="3"/>
    </row>
    <row r="2" spans="1:9" x14ac:dyDescent="0.3">
      <c r="A2" s="4" t="s">
        <v>54</v>
      </c>
      <c r="B2" s="5" t="s">
        <v>55</v>
      </c>
    </row>
    <row r="3" spans="1:9" x14ac:dyDescent="0.3">
      <c r="A3" s="4" t="s">
        <v>56</v>
      </c>
      <c r="B3" s="5" t="s">
        <v>57</v>
      </c>
    </row>
    <row r="4" spans="1:9" ht="57.6" x14ac:dyDescent="0.3">
      <c r="A4" s="4" t="s">
        <v>1</v>
      </c>
      <c r="B4" s="5" t="s">
        <v>58</v>
      </c>
    </row>
    <row r="5" spans="1:9" ht="28.8" x14ac:dyDescent="0.3">
      <c r="A5" s="4" t="s">
        <v>2</v>
      </c>
      <c r="B5" s="5" t="s">
        <v>59</v>
      </c>
    </row>
    <row r="6" spans="1:9" ht="72.599999999999994" customHeight="1" x14ac:dyDescent="0.3">
      <c r="A6" s="4" t="s">
        <v>60</v>
      </c>
      <c r="B6" s="6" t="s">
        <v>61</v>
      </c>
    </row>
    <row r="7" spans="1:9" ht="57.6" x14ac:dyDescent="0.3">
      <c r="A7" s="4" t="s">
        <v>62</v>
      </c>
      <c r="B7" s="5" t="s">
        <v>63</v>
      </c>
    </row>
    <row r="8" spans="1:9" ht="57.6" x14ac:dyDescent="0.3">
      <c r="A8" s="4" t="s">
        <v>64</v>
      </c>
      <c r="B8" s="5" t="s">
        <v>65</v>
      </c>
    </row>
    <row r="9" spans="1:9" ht="72" x14ac:dyDescent="0.3">
      <c r="A9" s="7" t="s">
        <v>66</v>
      </c>
      <c r="B9" s="5" t="s">
        <v>67</v>
      </c>
    </row>
    <row r="10" spans="1:9" ht="28.8" x14ac:dyDescent="0.3">
      <c r="A10" s="4" t="s">
        <v>68</v>
      </c>
      <c r="B10" s="5" t="s">
        <v>69</v>
      </c>
    </row>
    <row r="11" spans="1:9" ht="57.6" x14ac:dyDescent="0.3">
      <c r="A11" s="4" t="s">
        <v>70</v>
      </c>
      <c r="B11" s="5" t="s">
        <v>71</v>
      </c>
    </row>
    <row r="12" spans="1:9" ht="131.4" customHeight="1" x14ac:dyDescent="0.3">
      <c r="A12" s="7" t="s">
        <v>72</v>
      </c>
      <c r="B12" s="5" t="s">
        <v>73</v>
      </c>
    </row>
    <row r="13" spans="1:9" ht="140.4" customHeight="1" x14ac:dyDescent="0.3">
      <c r="A13" s="4" t="s">
        <v>74</v>
      </c>
      <c r="B13" s="5" t="s">
        <v>75</v>
      </c>
    </row>
    <row r="14" spans="1:9" ht="72" x14ac:dyDescent="0.3">
      <c r="A14" s="4" t="s">
        <v>31</v>
      </c>
      <c r="B14" s="5" t="s">
        <v>76</v>
      </c>
    </row>
    <row r="15" spans="1:9" x14ac:dyDescent="0.3">
      <c r="A15" s="4" t="s">
        <v>77</v>
      </c>
      <c r="B15" s="5" t="s">
        <v>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79</v>
      </c>
    </row>
    <row r="2" spans="1:2" x14ac:dyDescent="0.3">
      <c r="A2" s="9" t="s">
        <v>80</v>
      </c>
      <c r="B2" s="9" t="s">
        <v>81</v>
      </c>
    </row>
    <row r="3" spans="1:2" ht="28.8" x14ac:dyDescent="0.3">
      <c r="A3" s="10" t="s">
        <v>82</v>
      </c>
      <c r="B3" s="11" t="s">
        <v>83</v>
      </c>
    </row>
    <row r="4" spans="1:2" x14ac:dyDescent="0.3">
      <c r="A4" s="10" t="s">
        <v>84</v>
      </c>
      <c r="B4" s="11" t="s">
        <v>85</v>
      </c>
    </row>
    <row r="5" spans="1:2" ht="28.8" x14ac:dyDescent="0.3">
      <c r="A5" s="10" t="s">
        <v>86</v>
      </c>
      <c r="B5" s="11" t="s">
        <v>87</v>
      </c>
    </row>
    <row r="6" spans="1:2" ht="57.6" x14ac:dyDescent="0.3">
      <c r="A6" s="10" t="s">
        <v>88</v>
      </c>
      <c r="B6" s="11" t="s">
        <v>89</v>
      </c>
    </row>
    <row r="7" spans="1:2" x14ac:dyDescent="0.3">
      <c r="A7" s="10" t="s">
        <v>90</v>
      </c>
      <c r="B7" s="11" t="s">
        <v>91</v>
      </c>
    </row>
    <row r="8" spans="1:2" ht="57.6" x14ac:dyDescent="0.3">
      <c r="A8" s="10" t="s">
        <v>92</v>
      </c>
      <c r="B8" s="11" t="s">
        <v>93</v>
      </c>
    </row>
    <row r="9" spans="1:2" ht="28.8" x14ac:dyDescent="0.3">
      <c r="A9" s="10" t="s">
        <v>94</v>
      </c>
      <c r="B9" s="11" t="s">
        <v>95</v>
      </c>
    </row>
    <row r="10" spans="1:2" ht="72" x14ac:dyDescent="0.3">
      <c r="A10" s="10" t="s">
        <v>96</v>
      </c>
      <c r="B10" s="11" t="s">
        <v>97</v>
      </c>
    </row>
    <row r="11" spans="1:2" ht="28.8" x14ac:dyDescent="0.3">
      <c r="A11" s="10" t="s">
        <v>98</v>
      </c>
      <c r="B11" s="11" t="s">
        <v>99</v>
      </c>
    </row>
    <row r="12" spans="1:2" ht="57.6" x14ac:dyDescent="0.3">
      <c r="A12" s="10" t="s">
        <v>100</v>
      </c>
      <c r="B12" s="11" t="s">
        <v>101</v>
      </c>
    </row>
    <row r="13" spans="1:2" ht="28.8" x14ac:dyDescent="0.3">
      <c r="A13" s="10" t="s">
        <v>102</v>
      </c>
      <c r="B13" s="11" t="s">
        <v>103</v>
      </c>
    </row>
    <row r="14" spans="1:2" ht="28.8" x14ac:dyDescent="0.3">
      <c r="A14" s="10" t="s">
        <v>104</v>
      </c>
      <c r="B14" s="11" t="s">
        <v>105</v>
      </c>
    </row>
    <row r="15" spans="1:2" ht="43.2" x14ac:dyDescent="0.3">
      <c r="A15" s="10" t="s">
        <v>106</v>
      </c>
      <c r="B15" s="11" t="s">
        <v>107</v>
      </c>
    </row>
    <row r="16" spans="1:2" ht="28.8" x14ac:dyDescent="0.3">
      <c r="A16" s="12" t="s">
        <v>108</v>
      </c>
      <c r="B16" s="11" t="s">
        <v>109</v>
      </c>
    </row>
    <row r="17" spans="1:2" ht="28.8" x14ac:dyDescent="0.3">
      <c r="A17" s="12" t="s">
        <v>110</v>
      </c>
      <c r="B17" s="11" t="s">
        <v>111</v>
      </c>
    </row>
    <row r="18" spans="1:2" ht="86.4" x14ac:dyDescent="0.3">
      <c r="A18" s="10" t="s">
        <v>112</v>
      </c>
      <c r="B18" s="11" t="s">
        <v>113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114</v>
      </c>
    </row>
    <row r="2" spans="1:3" x14ac:dyDescent="0.3">
      <c r="A2" t="s">
        <v>115</v>
      </c>
    </row>
    <row r="3" spans="1:3" x14ac:dyDescent="0.3">
      <c r="A3" s="15" t="s">
        <v>116</v>
      </c>
      <c r="B3" s="15" t="s">
        <v>117</v>
      </c>
      <c r="C3" s="15" t="s">
        <v>118</v>
      </c>
    </row>
    <row r="4" spans="1:3" ht="100.8" x14ac:dyDescent="0.3">
      <c r="A4" s="7" t="s">
        <v>119</v>
      </c>
      <c r="B4" s="11" t="s">
        <v>120</v>
      </c>
      <c r="C4" s="16" t="s">
        <v>121</v>
      </c>
    </row>
    <row r="5" spans="1:3" ht="160.19999999999999" x14ac:dyDescent="0.3">
      <c r="A5" s="7" t="s">
        <v>122</v>
      </c>
      <c r="B5" s="11" t="s">
        <v>123</v>
      </c>
      <c r="C5" s="16" t="s">
        <v>121</v>
      </c>
    </row>
    <row r="6" spans="1:3" ht="43.2" x14ac:dyDescent="0.3">
      <c r="A6" s="7" t="s">
        <v>124</v>
      </c>
      <c r="B6" s="11" t="s">
        <v>125</v>
      </c>
      <c r="C6" s="17" t="s">
        <v>126</v>
      </c>
    </row>
    <row r="7" spans="1:3" ht="86.4" x14ac:dyDescent="0.3">
      <c r="A7" s="7" t="s">
        <v>127</v>
      </c>
      <c r="B7" s="11" t="s">
        <v>128</v>
      </c>
      <c r="C7" s="17" t="s">
        <v>129</v>
      </c>
    </row>
    <row r="8" spans="1:3" ht="57.6" x14ac:dyDescent="0.3">
      <c r="A8" s="7" t="s">
        <v>130</v>
      </c>
      <c r="B8" s="11" t="s">
        <v>131</v>
      </c>
      <c r="C8" s="17" t="s">
        <v>132</v>
      </c>
    </row>
    <row r="9" spans="1:3" ht="158.4" x14ac:dyDescent="0.3">
      <c r="A9" s="7" t="s">
        <v>133</v>
      </c>
      <c r="B9" s="11" t="s">
        <v>134</v>
      </c>
      <c r="C9" s="17" t="s">
        <v>135</v>
      </c>
    </row>
    <row r="10" spans="1:3" ht="129.6" x14ac:dyDescent="0.3">
      <c r="A10" s="7" t="s">
        <v>136</v>
      </c>
      <c r="B10" s="11" t="s">
        <v>137</v>
      </c>
      <c r="C10" s="17" t="s">
        <v>135</v>
      </c>
    </row>
    <row r="11" spans="1:3" ht="129.6" x14ac:dyDescent="0.3">
      <c r="A11" s="7" t="s">
        <v>138</v>
      </c>
      <c r="B11" s="11" t="s">
        <v>139</v>
      </c>
      <c r="C11" s="17" t="s">
        <v>135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140</v>
      </c>
    </row>
    <row r="2" spans="1:2" ht="96.6" customHeight="1" x14ac:dyDescent="0.3">
      <c r="A2" s="18" t="s">
        <v>141</v>
      </c>
      <c r="B2" s="18"/>
    </row>
    <row r="3" spans="1:2" x14ac:dyDescent="0.3">
      <c r="A3" s="3" t="s">
        <v>142</v>
      </c>
    </row>
    <row r="4" spans="1:2" ht="20.399999999999999" customHeight="1" x14ac:dyDescent="0.3">
      <c r="A4" s="19" t="s">
        <v>143</v>
      </c>
      <c r="B4" t="s">
        <v>144</v>
      </c>
    </row>
    <row r="5" spans="1:2" ht="66.599999999999994" customHeight="1" x14ac:dyDescent="0.3">
      <c r="A5" s="20">
        <v>1</v>
      </c>
      <c r="B5" s="7" t="s">
        <v>145</v>
      </c>
    </row>
    <row r="6" spans="1:2" ht="100.8" x14ac:dyDescent="0.3">
      <c r="A6" s="20">
        <v>2</v>
      </c>
      <c r="B6" s="11" t="s">
        <v>146</v>
      </c>
    </row>
    <row r="7" spans="1:2" ht="88.2" customHeight="1" x14ac:dyDescent="0.3">
      <c r="A7" s="20">
        <v>3</v>
      </c>
      <c r="B7" s="11" t="s">
        <v>147</v>
      </c>
    </row>
    <row r="8" spans="1:2" ht="87.6" customHeight="1" x14ac:dyDescent="0.3">
      <c r="A8" s="20">
        <v>0</v>
      </c>
      <c r="B8" s="11" t="s">
        <v>148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149</v>
      </c>
      <c r="B1" s="1" t="s">
        <v>118</v>
      </c>
    </row>
    <row r="2" spans="1:2" ht="28.8" x14ac:dyDescent="0.3">
      <c r="A2" s="17" t="s">
        <v>150</v>
      </c>
      <c r="B2" s="8" t="s">
        <v>151</v>
      </c>
    </row>
    <row r="3" spans="1:2" ht="28.8" x14ac:dyDescent="0.3">
      <c r="A3" s="17" t="s">
        <v>152</v>
      </c>
      <c r="B3" s="8" t="s">
        <v>153</v>
      </c>
    </row>
    <row r="4" spans="1:2" ht="28.8" x14ac:dyDescent="0.3">
      <c r="A4" s="17" t="s">
        <v>154</v>
      </c>
      <c r="B4" s="8" t="s">
        <v>155</v>
      </c>
    </row>
    <row r="5" spans="1:2" ht="43.2" x14ac:dyDescent="0.3">
      <c r="A5" s="17" t="s">
        <v>156</v>
      </c>
      <c r="B5" s="8" t="s">
        <v>157</v>
      </c>
    </row>
    <row r="6" spans="1:2" ht="28.8" x14ac:dyDescent="0.3">
      <c r="A6" s="17" t="s">
        <v>132</v>
      </c>
      <c r="B6" s="8" t="s">
        <v>158</v>
      </c>
    </row>
    <row r="7" spans="1:2" ht="43.2" x14ac:dyDescent="0.3">
      <c r="A7" s="17" t="s">
        <v>135</v>
      </c>
      <c r="B7" s="8" t="s">
        <v>159</v>
      </c>
    </row>
    <row r="8" spans="1:2" ht="43.2" x14ac:dyDescent="0.3">
      <c r="A8" s="17" t="s">
        <v>129</v>
      </c>
      <c r="B8" s="8" t="s">
        <v>160</v>
      </c>
    </row>
    <row r="9" spans="1:2" ht="28.8" x14ac:dyDescent="0.3">
      <c r="A9" s="17" t="s">
        <v>161</v>
      </c>
      <c r="B9" s="8" t="s">
        <v>162</v>
      </c>
    </row>
    <row r="10" spans="1:2" ht="28.8" x14ac:dyDescent="0.3">
      <c r="A10" s="17" t="s">
        <v>126</v>
      </c>
      <c r="B10" s="8" t="s">
        <v>163</v>
      </c>
    </row>
    <row r="11" spans="1:2" ht="28.8" x14ac:dyDescent="0.3">
      <c r="A11" s="17" t="s">
        <v>164</v>
      </c>
      <c r="B11" s="8" t="s">
        <v>165</v>
      </c>
    </row>
    <row r="12" spans="1:2" ht="28.8" x14ac:dyDescent="0.3">
      <c r="A12" s="17" t="s">
        <v>166</v>
      </c>
      <c r="B12" s="8" t="s">
        <v>167</v>
      </c>
    </row>
    <row r="13" spans="1:2" ht="43.2" x14ac:dyDescent="0.3">
      <c r="A13" s="17" t="s">
        <v>168</v>
      </c>
      <c r="B13" s="8" t="s">
        <v>169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54</v>
      </c>
      <c r="C1" t="s">
        <v>56</v>
      </c>
      <c r="D1" t="s">
        <v>1</v>
      </c>
      <c r="E1" t="s">
        <v>2</v>
      </c>
      <c r="F1" t="s">
        <v>60</v>
      </c>
      <c r="G1" t="s">
        <v>3</v>
      </c>
      <c r="H1" t="s">
        <v>4</v>
      </c>
      <c r="I1" t="s">
        <v>5</v>
      </c>
      <c r="J1" t="s">
        <v>6</v>
      </c>
      <c r="K1" t="s">
        <v>7</v>
      </c>
      <c r="L1" t="s">
        <v>8</v>
      </c>
      <c r="M1" t="s">
        <v>9</v>
      </c>
      <c r="N1" t="s">
        <v>62</v>
      </c>
      <c r="O1" t="s">
        <v>64</v>
      </c>
      <c r="P1" t="s">
        <v>231</v>
      </c>
      <c r="Q1" t="s">
        <v>232</v>
      </c>
      <c r="R1" t="s">
        <v>233</v>
      </c>
      <c r="S1" t="s">
        <v>234</v>
      </c>
      <c r="T1" t="s">
        <v>235</v>
      </c>
      <c r="U1" t="s">
        <v>236</v>
      </c>
      <c r="V1" t="s">
        <v>237</v>
      </c>
      <c r="W1" t="s">
        <v>238</v>
      </c>
      <c r="X1" t="s">
        <v>239</v>
      </c>
      <c r="Y1" t="s">
        <v>240</v>
      </c>
      <c r="Z1" t="s">
        <v>241</v>
      </c>
      <c r="AA1" t="s">
        <v>68</v>
      </c>
      <c r="AB1" t="s">
        <v>10</v>
      </c>
      <c r="AC1" t="s">
        <v>11</v>
      </c>
      <c r="AD1" t="s">
        <v>70</v>
      </c>
      <c r="AE1" t="s">
        <v>13</v>
      </c>
      <c r="AF1" t="s">
        <v>242</v>
      </c>
      <c r="AG1" t="s">
        <v>14</v>
      </c>
      <c r="AH1" t="s">
        <v>243</v>
      </c>
      <c r="AI1" t="s">
        <v>15</v>
      </c>
      <c r="AJ1" t="s">
        <v>16</v>
      </c>
      <c r="AK1" t="s">
        <v>244</v>
      </c>
      <c r="AL1" t="s">
        <v>245</v>
      </c>
      <c r="AM1" t="s">
        <v>246</v>
      </c>
      <c r="AN1" t="s">
        <v>247</v>
      </c>
      <c r="AO1" t="s">
        <v>248</v>
      </c>
      <c r="AP1" t="s">
        <v>249</v>
      </c>
      <c r="AQ1" t="s">
        <v>250</v>
      </c>
      <c r="AR1" t="s">
        <v>17</v>
      </c>
      <c r="AS1" t="s">
        <v>18</v>
      </c>
      <c r="AT1" t="s">
        <v>19</v>
      </c>
      <c r="AU1" t="s">
        <v>20</v>
      </c>
      <c r="AV1" t="s">
        <v>21</v>
      </c>
      <c r="AW1" t="s">
        <v>22</v>
      </c>
      <c r="AX1" t="s">
        <v>23</v>
      </c>
      <c r="AY1" t="s">
        <v>24</v>
      </c>
      <c r="AZ1" t="s">
        <v>25</v>
      </c>
      <c r="BA1" t="s">
        <v>26</v>
      </c>
      <c r="BB1" t="s">
        <v>27</v>
      </c>
      <c r="BC1" t="s">
        <v>28</v>
      </c>
      <c r="BD1" t="s">
        <v>29</v>
      </c>
      <c r="BE1" t="s">
        <v>30</v>
      </c>
      <c r="BF1" t="s">
        <v>31</v>
      </c>
      <c r="BG1" t="s">
        <v>77</v>
      </c>
    </row>
    <row r="2" spans="1:59" x14ac:dyDescent="0.3">
      <c r="A2">
        <v>61</v>
      </c>
      <c r="B2" t="s">
        <v>32</v>
      </c>
      <c r="C2" t="s">
        <v>33</v>
      </c>
      <c r="D2" t="s">
        <v>34</v>
      </c>
      <c r="E2" t="s">
        <v>35</v>
      </c>
      <c r="F2">
        <v>0</v>
      </c>
      <c r="G2">
        <v>0</v>
      </c>
      <c r="H2">
        <v>2</v>
      </c>
      <c r="I2">
        <v>2</v>
      </c>
      <c r="J2">
        <v>2</v>
      </c>
      <c r="K2">
        <v>2</v>
      </c>
      <c r="L2">
        <v>2</v>
      </c>
      <c r="M2">
        <v>0</v>
      </c>
      <c r="N2">
        <v>0</v>
      </c>
      <c r="O2">
        <v>0</v>
      </c>
      <c r="P2">
        <v>2.7</v>
      </c>
      <c r="Q2">
        <v>2.7</v>
      </c>
      <c r="R2">
        <v>2.7</v>
      </c>
      <c r="S2">
        <v>2.71</v>
      </c>
      <c r="T2">
        <v>2.7</v>
      </c>
      <c r="U2" t="s">
        <v>36</v>
      </c>
      <c r="V2" t="s">
        <v>36</v>
      </c>
      <c r="W2" t="s">
        <v>36</v>
      </c>
      <c r="X2" t="s">
        <v>36</v>
      </c>
      <c r="Y2" t="s">
        <v>37</v>
      </c>
      <c r="Z2" t="s">
        <v>37</v>
      </c>
      <c r="AA2">
        <v>4.0999999999999996</v>
      </c>
      <c r="AC2" t="s">
        <v>36</v>
      </c>
      <c r="AD2" t="s">
        <v>38</v>
      </c>
      <c r="AE2" t="s">
        <v>37</v>
      </c>
      <c r="AF2" t="s">
        <v>37</v>
      </c>
      <c r="AG2" t="s">
        <v>37</v>
      </c>
      <c r="AH2" t="s">
        <v>37</v>
      </c>
      <c r="AK2" t="s">
        <v>36</v>
      </c>
      <c r="AL2" t="s">
        <v>36</v>
      </c>
      <c r="AM2" t="s">
        <v>36</v>
      </c>
      <c r="AN2" t="s">
        <v>36</v>
      </c>
      <c r="AO2" t="s">
        <v>36</v>
      </c>
      <c r="AP2" t="s">
        <v>36</v>
      </c>
      <c r="AQ2" t="s">
        <v>36</v>
      </c>
      <c r="AR2" t="s">
        <v>36</v>
      </c>
      <c r="AS2" t="s">
        <v>36</v>
      </c>
      <c r="AT2" t="s">
        <v>36</v>
      </c>
      <c r="AU2" t="s">
        <v>36</v>
      </c>
      <c r="AV2" t="s">
        <v>36</v>
      </c>
      <c r="AW2" t="s">
        <v>36</v>
      </c>
      <c r="AX2" t="s">
        <v>36</v>
      </c>
      <c r="AY2" t="s">
        <v>36</v>
      </c>
      <c r="AZ2" t="s">
        <v>36</v>
      </c>
      <c r="BA2" t="s">
        <v>36</v>
      </c>
      <c r="BB2" t="s">
        <v>36</v>
      </c>
      <c r="BC2" t="s">
        <v>36</v>
      </c>
      <c r="BD2" t="s">
        <v>36</v>
      </c>
      <c r="BE2" t="s">
        <v>36</v>
      </c>
      <c r="BF2">
        <v>0</v>
      </c>
      <c r="BG2">
        <f>ROW()-1</f>
        <v>1</v>
      </c>
    </row>
    <row r="3" spans="1:59" x14ac:dyDescent="0.3">
      <c r="A3">
        <v>401</v>
      </c>
      <c r="B3" t="s">
        <v>39</v>
      </c>
      <c r="C3" t="s">
        <v>40</v>
      </c>
      <c r="D3" t="s">
        <v>41</v>
      </c>
      <c r="E3" t="s">
        <v>42</v>
      </c>
      <c r="F3">
        <v>0</v>
      </c>
      <c r="G3">
        <v>0</v>
      </c>
      <c r="H3">
        <v>1</v>
      </c>
      <c r="I3">
        <v>1</v>
      </c>
      <c r="J3">
        <v>0</v>
      </c>
      <c r="K3">
        <v>1</v>
      </c>
      <c r="L3">
        <v>1</v>
      </c>
      <c r="M3">
        <v>0</v>
      </c>
      <c r="N3">
        <v>0</v>
      </c>
      <c r="O3">
        <v>0</v>
      </c>
      <c r="P3">
        <v>0</v>
      </c>
      <c r="Q3">
        <v>0</v>
      </c>
      <c r="R3">
        <v>0</v>
      </c>
      <c r="S3">
        <v>0</v>
      </c>
      <c r="T3">
        <v>0</v>
      </c>
      <c r="U3" t="s">
        <v>36</v>
      </c>
      <c r="V3" t="s">
        <v>36</v>
      </c>
      <c r="W3" t="s">
        <v>36</v>
      </c>
      <c r="X3" t="s">
        <v>36</v>
      </c>
      <c r="Y3" t="s">
        <v>43</v>
      </c>
      <c r="Z3" t="s">
        <v>43</v>
      </c>
      <c r="AA3">
        <v>4</v>
      </c>
      <c r="AC3" t="s">
        <v>44</v>
      </c>
      <c r="AD3" t="s">
        <v>38</v>
      </c>
      <c r="AE3" t="s">
        <v>43</v>
      </c>
      <c r="AF3" t="s">
        <v>43</v>
      </c>
      <c r="AG3" t="s">
        <v>43</v>
      </c>
      <c r="AH3" t="s">
        <v>43</v>
      </c>
      <c r="AK3">
        <v>99.97</v>
      </c>
      <c r="AL3">
        <v>99.41</v>
      </c>
      <c r="AM3">
        <v>0</v>
      </c>
      <c r="AN3">
        <v>0</v>
      </c>
      <c r="AO3">
        <v>0</v>
      </c>
      <c r="AP3">
        <v>0</v>
      </c>
      <c r="AQ3">
        <v>0.56000000000000005</v>
      </c>
      <c r="AR3">
        <v>0</v>
      </c>
      <c r="AS3">
        <v>0</v>
      </c>
      <c r="AT3">
        <v>0</v>
      </c>
      <c r="AU3">
        <v>0</v>
      </c>
      <c r="AV3">
        <v>0</v>
      </c>
      <c r="AW3">
        <v>0</v>
      </c>
      <c r="AX3">
        <v>0</v>
      </c>
      <c r="AY3">
        <v>0</v>
      </c>
      <c r="AZ3">
        <v>0</v>
      </c>
      <c r="BA3">
        <v>0</v>
      </c>
      <c r="BB3">
        <v>0</v>
      </c>
      <c r="BC3">
        <v>0</v>
      </c>
      <c r="BD3">
        <v>0</v>
      </c>
      <c r="BE3">
        <v>0</v>
      </c>
      <c r="BF3">
        <v>0</v>
      </c>
      <c r="BG3">
        <f t="shared" ref="BG3:BG5" si="0">ROW()-1</f>
        <v>2</v>
      </c>
    </row>
    <row r="4" spans="1:59" x14ac:dyDescent="0.3">
      <c r="A4">
        <v>471</v>
      </c>
      <c r="B4" t="s">
        <v>45</v>
      </c>
      <c r="C4" t="s">
        <v>46</v>
      </c>
      <c r="D4" t="s">
        <v>41</v>
      </c>
      <c r="E4" t="s">
        <v>47</v>
      </c>
      <c r="F4">
        <v>0</v>
      </c>
      <c r="G4">
        <v>0</v>
      </c>
      <c r="H4">
        <v>2</v>
      </c>
      <c r="I4">
        <v>2</v>
      </c>
      <c r="J4">
        <v>2</v>
      </c>
      <c r="K4">
        <v>2</v>
      </c>
      <c r="L4">
        <v>2</v>
      </c>
      <c r="M4">
        <v>0</v>
      </c>
      <c r="N4">
        <v>0</v>
      </c>
      <c r="O4">
        <v>0</v>
      </c>
      <c r="P4">
        <v>0.01</v>
      </c>
      <c r="Q4">
        <v>0.01</v>
      </c>
      <c r="R4">
        <v>0.01</v>
      </c>
      <c r="S4">
        <v>0.01</v>
      </c>
      <c r="T4">
        <v>0.01</v>
      </c>
      <c r="U4" t="s">
        <v>36</v>
      </c>
      <c r="V4" t="s">
        <v>36</v>
      </c>
      <c r="W4" t="s">
        <v>36</v>
      </c>
      <c r="X4" t="s">
        <v>36</v>
      </c>
      <c r="Y4" t="s">
        <v>43</v>
      </c>
      <c r="Z4" t="s">
        <v>43</v>
      </c>
      <c r="AA4">
        <v>4.9000000000000004</v>
      </c>
      <c r="AD4" t="s">
        <v>38</v>
      </c>
      <c r="AE4" t="s">
        <v>43</v>
      </c>
      <c r="AF4" t="s">
        <v>43</v>
      </c>
      <c r="AG4" t="s">
        <v>43</v>
      </c>
      <c r="AH4" t="s">
        <v>43</v>
      </c>
      <c r="AK4">
        <v>99.97</v>
      </c>
      <c r="AL4">
        <v>96.9</v>
      </c>
      <c r="AM4">
        <v>0</v>
      </c>
      <c r="AN4">
        <v>0</v>
      </c>
      <c r="AO4">
        <v>0</v>
      </c>
      <c r="AP4">
        <v>0.01</v>
      </c>
      <c r="AQ4">
        <v>3.07</v>
      </c>
      <c r="AR4">
        <v>0</v>
      </c>
      <c r="AS4">
        <v>0</v>
      </c>
      <c r="AT4">
        <v>0</v>
      </c>
      <c r="AU4">
        <v>0</v>
      </c>
      <c r="AV4">
        <v>0</v>
      </c>
      <c r="AW4">
        <v>0</v>
      </c>
      <c r="AX4">
        <v>0</v>
      </c>
      <c r="AY4">
        <v>0</v>
      </c>
      <c r="AZ4">
        <v>0</v>
      </c>
      <c r="BA4">
        <v>0</v>
      </c>
      <c r="BB4">
        <v>0</v>
      </c>
      <c r="BC4">
        <v>0</v>
      </c>
      <c r="BD4">
        <v>0</v>
      </c>
      <c r="BE4">
        <v>0</v>
      </c>
      <c r="BF4">
        <v>0</v>
      </c>
      <c r="BG4">
        <f t="shared" si="0"/>
        <v>3</v>
      </c>
    </row>
    <row r="5" spans="1:59" x14ac:dyDescent="0.3">
      <c r="A5">
        <v>654</v>
      </c>
      <c r="B5" t="s">
        <v>48</v>
      </c>
      <c r="C5" t="s">
        <v>49</v>
      </c>
      <c r="D5" t="s">
        <v>41</v>
      </c>
      <c r="E5" t="s">
        <v>47</v>
      </c>
      <c r="F5">
        <v>0</v>
      </c>
      <c r="G5">
        <v>0</v>
      </c>
      <c r="H5">
        <v>1</v>
      </c>
      <c r="I5">
        <v>1</v>
      </c>
      <c r="J5">
        <v>1</v>
      </c>
      <c r="K5">
        <v>1</v>
      </c>
      <c r="L5">
        <v>1</v>
      </c>
      <c r="M5">
        <v>0</v>
      </c>
      <c r="N5">
        <v>0</v>
      </c>
      <c r="O5">
        <v>0</v>
      </c>
      <c r="P5">
        <v>0.01</v>
      </c>
      <c r="Q5">
        <v>0.01</v>
      </c>
      <c r="R5">
        <v>0.01</v>
      </c>
      <c r="S5">
        <v>0.01</v>
      </c>
      <c r="T5">
        <v>0.01</v>
      </c>
      <c r="U5" t="s">
        <v>36</v>
      </c>
      <c r="V5" t="s">
        <v>36</v>
      </c>
      <c r="W5" t="s">
        <v>36</v>
      </c>
      <c r="X5" t="s">
        <v>36</v>
      </c>
      <c r="Y5" t="s">
        <v>43</v>
      </c>
      <c r="Z5" t="s">
        <v>43</v>
      </c>
      <c r="AA5">
        <v>4.4000000000000004</v>
      </c>
      <c r="AB5" t="s">
        <v>50</v>
      </c>
      <c r="AC5" t="s">
        <v>51</v>
      </c>
      <c r="AD5" t="s">
        <v>38</v>
      </c>
      <c r="AE5" t="s">
        <v>43</v>
      </c>
      <c r="AF5" t="s">
        <v>43</v>
      </c>
      <c r="AG5" t="s">
        <v>43</v>
      </c>
      <c r="AH5" t="s">
        <v>43</v>
      </c>
      <c r="AK5">
        <v>99.97</v>
      </c>
      <c r="AL5">
        <v>99.97</v>
      </c>
      <c r="AM5">
        <v>0</v>
      </c>
      <c r="AN5">
        <v>0</v>
      </c>
      <c r="AO5">
        <v>0</v>
      </c>
      <c r="AP5">
        <v>0</v>
      </c>
      <c r="AQ5">
        <v>0</v>
      </c>
      <c r="AR5">
        <v>0</v>
      </c>
      <c r="AS5">
        <v>0</v>
      </c>
      <c r="AT5">
        <v>0</v>
      </c>
      <c r="AU5">
        <v>0</v>
      </c>
      <c r="AV5">
        <v>0</v>
      </c>
      <c r="AW5">
        <v>0</v>
      </c>
      <c r="AX5">
        <v>0</v>
      </c>
      <c r="AY5">
        <v>0</v>
      </c>
      <c r="AZ5">
        <v>0</v>
      </c>
      <c r="BA5">
        <v>0</v>
      </c>
      <c r="BB5">
        <v>0</v>
      </c>
      <c r="BC5">
        <v>0</v>
      </c>
      <c r="BD5">
        <v>0</v>
      </c>
      <c r="BE5">
        <v>0</v>
      </c>
      <c r="BF5">
        <v>0</v>
      </c>
      <c r="BG5">
        <f t="shared" si="0"/>
        <v>4</v>
      </c>
    </row>
  </sheetData>
  <sortState xmlns:xlrd2="http://schemas.microsoft.com/office/spreadsheetml/2017/richdata2" ref="A2:BF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170</v>
      </c>
      <c r="B1" s="11" t="s">
        <v>171</v>
      </c>
      <c r="C1" s="8"/>
    </row>
    <row r="2" spans="1:3" ht="28.2" customHeight="1" x14ac:dyDescent="0.3">
      <c r="A2" s="21" t="s">
        <v>172</v>
      </c>
      <c r="B2" s="22" t="s">
        <v>144</v>
      </c>
      <c r="C2" s="22" t="s">
        <v>173</v>
      </c>
    </row>
    <row r="3" spans="1:3" ht="28.8" x14ac:dyDescent="0.3">
      <c r="A3" s="4" t="s">
        <v>0</v>
      </c>
      <c r="B3" s="5" t="s">
        <v>174</v>
      </c>
      <c r="C3" s="16"/>
    </row>
    <row r="4" spans="1:3" x14ac:dyDescent="0.3">
      <c r="A4" s="4" t="s">
        <v>54</v>
      </c>
      <c r="B4" s="5" t="s">
        <v>175</v>
      </c>
      <c r="C4" s="16"/>
    </row>
    <row r="5" spans="1:3" x14ac:dyDescent="0.3">
      <c r="A5" s="4" t="s">
        <v>56</v>
      </c>
      <c r="B5" s="5" t="s">
        <v>57</v>
      </c>
      <c r="C5" s="16"/>
    </row>
    <row r="6" spans="1:3" ht="57.6" x14ac:dyDescent="0.3">
      <c r="A6" s="4" t="s">
        <v>1</v>
      </c>
      <c r="B6" s="5" t="s">
        <v>58</v>
      </c>
      <c r="C6" s="16" t="s">
        <v>126</v>
      </c>
    </row>
    <row r="7" spans="1:3" ht="28.8" x14ac:dyDescent="0.3">
      <c r="A7" s="4" t="s">
        <v>2</v>
      </c>
      <c r="B7" s="5" t="s">
        <v>59</v>
      </c>
      <c r="C7" s="16" t="s">
        <v>126</v>
      </c>
    </row>
    <row r="8" spans="1:3" ht="77.400000000000006" customHeight="1" x14ac:dyDescent="0.3">
      <c r="A8" s="4" t="s">
        <v>60</v>
      </c>
      <c r="B8" s="5" t="s">
        <v>61</v>
      </c>
      <c r="C8" s="16"/>
    </row>
    <row r="9" spans="1:3" ht="28.8" x14ac:dyDescent="0.3">
      <c r="A9" s="16" t="s">
        <v>176</v>
      </c>
      <c r="B9" s="5" t="s">
        <v>177</v>
      </c>
      <c r="C9" s="16" t="s">
        <v>126</v>
      </c>
    </row>
    <row r="10" spans="1:3" x14ac:dyDescent="0.3">
      <c r="A10" s="16" t="s">
        <v>178</v>
      </c>
      <c r="B10" s="5" t="s">
        <v>179</v>
      </c>
      <c r="C10" s="16" t="s">
        <v>126</v>
      </c>
    </row>
    <row r="11" spans="1:3" x14ac:dyDescent="0.3">
      <c r="A11" s="16" t="s">
        <v>180</v>
      </c>
      <c r="B11" s="5" t="s">
        <v>181</v>
      </c>
      <c r="C11" s="16" t="s">
        <v>132</v>
      </c>
    </row>
    <row r="12" spans="1:3" x14ac:dyDescent="0.3">
      <c r="A12" s="16" t="s">
        <v>182</v>
      </c>
      <c r="B12" s="5" t="s">
        <v>183</v>
      </c>
      <c r="C12" s="16" t="s">
        <v>132</v>
      </c>
    </row>
    <row r="13" spans="1:3" x14ac:dyDescent="0.3">
      <c r="A13" s="16" t="s">
        <v>184</v>
      </c>
      <c r="B13" s="5" t="s">
        <v>185</v>
      </c>
      <c r="C13" s="16" t="s">
        <v>132</v>
      </c>
    </row>
    <row r="14" spans="1:3" x14ac:dyDescent="0.3">
      <c r="A14" s="16" t="s">
        <v>186</v>
      </c>
      <c r="B14" s="5" t="s">
        <v>187</v>
      </c>
      <c r="C14" s="16" t="s">
        <v>132</v>
      </c>
    </row>
    <row r="15" spans="1:3" ht="28.8" x14ac:dyDescent="0.3">
      <c r="A15" s="16" t="s">
        <v>188</v>
      </c>
      <c r="B15" s="5" t="s">
        <v>189</v>
      </c>
      <c r="C15" s="16" t="s">
        <v>126</v>
      </c>
    </row>
    <row r="16" spans="1:3" ht="57.6" x14ac:dyDescent="0.3">
      <c r="A16" s="4" t="s">
        <v>62</v>
      </c>
      <c r="B16" s="5" t="s">
        <v>63</v>
      </c>
      <c r="C16" s="16" t="s">
        <v>126</v>
      </c>
    </row>
    <row r="17" spans="1:3" ht="57.6" x14ac:dyDescent="0.3">
      <c r="A17" s="4" t="s">
        <v>64</v>
      </c>
      <c r="B17" s="5" t="s">
        <v>65</v>
      </c>
      <c r="C17" s="16" t="s">
        <v>126</v>
      </c>
    </row>
    <row r="18" spans="1:3" ht="43.2" x14ac:dyDescent="0.3">
      <c r="A18" s="16" t="s">
        <v>190</v>
      </c>
      <c r="B18" s="5" t="s">
        <v>191</v>
      </c>
      <c r="C18" s="16" t="s">
        <v>126</v>
      </c>
    </row>
    <row r="19" spans="1:3" ht="43.2" x14ac:dyDescent="0.3">
      <c r="A19" s="16" t="s">
        <v>192</v>
      </c>
      <c r="B19" s="5" t="s">
        <v>193</v>
      </c>
      <c r="C19" s="16"/>
    </row>
    <row r="20" spans="1:3" ht="43.2" x14ac:dyDescent="0.3">
      <c r="A20" s="16" t="s">
        <v>194</v>
      </c>
      <c r="B20" s="5" t="s">
        <v>195</v>
      </c>
      <c r="C20" s="16"/>
    </row>
    <row r="21" spans="1:3" ht="72" x14ac:dyDescent="0.3">
      <c r="A21" s="4" t="s">
        <v>66</v>
      </c>
      <c r="B21" s="5" t="s">
        <v>67</v>
      </c>
      <c r="C21" s="16" t="s">
        <v>132</v>
      </c>
    </row>
    <row r="22" spans="1:3" ht="28.8" x14ac:dyDescent="0.3">
      <c r="A22" s="4" t="s">
        <v>68</v>
      </c>
      <c r="B22" s="5" t="s">
        <v>69</v>
      </c>
      <c r="C22" s="11" t="s">
        <v>196</v>
      </c>
    </row>
    <row r="23" spans="1:3" ht="74.400000000000006" customHeight="1" x14ac:dyDescent="0.3">
      <c r="A23" s="16" t="s">
        <v>197</v>
      </c>
      <c r="B23" s="5" t="s">
        <v>198</v>
      </c>
      <c r="C23" s="11" t="s">
        <v>129</v>
      </c>
    </row>
    <row r="24" spans="1:3" ht="57.6" x14ac:dyDescent="0.3">
      <c r="A24" s="4" t="s">
        <v>70</v>
      </c>
      <c r="B24" s="5" t="s">
        <v>71</v>
      </c>
      <c r="C24" s="16"/>
    </row>
    <row r="25" spans="1:3" ht="28.8" x14ac:dyDescent="0.3">
      <c r="A25" s="11" t="s">
        <v>199</v>
      </c>
      <c r="B25" s="5" t="s">
        <v>200</v>
      </c>
      <c r="C25" s="16" t="s">
        <v>201</v>
      </c>
    </row>
    <row r="26" spans="1:3" ht="132.6" customHeight="1" x14ac:dyDescent="0.3">
      <c r="A26" s="4" t="s">
        <v>72</v>
      </c>
      <c r="B26" s="5" t="s">
        <v>73</v>
      </c>
      <c r="C26" s="16" t="s">
        <v>201</v>
      </c>
    </row>
    <row r="27" spans="1:3" ht="28.2" customHeight="1" x14ac:dyDescent="0.3">
      <c r="A27" s="21" t="s">
        <v>202</v>
      </c>
      <c r="B27" s="22" t="s">
        <v>144</v>
      </c>
      <c r="C27" s="22" t="s">
        <v>173</v>
      </c>
    </row>
    <row r="28" spans="1:3" ht="147.6" customHeight="1" x14ac:dyDescent="0.3">
      <c r="A28" s="4" t="s">
        <v>74</v>
      </c>
      <c r="B28" s="5" t="s">
        <v>75</v>
      </c>
      <c r="C28" s="16" t="s">
        <v>168</v>
      </c>
    </row>
    <row r="29" spans="1:3" ht="28.8" x14ac:dyDescent="0.3">
      <c r="A29" s="16" t="s">
        <v>203</v>
      </c>
      <c r="B29" s="5" t="s">
        <v>204</v>
      </c>
      <c r="C29" s="16"/>
    </row>
    <row r="30" spans="1:3" x14ac:dyDescent="0.3">
      <c r="A30" s="16" t="s">
        <v>205</v>
      </c>
      <c r="B30" s="5" t="s">
        <v>206</v>
      </c>
      <c r="C30" s="16"/>
    </row>
    <row r="31" spans="1:3" x14ac:dyDescent="0.3">
      <c r="A31" s="16" t="s">
        <v>207</v>
      </c>
      <c r="B31" s="5" t="s">
        <v>208</v>
      </c>
      <c r="C31" s="16"/>
    </row>
    <row r="32" spans="1:3" x14ac:dyDescent="0.3">
      <c r="A32" s="16" t="s">
        <v>209</v>
      </c>
      <c r="B32" s="5" t="s">
        <v>210</v>
      </c>
      <c r="C32" s="16"/>
    </row>
    <row r="33" spans="1:3" x14ac:dyDescent="0.3">
      <c r="A33" s="16" t="s">
        <v>211</v>
      </c>
      <c r="B33" s="5" t="s">
        <v>212</v>
      </c>
      <c r="C33" s="16"/>
    </row>
    <row r="34" spans="1:3" x14ac:dyDescent="0.3">
      <c r="A34" s="16" t="s">
        <v>213</v>
      </c>
      <c r="B34" s="5" t="s">
        <v>214</v>
      </c>
      <c r="C34" s="16"/>
    </row>
    <row r="35" spans="1:3" x14ac:dyDescent="0.3">
      <c r="A35" s="16" t="s">
        <v>215</v>
      </c>
      <c r="B35" s="5" t="s">
        <v>216</v>
      </c>
      <c r="C35" s="16"/>
    </row>
    <row r="36" spans="1:3" ht="28.8" x14ac:dyDescent="0.3">
      <c r="A36" s="11" t="s">
        <v>217</v>
      </c>
      <c r="B36" s="5" t="s">
        <v>218</v>
      </c>
      <c r="C36" s="16"/>
    </row>
    <row r="37" spans="1:3" ht="72" x14ac:dyDescent="0.3">
      <c r="A37" s="16" t="s">
        <v>219</v>
      </c>
      <c r="B37" s="5" t="s">
        <v>220</v>
      </c>
      <c r="C37" s="16"/>
    </row>
    <row r="38" spans="1:3" ht="28.8" x14ac:dyDescent="0.3">
      <c r="A38" s="11" t="s">
        <v>221</v>
      </c>
      <c r="B38" s="5" t="s">
        <v>222</v>
      </c>
      <c r="C38" s="16"/>
    </row>
    <row r="39" spans="1:3" ht="28.8" x14ac:dyDescent="0.3">
      <c r="A39" s="11" t="s">
        <v>223</v>
      </c>
      <c r="B39" s="23" t="s">
        <v>224</v>
      </c>
      <c r="C39" s="16"/>
    </row>
    <row r="40" spans="1:3" ht="28.8" x14ac:dyDescent="0.3">
      <c r="A40" s="11" t="s">
        <v>225</v>
      </c>
      <c r="B40" s="23" t="s">
        <v>226</v>
      </c>
      <c r="C40" s="16"/>
    </row>
    <row r="41" spans="1:3" ht="28.8" x14ac:dyDescent="0.3">
      <c r="A41" s="11" t="s">
        <v>227</v>
      </c>
      <c r="B41" s="23" t="s">
        <v>228</v>
      </c>
      <c r="C41" s="16"/>
    </row>
    <row r="42" spans="1:3" ht="28.8" x14ac:dyDescent="0.3">
      <c r="A42" s="11" t="s">
        <v>229</v>
      </c>
      <c r="B42" s="23" t="s">
        <v>230</v>
      </c>
      <c r="C42" s="16"/>
    </row>
    <row r="43" spans="1:3" ht="72" x14ac:dyDescent="0.3">
      <c r="A43" s="4" t="s">
        <v>31</v>
      </c>
      <c r="B43" s="5" t="s">
        <v>76</v>
      </c>
      <c r="C43" s="16"/>
    </row>
    <row r="44" spans="1:3" x14ac:dyDescent="0.3">
      <c r="A44" s="4" t="s">
        <v>77</v>
      </c>
      <c r="B44" s="5" t="s">
        <v>78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S27_E99-short</vt:lpstr>
      <vt:lpstr>Definitions-short</vt:lpstr>
      <vt:lpstr>Questions of tables</vt:lpstr>
      <vt:lpstr>Interpretations</vt:lpstr>
      <vt:lpstr>Species Selection Options </vt:lpstr>
      <vt:lpstr>References</vt:lpstr>
      <vt:lpstr>S27_E99-long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2022-10-05T12:44:35Z</cp:lastPrinted>
  <dcterms:created xsi:type="dcterms:W3CDTF">2022-10-05T12:44:24Z</dcterms:created>
  <dcterms:modified xsi:type="dcterms:W3CDTF">2022-10-05T12:44:36Z</dcterms:modified>
</cp:coreProperties>
</file>