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35A3C48-9C5F-48DB-AA31-3CB28FD882A5}" xr6:coauthVersionLast="47" xr6:coauthVersionMax="47" xr10:uidLastSave="{00000000-0000-0000-0000-000000000000}"/>
  <bookViews>
    <workbookView xWindow="2268" yWindow="2268" windowWidth="17280" windowHeight="8964"/>
  </bookViews>
  <sheets>
    <sheet name="Species-Climate" sheetId="9" r:id="rId1"/>
    <sheet name="S38_E90-short" sheetId="8" r:id="rId2"/>
    <sheet name="Definitions-short" sheetId="2" r:id="rId3"/>
    <sheet name="Questions of tables" sheetId="3" r:id="rId4"/>
    <sheet name="Interpretations" sheetId="4" r:id="rId5"/>
    <sheet name="Species Selection Options " sheetId="5" r:id="rId6"/>
    <sheet name="References" sheetId="6" r:id="rId7"/>
    <sheet name="S38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<sst xmlns="http://schemas.openxmlformats.org/spreadsheetml/2006/main" count="2424" uniqueCount="533">
  <si>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</si>
  <si>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</si>
  <si>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</si>
  <si>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</si>
  <si>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</si>
  <si>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</si>
  <si>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</si>
  <si>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</si>
  <si>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</si>
  <si>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</si>
  <si>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</si>
  <si>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</si>
  <si>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</si>
  <si>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</si>
  <si>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</si>
  <si>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</si>
  <si>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</si>
  <si>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</si>
  <si>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</si>
  <si>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</si>
  <si>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</si>
  <si>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</si>
  <si>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</si>
  <si>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</si>
  <si>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</si>
  <si>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</si>
  <si>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</si>
  <si>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</si>
  <si>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</si>
  <si>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</si>
  <si>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</si>
  <si>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</si>
  <si>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</si>
  <si>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</si>
  <si>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</si>
  <si>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</si>
  <si>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</si>
  <si>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</si>
  <si>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</si>
  <si>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</si>
  <si>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</si>
  <si>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</si>
  <si>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</si>
  <si>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</si>
  <si>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</si>
  <si>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</si>
  <si>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</si>
  <si>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Abundant</t>
  </si>
  <si>
    <t>Fair</t>
  </si>
  <si>
    <t>Good</t>
  </si>
  <si>
    <t>shortleaf pine</t>
  </si>
  <si>
    <t>Pinus echinata</t>
  </si>
  <si>
    <t>EHS</t>
  </si>
  <si>
    <t>COL INS DRO</t>
  </si>
  <si>
    <t>Common</t>
  </si>
  <si>
    <t>Infill +</t>
  </si>
  <si>
    <t>eastern white pine</t>
  </si>
  <si>
    <t>Pinus strobus</t>
  </si>
  <si>
    <t>Very Lg. dec.</t>
  </si>
  <si>
    <t>DISP</t>
  </si>
  <si>
    <t>DRO FTK INS</t>
  </si>
  <si>
    <t>Rare</t>
  </si>
  <si>
    <t>Lost</t>
  </si>
  <si>
    <t>loblolly pine</t>
  </si>
  <si>
    <t>Pinus taeda</t>
  </si>
  <si>
    <t>INS INP DRO COL</t>
  </si>
  <si>
    <t>Migrate +</t>
  </si>
  <si>
    <t>Migrate ++</t>
  </si>
  <si>
    <t>boxelder</t>
  </si>
  <si>
    <t>Acer negundo</t>
  </si>
  <si>
    <t>WSH</t>
  </si>
  <si>
    <t>Low</t>
  </si>
  <si>
    <t>Sm. inc.</t>
  </si>
  <si>
    <t>SES DISP DRO COL TGR</t>
  </si>
  <si>
    <t>FTK</t>
  </si>
  <si>
    <t>Very Good</t>
  </si>
  <si>
    <t>striped maple</t>
  </si>
  <si>
    <t>Acer pensylvanicum</t>
  </si>
  <si>
    <t>NSL</t>
  </si>
  <si>
    <t>Unknown</t>
  </si>
  <si>
    <t>COL SES</t>
  </si>
  <si>
    <t>red maple</t>
  </si>
  <si>
    <t>Acer rubrum</t>
  </si>
  <si>
    <t>Sm. dec.</t>
  </si>
  <si>
    <t>SES EHS ESP COL DISP</t>
  </si>
  <si>
    <t>Poor</t>
  </si>
  <si>
    <t>Infill ++</t>
  </si>
  <si>
    <t>silver maple</t>
  </si>
  <si>
    <t>Acer saccharinum</t>
  </si>
  <si>
    <t>NSH</t>
  </si>
  <si>
    <t>Lg. inc.</t>
  </si>
  <si>
    <t>DISP SES COL</t>
  </si>
  <si>
    <t>DRO FTK</t>
  </si>
  <si>
    <t>sugar maple</t>
  </si>
  <si>
    <t>Acer saccharum</t>
  </si>
  <si>
    <t>COL EHS</t>
  </si>
  <si>
    <t>mountain maple</t>
  </si>
  <si>
    <t>Acer spicatum</t>
  </si>
  <si>
    <t>COL VRE EHS</t>
  </si>
  <si>
    <t>Ohio buckeye</t>
  </si>
  <si>
    <t>Aesculus glabra</t>
  </si>
  <si>
    <t>COL</t>
  </si>
  <si>
    <t>SES FTK</t>
  </si>
  <si>
    <t>Very Poor</t>
  </si>
  <si>
    <t>serviceberry</t>
  </si>
  <si>
    <t>Amelanchier spp.</t>
  </si>
  <si>
    <t>Lg. dec.</t>
  </si>
  <si>
    <t>pawpaw</t>
  </si>
  <si>
    <t>Asimina triloba</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</si>
  <si>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</si>
  <si>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</si>
  <si>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</si>
  <si>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</si>
  <si>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</si>
  <si>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</si>
  <si>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</si>
  <si>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</si>
  <si>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</si>
  <si>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</si>
  <si>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</si>
  <si>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</si>
  <si>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</si>
  <si>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</si>
  <si>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</si>
  <si>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</si>
  <si>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</si>
  <si>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</si>
  <si>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</si>
  <si>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</si>
  <si>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</si>
  <si>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</si>
  <si>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</si>
  <si>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</si>
  <si>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</si>
  <si>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</si>
  <si>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</si>
  <si>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</si>
  <si>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</si>
  <si>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</si>
  <si>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</si>
  <si>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</si>
  <si>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</si>
  <si>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</si>
  <si>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</si>
  <si>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</si>
  <si>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</si>
  <si>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</si>
  <si>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</si>
  <si>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</si>
  <si>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</si>
  <si>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</si>
  <si>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</si>
  <si>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</si>
  <si>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</si>
  <si>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</si>
  <si>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</si>
  <si>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</si>
  <si>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</si>
  <si>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</si>
  <si>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</si>
  <si>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</si>
  <si>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</si>
  <si>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</si>
  <si>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</si>
  <si>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</si>
  <si>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</si>
  <si>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</si>
  <si>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</si>
  <si>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</si>
  <si>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</si>
  <si>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</si>
  <si>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</si>
  <si>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</si>
  <si>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</si>
  <si>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</si>
  <si>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</si>
  <si>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</si>
  <si>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</si>
  <si>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</si>
  <si>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</si>
  <si>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</si>
  <si>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</si>
  <si>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</si>
  <si>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</si>
  <si>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</si>
  <si>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</si>
  <si>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</si>
  <si>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</si>
  <si>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</si>
  <si>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</si>
  <si>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</si>
  <si>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</si>
  <si>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</si>
  <si>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</si>
  <si>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</si>
  <si>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</si>
  <si>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</si>
  <si>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</si>
  <si>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</si>
  <si>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</si>
  <si>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</si>
  <si>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</si>
  <si>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Modeled</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</si>
  <si>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</si>
  <si>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</si>
  <si>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</si>
  <si>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</si>
  <si>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</si>
  <si>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</si>
  <si>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</si>
  <si>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</si>
  <si>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</si>
  <si>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</si>
  <si>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</si>
  <si>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</si>
  <si>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</si>
  <si>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</si>
  <si>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</si>
  <si>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</si>
  <si>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</si>
  <si>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</si>
  <si>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</si>
  <si>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</si>
  <si>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</si>
  <si>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</si>
  <si>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</si>
  <si>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</si>
  <si>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</si>
  <si>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</si>
  <si>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</si>
  <si>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</si>
  <si>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</si>
  <si>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</si>
  <si>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</si>
  <si>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</si>
  <si>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</si>
  <si>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</si>
  <si>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</si>
  <si>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</si>
  <si>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</si>
  <si>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</si>
  <si>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</si>
  <si>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</si>
  <si>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</si>
  <si>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</si>
  <si>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</si>
  <si>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</si>
  <si>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</si>
  <si>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</si>
  <si>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</si>
  <si>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</si>
  <si>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</si>
  <si>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</si>
  <si>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</si>
  <si>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</si>
  <si>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</si>
  <si>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</si>
  <si>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</si>
  <si>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</si>
  <si>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</si>
  <si>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</si>
  <si>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</si>
  <si>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</si>
  <si>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</si>
  <si>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</si>
  <si>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</si>
  <si>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</si>
  <si>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</si>
  <si>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</si>
  <si>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</si>
  <si>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</si>
  <si>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</si>
  <si>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</si>
  <si>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</si>
  <si>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</si>
  <si>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</si>
  <si>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</si>
  <si>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</si>
  <si>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</si>
  <si>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</si>
  <si>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</si>
  <si>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</si>
  <si>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</si>
  <si>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</si>
  <si>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Kentucky coffeetree</t>
  </si>
  <si>
    <t>Gymnocladus dioicus</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</si>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</sst>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487</v>
      </c>
      <c r="D1" s="19" t="s">
        <v>488</v>
      </c>
      <c r="F1" s="25" t="s">
        <v>489</v>
      </c>
    </row>
    <row r="2" spans="1:22" x14ac:dyDescent="0.3">
      <c r="B2" s="25" t="s">
        <v>490</v>
      </c>
      <c r="C2">
        <v>9683.0747962799996</v>
      </c>
      <c r="D2">
        <v>3738.65454499</v>
      </c>
      <c r="F2" s="27">
        <v>146</v>
      </c>
    </row>
    <row r="3" spans="1:22" x14ac:dyDescent="0.3">
      <c r="A3" s="31" t="s">
        <v>491</v>
      </c>
      <c r="B3" s="31"/>
      <c r="C3" s="31"/>
    </row>
    <row r="4" spans="1:22" x14ac:dyDescent="0.3">
      <c r="A4" s="31"/>
      <c r="B4" s="31"/>
      <c r="C4" s="31"/>
    </row>
    <row r="5" spans="1:22" x14ac:dyDescent="0.3">
      <c r="B5" t="s">
        <v>531</v>
      </c>
    </row>
    <row r="7" spans="1:22" x14ac:dyDescent="0.3">
      <c r="A7" s="19" t="s">
        <v>492</v>
      </c>
      <c r="B7" s="19" t="s">
        <v>493</v>
      </c>
      <c r="K7" t="s">
        <v>494</v>
      </c>
      <c r="P7" t="s">
        <v>495</v>
      </c>
      <c r="T7" t="s">
        <v>496</v>
      </c>
    </row>
    <row r="8" spans="1:22" x14ac:dyDescent="0.3">
      <c r="A8" s="25" t="s">
        <v>497</v>
      </c>
      <c r="B8" s="19">
        <f>COUNTIFS('S38_E90-short'!F:F, "&gt;0", 'S38_E90-short'!B:B, "Fraxinus *")</f>
        <v>3</v>
      </c>
      <c r="H8" s="29" t="s">
        <v>498</v>
      </c>
      <c r="L8" s="30" t="s">
        <v>499</v>
      </c>
      <c r="M8" s="30" t="s">
        <v>500</v>
      </c>
      <c r="Q8" s="30" t="s">
        <v>499</v>
      </c>
      <c r="R8" s="30" t="s">
        <v>500</v>
      </c>
      <c r="U8" s="30" t="s">
        <v>501</v>
      </c>
      <c r="V8" s="30" t="s">
        <v>502</v>
      </c>
    </row>
    <row r="9" spans="1:22" x14ac:dyDescent="0.3">
      <c r="A9" s="25" t="s">
        <v>503</v>
      </c>
      <c r="B9" s="19">
        <f>COUNTIFS('S38_E90-short'!F:F, "&gt;0", 'S38_E90-short'!B:B, "Carya *")</f>
        <v>7</v>
      </c>
      <c r="E9" s="25" t="s">
        <v>12</v>
      </c>
      <c r="H9" s="29"/>
      <c r="I9" t="s">
        <v>504</v>
      </c>
      <c r="L9" s="30"/>
      <c r="M9" s="30"/>
      <c r="Q9" s="30"/>
      <c r="R9" s="30"/>
      <c r="U9" s="30"/>
      <c r="V9" s="30"/>
    </row>
    <row r="10" spans="1:22" x14ac:dyDescent="0.3">
      <c r="A10" s="25" t="s">
        <v>505</v>
      </c>
      <c r="B10" s="19">
        <f>COUNTIFS('S38_E90-short'!F:F, "&gt;0", 'S38_E90-short'!B:B, "Acer *")</f>
        <v>4</v>
      </c>
      <c r="D10" s="25" t="s">
        <v>47</v>
      </c>
      <c r="E10" s="19">
        <f>COUNTIF('S38_E90-short'!K:K, "Abundant")</f>
        <v>3</v>
      </c>
      <c r="G10" s="25" t="s">
        <v>35</v>
      </c>
      <c r="H10" s="19">
        <f>COUNTIF('S38_E90-short'!D:D, "High")</f>
        <v>14</v>
      </c>
      <c r="I10" s="19">
        <f>COUNTIF('S38_E90-short'!J:J, "High")</f>
        <v>22</v>
      </c>
      <c r="K10" s="25" t="s">
        <v>506</v>
      </c>
      <c r="L10" s="19">
        <f>SUM(COUNTIF('S38_E90-short'!H:H, "Lg. inc."), COUNTIF('S38_E90-short'!H:H, "Sm. inc."))</f>
        <v>22</v>
      </c>
      <c r="M10" s="19">
        <f>SUM(COUNTIF('S38_E90-short'!I:I, "Lg. inc."), COUNTIF('S38_E90-short'!I:I, "Sm. inc."))</f>
        <v>28</v>
      </c>
      <c r="P10" s="25" t="s">
        <v>75</v>
      </c>
      <c r="Q10" s="19">
        <f>COUNTIF('S38_E90-short'!L:L, "Very Good")</f>
        <v>5</v>
      </c>
      <c r="R10" s="19">
        <f>COUNTIF('S38_E90-short'!M:M, "Very Good")</f>
        <v>8</v>
      </c>
      <c r="T10" s="25" t="s">
        <v>507</v>
      </c>
      <c r="U10" s="19">
        <f>SUM(COUNTIF('S38_E90-short'!N:N, "Likely +"), COUNTIF('S38_E90-short'!N:N, "Likely ++"))</f>
        <v>0</v>
      </c>
      <c r="V10" s="19">
        <f>SUM(COUNTIF('S38_E90-short'!O:O, "Likely +"), COUNTIF('S38_E90-short'!O:O, "Likely ++"))</f>
        <v>0</v>
      </c>
    </row>
    <row r="11" spans="1:22" x14ac:dyDescent="0.3">
      <c r="A11" s="25" t="s">
        <v>508</v>
      </c>
      <c r="B11" s="19">
        <f>COUNTIFS('S38_E90-short'!F:F, "&gt;0", 'S38_E90-short'!B:B, "Quercus *")</f>
        <v>14</v>
      </c>
      <c r="D11" s="25" t="s">
        <v>54</v>
      </c>
      <c r="E11" s="19">
        <f>COUNTIF('S38_E90-short'!K:K, "Common")</f>
        <v>26</v>
      </c>
      <c r="G11" s="25" t="s">
        <v>43</v>
      </c>
      <c r="H11" s="19">
        <f>COUNTIF('S38_E90-short'!D:D,"Medium")</f>
        <v>28</v>
      </c>
      <c r="I11" s="19">
        <f>COUNTIF('S38_E90-short'!J:J,"Medium")</f>
        <v>44</v>
      </c>
      <c r="K11" s="25" t="s">
        <v>509</v>
      </c>
      <c r="L11" s="19">
        <f>COUNTIF('S38_E90-short'!H:H, "No change")</f>
        <v>14</v>
      </c>
      <c r="M11" s="19">
        <f>COUNTIF('S38_E90-short'!I:I, "No change")</f>
        <v>13</v>
      </c>
      <c r="P11" s="25" t="s">
        <v>49</v>
      </c>
      <c r="Q11" s="19">
        <f>COUNTIF('S38_E90-short'!L:L, "Good")</f>
        <v>19</v>
      </c>
      <c r="R11" s="19">
        <f>COUNTIF('S38_E90-short'!M:M, "Good")</f>
        <v>19</v>
      </c>
      <c r="T11" s="25" t="s">
        <v>510</v>
      </c>
      <c r="U11" s="19">
        <f>SUM(COUNTIF('S38_E90-short'!N:N, "Infill +"), COUNTIF('S38_E90-short'!N:N, "Infill ++"))</f>
        <v>13</v>
      </c>
      <c r="V11" s="19">
        <f>SUM(COUNTIF('S38_E90-short'!O:O, "Infill +"), COUNTIF('S38_E90-short'!O:O, "Infill ++"))</f>
        <v>14</v>
      </c>
    </row>
    <row r="12" spans="1:22" x14ac:dyDescent="0.3">
      <c r="A12" s="25" t="s">
        <v>511</v>
      </c>
      <c r="B12" s="19">
        <f>COUNTIFS('S38_E90-short'!F:F, "&gt;0", 'S38_E90-short'!B:B, "Pinus *")</f>
        <v>2</v>
      </c>
      <c r="D12" s="25" t="s">
        <v>61</v>
      </c>
      <c r="E12" s="19">
        <f>COUNTIF('S38_E90-short'!K:K, "Rare")</f>
        <v>31</v>
      </c>
      <c r="G12" s="25" t="s">
        <v>71</v>
      </c>
      <c r="H12" s="19">
        <f>COUNTIF('S38_E90-short'!D:D,"Low")</f>
        <v>33</v>
      </c>
      <c r="I12" s="19">
        <f>COUNTIF('S38_E90-short'!J:J,"Low")</f>
        <v>10</v>
      </c>
      <c r="K12" s="25" t="s">
        <v>512</v>
      </c>
      <c r="L12" s="19">
        <f>SUM(COUNTIF('S38_E90-short'!H:H, "Very Lg. dec."), COUNTIF('S38_E90-short'!H:H, "Lg. dec."), COUNTIF('S38_E90-short'!H:H, "Sm. dec."))</f>
        <v>21</v>
      </c>
      <c r="M12" s="19">
        <f>SUM(COUNTIF('S38_E90-short'!I:I, "Very Lg. dec."), COUNTIF('S38_E90-short'!I:I, "Lg. dec."), COUNTIF('S38_E90-short'!I:I, "Sm. dec."))</f>
        <v>16</v>
      </c>
      <c r="P12" s="25" t="s">
        <v>48</v>
      </c>
      <c r="Q12" s="19">
        <f>COUNTIF('S38_E90-short'!L:L, "Fair")</f>
        <v>12</v>
      </c>
      <c r="R12" s="19">
        <f>COUNTIF('S38_E90-short'!M:M, "Fair")</f>
        <v>13</v>
      </c>
      <c r="T12" s="25" t="s">
        <v>513</v>
      </c>
      <c r="U12" s="19">
        <f>SUM(COUNTIF('S38_E90-short'!N:N, "Migrate +"), COUNTIF('S38_E90-short'!N:N, "Migrate ++"))</f>
        <v>5</v>
      </c>
      <c r="V12" s="19">
        <f>SUM(COUNTIF('S38_E90-short'!O:O, "Migrate +"), COUNTIF('S38_E90-short'!O:O, "Migrate ++"))</f>
        <v>8</v>
      </c>
    </row>
    <row r="13" spans="1:22" x14ac:dyDescent="0.3">
      <c r="A13" s="25" t="s">
        <v>514</v>
      </c>
      <c r="B13" s="19">
        <f>COUNTIF('S38_E90-short'!F:F, "&gt;0") - SUM($B$8:$B$12)</f>
        <v>30</v>
      </c>
      <c r="D13" s="25" t="s">
        <v>39</v>
      </c>
      <c r="E13" s="19">
        <f>COUNTIF('S38_E90-short'!K:K, "Absent")</f>
        <v>17</v>
      </c>
      <c r="G13" s="25" t="s">
        <v>0</v>
      </c>
      <c r="H13" s="19">
        <f>COUNTIF('S38_E90-short'!D:D,"FIA")</f>
        <v>3</v>
      </c>
      <c r="I13" s="19"/>
      <c r="K13" s="25" t="s">
        <v>515</v>
      </c>
      <c r="L13" s="19">
        <f>COUNTIF('S38_E90-short'!H:H, "New Habitat")</f>
        <v>10</v>
      </c>
      <c r="M13" s="19">
        <f>COUNTIF('S38_E90-short'!I:I, "New Habitat")</f>
        <v>10</v>
      </c>
      <c r="P13" s="25" t="s">
        <v>85</v>
      </c>
      <c r="Q13" s="19">
        <f>COUNTIF('S38_E90-short'!L:L, "Poor")</f>
        <v>10</v>
      </c>
      <c r="R13" s="19">
        <f>COUNTIF('S38_E90-short'!M:M, "Poor")</f>
        <v>8</v>
      </c>
      <c r="U13" s="28">
        <f>SUM($U$10:$U$12)</f>
        <v>18</v>
      </c>
      <c r="V13" s="28">
        <f>SUM($V$10:$V$12)</f>
        <v>22</v>
      </c>
    </row>
    <row r="14" spans="1:22" x14ac:dyDescent="0.3">
      <c r="B14" s="28">
        <f>SUM($B$8:$B$13)</f>
        <v>60</v>
      </c>
      <c r="E14" s="28">
        <f>SUM($E$10:$E$13)</f>
        <v>77</v>
      </c>
      <c r="H14" s="28">
        <f>SUM($H$10:$H$13)</f>
        <v>78</v>
      </c>
      <c r="I14" s="28">
        <f>SUM($I$10:$I$12)</f>
        <v>76</v>
      </c>
      <c r="K14" s="25" t="s">
        <v>79</v>
      </c>
      <c r="L14" s="19">
        <f>COUNTIF('S38_E90-short'!H:H, "Unknown")</f>
        <v>11</v>
      </c>
      <c r="M14" s="19">
        <f>COUNTIF('S38_E90-short'!I:I, "Unknown")</f>
        <v>11</v>
      </c>
      <c r="P14" s="25" t="s">
        <v>103</v>
      </c>
      <c r="Q14" s="19">
        <f>COUNTIF('S38_E90-short'!L:L, "Very Poor")</f>
        <v>10</v>
      </c>
      <c r="R14" s="19">
        <f>COUNTIF('S38_E90-short'!M:M, "Very Poor")</f>
        <v>8</v>
      </c>
    </row>
    <row r="15" spans="1:22" x14ac:dyDescent="0.3">
      <c r="L15" s="28">
        <f>SUM($L$10:$L$14)</f>
        <v>78</v>
      </c>
      <c r="M15" s="28">
        <f>SUM($M$10:$M$14)</f>
        <v>78</v>
      </c>
      <c r="P15" s="25" t="s">
        <v>287</v>
      </c>
      <c r="Q15" s="19">
        <f>COUNTIF('S38_E90-short'!L:L, "FIA Only")</f>
        <v>1</v>
      </c>
      <c r="R15" s="19">
        <f>COUNTIF('S38_E90-short'!M:M, "FIA Only")</f>
        <v>1</v>
      </c>
    </row>
    <row r="16" spans="1:22" x14ac:dyDescent="0.3">
      <c r="A16" s="31" t="s">
        <v>516</v>
      </c>
      <c r="B16" s="31"/>
      <c r="C16" s="31"/>
      <c r="D16" s="31"/>
      <c r="E16" s="31"/>
      <c r="F16" s="31"/>
      <c r="P16" s="25" t="s">
        <v>79</v>
      </c>
      <c r="Q16" s="19">
        <f>COUNTIF('S38_E90-short'!L:L, "Unknown")</f>
        <v>8</v>
      </c>
      <c r="R16" s="19">
        <f>COUNTIF('S38_E90-short'!M:M, "Unknown")</f>
        <v>8</v>
      </c>
    </row>
    <row r="17" spans="1:18" x14ac:dyDescent="0.3">
      <c r="A17" s="31"/>
      <c r="B17" s="31"/>
      <c r="C17" s="31"/>
      <c r="D17" s="31"/>
      <c r="E17" s="31"/>
      <c r="F17" s="31"/>
      <c r="Q17" s="28">
        <f>SUM($Q$10:$Q$16)</f>
        <v>65</v>
      </c>
      <c r="R17" s="28">
        <f>SUM($R$10:$R$16)</f>
        <v>65</v>
      </c>
    </row>
    <row r="18" spans="1:18" x14ac:dyDescent="0.3">
      <c r="A18" s="3" t="s">
        <v>517</v>
      </c>
      <c r="I18" s="3" t="s">
        <v>518</v>
      </c>
    </row>
    <row r="19" spans="1:18" x14ac:dyDescent="0.3">
      <c r="B19" t="s">
        <v>519</v>
      </c>
      <c r="C19" s="3">
        <v>2009</v>
      </c>
      <c r="D19" s="3">
        <v>2039</v>
      </c>
      <c r="E19" s="3">
        <v>2069</v>
      </c>
      <c r="F19" s="3">
        <v>2099</v>
      </c>
      <c r="J19" t="s">
        <v>519</v>
      </c>
      <c r="K19" s="3">
        <v>2009</v>
      </c>
      <c r="L19" s="3">
        <v>2039</v>
      </c>
      <c r="M19" s="3">
        <v>2069</v>
      </c>
      <c r="N19" s="3">
        <v>2099</v>
      </c>
    </row>
    <row r="20" spans="1:18" x14ac:dyDescent="0.3">
      <c r="A20" s="30" t="s">
        <v>520</v>
      </c>
      <c r="B20" t="s">
        <v>521</v>
      </c>
      <c r="C20" s="26">
        <v>55.53</v>
      </c>
      <c r="D20" s="26">
        <v>57.4</v>
      </c>
      <c r="E20" s="26">
        <v>59.35</v>
      </c>
      <c r="F20" s="26">
        <v>59.68</v>
      </c>
      <c r="I20" s="30" t="s">
        <v>522</v>
      </c>
      <c r="J20" t="s">
        <v>521</v>
      </c>
      <c r="K20" s="26">
        <v>41.7</v>
      </c>
      <c r="L20" s="26">
        <v>40.520000000000003</v>
      </c>
      <c r="M20" s="26">
        <v>45.27</v>
      </c>
      <c r="N20" s="26">
        <v>43.95</v>
      </c>
    </row>
    <row r="21" spans="1:18" x14ac:dyDescent="0.3">
      <c r="A21" s="30"/>
      <c r="B21" t="s">
        <v>523</v>
      </c>
      <c r="C21" s="26">
        <v>55.53</v>
      </c>
      <c r="D21" s="26">
        <v>57.86</v>
      </c>
      <c r="E21" s="26">
        <v>60.3</v>
      </c>
      <c r="F21" s="26">
        <v>63.4</v>
      </c>
      <c r="I21" s="30"/>
      <c r="J21" t="s">
        <v>523</v>
      </c>
      <c r="K21" s="26">
        <v>41.7</v>
      </c>
      <c r="L21" s="26">
        <v>43.53</v>
      </c>
      <c r="M21" s="26">
        <v>44.69</v>
      </c>
      <c r="N21" s="26">
        <v>45.61</v>
      </c>
    </row>
    <row r="22" spans="1:18" x14ac:dyDescent="0.3">
      <c r="B22" t="s">
        <v>524</v>
      </c>
      <c r="C22" s="26">
        <v>55.53</v>
      </c>
      <c r="D22" s="26">
        <v>59.44</v>
      </c>
      <c r="E22" s="26">
        <v>60.79</v>
      </c>
      <c r="F22" s="26">
        <v>61.69</v>
      </c>
      <c r="J22" t="s">
        <v>524</v>
      </c>
      <c r="K22" s="26">
        <v>41.7</v>
      </c>
      <c r="L22" s="26">
        <v>47.14</v>
      </c>
      <c r="M22" s="26">
        <v>49.17</v>
      </c>
      <c r="N22" s="26">
        <v>50.09</v>
      </c>
    </row>
    <row r="23" spans="1:18" x14ac:dyDescent="0.3">
      <c r="B23" t="s">
        <v>525</v>
      </c>
      <c r="C23" s="26">
        <v>55.53</v>
      </c>
      <c r="D23" s="26">
        <v>58.41</v>
      </c>
      <c r="E23" s="26">
        <v>61.58</v>
      </c>
      <c r="F23" s="26">
        <v>65.47</v>
      </c>
      <c r="J23" t="s">
        <v>525</v>
      </c>
      <c r="K23" s="26">
        <v>41.7</v>
      </c>
      <c r="L23" s="26">
        <v>46.61</v>
      </c>
      <c r="M23" s="26">
        <v>52.81</v>
      </c>
      <c r="N23" s="26">
        <v>53.91</v>
      </c>
    </row>
    <row r="24" spans="1:18" x14ac:dyDescent="0.3">
      <c r="B24" t="s">
        <v>526</v>
      </c>
      <c r="C24" s="26">
        <v>55.53</v>
      </c>
      <c r="D24" s="26">
        <v>58.29</v>
      </c>
      <c r="E24" s="26">
        <v>61.48</v>
      </c>
      <c r="F24" s="26">
        <v>63.12</v>
      </c>
      <c r="J24" t="s">
        <v>526</v>
      </c>
      <c r="K24" s="26">
        <v>41.7</v>
      </c>
      <c r="L24" s="26">
        <v>42.49</v>
      </c>
      <c r="M24" s="26">
        <v>44.67</v>
      </c>
      <c r="N24" s="26">
        <v>44.62</v>
      </c>
    </row>
    <row r="25" spans="1:18" x14ac:dyDescent="0.3">
      <c r="B25" t="s">
        <v>527</v>
      </c>
      <c r="C25" s="26">
        <v>55.53</v>
      </c>
      <c r="D25" s="26">
        <v>58.6</v>
      </c>
      <c r="E25" s="26">
        <v>63.33</v>
      </c>
      <c r="F25" s="26">
        <v>67.33</v>
      </c>
      <c r="J25" t="s">
        <v>527</v>
      </c>
      <c r="K25" s="26">
        <v>41.7</v>
      </c>
      <c r="L25" s="26">
        <v>44.23</v>
      </c>
      <c r="M25" s="26">
        <v>42.2</v>
      </c>
      <c r="N25" s="26">
        <v>45.33</v>
      </c>
    </row>
    <row r="27" spans="1:18" x14ac:dyDescent="0.3">
      <c r="A27" s="30" t="s">
        <v>528</v>
      </c>
      <c r="B27" t="s">
        <v>521</v>
      </c>
      <c r="C27" s="26">
        <v>72.36</v>
      </c>
      <c r="D27" s="26">
        <v>74.42</v>
      </c>
      <c r="E27" s="26">
        <v>75.89</v>
      </c>
      <c r="F27" s="26">
        <v>76.63</v>
      </c>
      <c r="I27" s="30" t="s">
        <v>528</v>
      </c>
      <c r="J27" t="s">
        <v>521</v>
      </c>
      <c r="K27" s="26">
        <v>19.27</v>
      </c>
      <c r="L27" s="26">
        <v>18.29</v>
      </c>
      <c r="M27" s="26">
        <v>20.49</v>
      </c>
      <c r="N27" s="26">
        <v>19.03</v>
      </c>
    </row>
    <row r="28" spans="1:18" x14ac:dyDescent="0.3">
      <c r="A28" s="30"/>
      <c r="B28" t="s">
        <v>523</v>
      </c>
      <c r="C28" s="26">
        <v>72.36</v>
      </c>
      <c r="D28" s="26">
        <v>75.010000000000005</v>
      </c>
      <c r="E28" s="26">
        <v>77.45</v>
      </c>
      <c r="F28" s="26">
        <v>81.28</v>
      </c>
      <c r="I28" s="30"/>
      <c r="J28" t="s">
        <v>523</v>
      </c>
      <c r="K28" s="26">
        <v>19.27</v>
      </c>
      <c r="L28" s="26">
        <v>19.38</v>
      </c>
      <c r="M28" s="26">
        <v>19.12</v>
      </c>
      <c r="N28" s="26">
        <v>19.190000000000001</v>
      </c>
    </row>
    <row r="29" spans="1:18" x14ac:dyDescent="0.3">
      <c r="A29" s="30"/>
      <c r="B29" t="s">
        <v>524</v>
      </c>
      <c r="C29" s="26">
        <v>72.36</v>
      </c>
      <c r="D29" s="26">
        <v>76.989999999999995</v>
      </c>
      <c r="E29" s="26">
        <v>78.599999999999994</v>
      </c>
      <c r="F29" s="26">
        <v>80.05</v>
      </c>
      <c r="I29" s="30"/>
      <c r="J29" t="s">
        <v>524</v>
      </c>
      <c r="K29" s="26">
        <v>19.27</v>
      </c>
      <c r="L29" s="26">
        <v>21.39</v>
      </c>
      <c r="M29" s="26">
        <v>21.19</v>
      </c>
      <c r="N29" s="26">
        <v>22.02</v>
      </c>
    </row>
    <row r="30" spans="1:18" x14ac:dyDescent="0.3">
      <c r="B30" t="s">
        <v>525</v>
      </c>
      <c r="C30" s="26">
        <v>72.36</v>
      </c>
      <c r="D30" s="26">
        <v>75.89</v>
      </c>
      <c r="E30" s="26">
        <v>79.66</v>
      </c>
      <c r="F30" s="26">
        <v>84.49</v>
      </c>
      <c r="J30" t="s">
        <v>525</v>
      </c>
      <c r="K30" s="26">
        <v>19.27</v>
      </c>
      <c r="L30" s="26">
        <v>21.56</v>
      </c>
      <c r="M30" s="26">
        <v>22.93</v>
      </c>
      <c r="N30" s="26">
        <v>23.17</v>
      </c>
    </row>
    <row r="31" spans="1:18" x14ac:dyDescent="0.3">
      <c r="B31" t="s">
        <v>526</v>
      </c>
      <c r="C31" s="26">
        <v>72.36</v>
      </c>
      <c r="D31" s="26">
        <v>75.540000000000006</v>
      </c>
      <c r="E31" s="26">
        <v>78.41</v>
      </c>
      <c r="F31" s="26">
        <v>80.42</v>
      </c>
      <c r="J31" t="s">
        <v>526</v>
      </c>
      <c r="K31" s="26">
        <v>19.27</v>
      </c>
      <c r="L31" s="26">
        <v>18.87</v>
      </c>
      <c r="M31" s="26">
        <v>18.14</v>
      </c>
      <c r="N31" s="26">
        <v>18.28</v>
      </c>
    </row>
    <row r="32" spans="1:18" x14ac:dyDescent="0.3">
      <c r="B32" t="s">
        <v>527</v>
      </c>
      <c r="C32" s="26">
        <v>72.36</v>
      </c>
      <c r="D32" s="26">
        <v>75.94</v>
      </c>
      <c r="E32" s="26">
        <v>81.88</v>
      </c>
      <c r="F32" s="26">
        <v>85.64</v>
      </c>
      <c r="J32" t="s">
        <v>527</v>
      </c>
      <c r="K32" s="26">
        <v>19.27</v>
      </c>
      <c r="L32" s="26">
        <v>19.05</v>
      </c>
      <c r="M32" s="26">
        <v>16.14</v>
      </c>
      <c r="N32" s="26">
        <v>16.43</v>
      </c>
    </row>
    <row r="34" spans="1:21" x14ac:dyDescent="0.3">
      <c r="A34" s="30" t="s">
        <v>529</v>
      </c>
      <c r="B34" t="s">
        <v>521</v>
      </c>
      <c r="C34" s="26">
        <v>28.86</v>
      </c>
      <c r="D34" s="26">
        <v>30.87</v>
      </c>
      <c r="E34" s="26">
        <v>32.380000000000003</v>
      </c>
      <c r="F34" s="26">
        <v>32.74</v>
      </c>
    </row>
    <row r="35" spans="1:21" x14ac:dyDescent="0.3">
      <c r="A35" s="30"/>
      <c r="B35" t="s">
        <v>523</v>
      </c>
      <c r="C35" s="26">
        <v>28.86</v>
      </c>
      <c r="D35" s="26">
        <v>31.77</v>
      </c>
      <c r="E35" s="26">
        <v>32.840000000000003</v>
      </c>
      <c r="F35" s="26">
        <v>34.450000000000003</v>
      </c>
      <c r="I35" s="32" t="s">
        <v>532</v>
      </c>
      <c r="J35" s="33"/>
      <c r="K35" s="33"/>
      <c r="L35" s="33"/>
      <c r="M35" s="33"/>
      <c r="N35" s="33"/>
      <c r="O35" s="33"/>
      <c r="P35" s="33"/>
      <c r="Q35" s="33"/>
      <c r="R35" s="33"/>
      <c r="S35" s="33"/>
      <c r="T35" s="33"/>
      <c r="U35" s="33"/>
    </row>
    <row r="36" spans="1:21" x14ac:dyDescent="0.3">
      <c r="A36" s="30"/>
      <c r="B36" t="s">
        <v>524</v>
      </c>
      <c r="C36" s="26">
        <v>28.86</v>
      </c>
      <c r="D36" s="26">
        <v>33.56</v>
      </c>
      <c r="E36" s="26">
        <v>33.840000000000003</v>
      </c>
      <c r="F36" s="26">
        <v>34.299999999999997</v>
      </c>
      <c r="I36" s="33"/>
      <c r="J36" s="33"/>
      <c r="K36" s="33"/>
      <c r="L36" s="33"/>
      <c r="M36" s="33"/>
      <c r="N36" s="33"/>
      <c r="O36" s="33"/>
      <c r="P36" s="33"/>
      <c r="Q36" s="33"/>
      <c r="R36" s="33"/>
      <c r="S36" s="33"/>
      <c r="T36" s="33"/>
      <c r="U36" s="33"/>
    </row>
    <row r="37" spans="1:21" x14ac:dyDescent="0.3">
      <c r="B37" t="s">
        <v>525</v>
      </c>
      <c r="C37" s="26">
        <v>28.86</v>
      </c>
      <c r="D37" s="26">
        <v>31.88</v>
      </c>
      <c r="E37" s="26">
        <v>33.119999999999997</v>
      </c>
      <c r="F37" s="26">
        <v>33.96</v>
      </c>
      <c r="I37" s="33"/>
      <c r="J37" s="33"/>
      <c r="K37" s="33"/>
      <c r="L37" s="33"/>
      <c r="M37" s="33"/>
      <c r="N37" s="33"/>
      <c r="O37" s="33"/>
      <c r="P37" s="33"/>
      <c r="Q37" s="33"/>
      <c r="R37" s="33"/>
      <c r="S37" s="33"/>
      <c r="T37" s="33"/>
      <c r="U37" s="33"/>
    </row>
    <row r="38" spans="1:21" x14ac:dyDescent="0.3">
      <c r="B38" t="s">
        <v>526</v>
      </c>
      <c r="C38" s="26">
        <v>28.86</v>
      </c>
      <c r="D38" s="26">
        <v>30.33</v>
      </c>
      <c r="E38" s="26">
        <v>32.92</v>
      </c>
      <c r="F38" s="26">
        <v>33.1</v>
      </c>
      <c r="I38" s="33"/>
      <c r="J38" s="33"/>
      <c r="K38" s="33"/>
      <c r="L38" s="33"/>
      <c r="M38" s="33"/>
      <c r="N38" s="33"/>
      <c r="O38" s="33"/>
      <c r="P38" s="33"/>
      <c r="Q38" s="33"/>
      <c r="R38" s="33"/>
      <c r="S38" s="33"/>
      <c r="T38" s="33"/>
      <c r="U38" s="33"/>
    </row>
    <row r="39" spans="1:21" x14ac:dyDescent="0.3">
      <c r="B39" t="s">
        <v>527</v>
      </c>
      <c r="C39" s="26">
        <v>28.86</v>
      </c>
      <c r="D39" s="26">
        <v>31.71</v>
      </c>
      <c r="E39" s="26">
        <v>34.17</v>
      </c>
      <c r="F39" s="26">
        <v>36.090000000000003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530</v>
      </c>
      <c r="B41" t="s">
        <v>521</v>
      </c>
      <c r="C41" s="26">
        <v>78.56</v>
      </c>
      <c r="D41" s="26">
        <v>80.760000000000005</v>
      </c>
      <c r="E41" s="26">
        <v>81.709999999999994</v>
      </c>
      <c r="F41" s="26">
        <v>82.28</v>
      </c>
      <c r="I41" s="33"/>
      <c r="J41" s="33"/>
      <c r="K41" s="33"/>
      <c r="L41" s="33"/>
      <c r="M41" s="33"/>
      <c r="N41" s="33"/>
      <c r="O41" s="33"/>
      <c r="P41" s="33"/>
      <c r="Q41" s="33"/>
      <c r="R41" s="33"/>
      <c r="S41" s="33"/>
      <c r="T41" s="33"/>
      <c r="U41" s="33"/>
    </row>
    <row r="42" spans="1:21" x14ac:dyDescent="0.3">
      <c r="A42" s="30"/>
      <c r="B42" t="s">
        <v>523</v>
      </c>
      <c r="C42" s="26">
        <v>78.56</v>
      </c>
      <c r="D42" s="26">
        <v>81.599999999999994</v>
      </c>
      <c r="E42" s="26">
        <v>83.19</v>
      </c>
      <c r="F42" s="26">
        <v>84.94</v>
      </c>
      <c r="I42" s="33"/>
      <c r="J42" s="33"/>
      <c r="K42" s="33"/>
      <c r="L42" s="33"/>
      <c r="M42" s="33"/>
      <c r="N42" s="33"/>
      <c r="O42" s="33"/>
      <c r="P42" s="33"/>
      <c r="Q42" s="33"/>
      <c r="R42" s="33"/>
      <c r="S42" s="33"/>
      <c r="T42" s="33"/>
      <c r="U42" s="33"/>
    </row>
    <row r="43" spans="1:21" x14ac:dyDescent="0.3">
      <c r="A43" s="30"/>
      <c r="B43" t="s">
        <v>524</v>
      </c>
      <c r="C43" s="26">
        <v>78.56</v>
      </c>
      <c r="D43" s="26">
        <v>82.04</v>
      </c>
      <c r="E43" s="26">
        <v>83.55</v>
      </c>
      <c r="F43" s="26">
        <v>84.48</v>
      </c>
      <c r="I43" s="33"/>
      <c r="J43" s="33"/>
      <c r="K43" s="33"/>
      <c r="L43" s="33"/>
      <c r="M43" s="33"/>
      <c r="N43" s="33"/>
      <c r="O43" s="33"/>
      <c r="P43" s="33"/>
      <c r="Q43" s="33"/>
      <c r="R43" s="33"/>
      <c r="S43" s="33"/>
      <c r="T43" s="33"/>
      <c r="U43" s="33"/>
    </row>
    <row r="44" spans="1:21" x14ac:dyDescent="0.3">
      <c r="B44" t="s">
        <v>525</v>
      </c>
      <c r="C44" s="26">
        <v>78.56</v>
      </c>
      <c r="D44" s="26">
        <v>82.39</v>
      </c>
      <c r="E44" s="26">
        <v>84.21</v>
      </c>
      <c r="F44" s="26">
        <v>87.27</v>
      </c>
      <c r="I44" s="33"/>
      <c r="J44" s="33"/>
      <c r="K44" s="33"/>
      <c r="L44" s="33"/>
      <c r="M44" s="33"/>
      <c r="N44" s="33"/>
      <c r="O44" s="33"/>
      <c r="P44" s="33"/>
      <c r="Q44" s="33"/>
      <c r="R44" s="33"/>
      <c r="S44" s="33"/>
      <c r="T44" s="33"/>
      <c r="U44" s="33"/>
    </row>
    <row r="45" spans="1:21" x14ac:dyDescent="0.3">
      <c r="B45" t="s">
        <v>526</v>
      </c>
      <c r="C45" s="26">
        <v>78.56</v>
      </c>
      <c r="D45" s="26">
        <v>82.09</v>
      </c>
      <c r="E45" s="26">
        <v>84.15</v>
      </c>
      <c r="F45" s="26">
        <v>85.02</v>
      </c>
    </row>
    <row r="46" spans="1:21" x14ac:dyDescent="0.3">
      <c r="B46" t="s">
        <v>527</v>
      </c>
      <c r="C46" s="26">
        <v>78.56</v>
      </c>
      <c r="D46" s="26">
        <v>83.72</v>
      </c>
      <c r="E46" s="26">
        <v>87.32</v>
      </c>
      <c r="F46" s="26">
        <v>89.23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23" manualMin="78.5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090000000000003" manualMin="28.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17" manualMin="16.1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64" manualMin="72.3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91" manualMin="40.52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33" manualMin="55.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290</v>
      </c>
      <c r="B1" s="24" t="s">
        <v>292</v>
      </c>
      <c r="C1" s="24" t="s">
        <v>1</v>
      </c>
      <c r="D1" s="24" t="s">
        <v>2</v>
      </c>
      <c r="E1" s="24" t="s">
        <v>296</v>
      </c>
      <c r="F1" s="24" t="s">
        <v>298</v>
      </c>
      <c r="G1" s="24" t="s">
        <v>300</v>
      </c>
      <c r="H1" s="24" t="s">
        <v>476</v>
      </c>
      <c r="I1" s="24" t="s">
        <v>477</v>
      </c>
      <c r="J1" s="24" t="s">
        <v>304</v>
      </c>
      <c r="K1" s="24" t="s">
        <v>306</v>
      </c>
      <c r="L1" s="24" t="s">
        <v>478</v>
      </c>
      <c r="M1" s="24" t="s">
        <v>479</v>
      </c>
      <c r="N1" s="24" t="s">
        <v>15</v>
      </c>
      <c r="O1" s="24" t="s">
        <v>16</v>
      </c>
      <c r="P1" s="24" t="s">
        <v>31</v>
      </c>
      <c r="Q1" s="24" t="s">
        <v>313</v>
      </c>
      <c r="R1" s="24"/>
      <c r="S1" s="24"/>
      <c r="T1" s="24"/>
    </row>
    <row r="2" spans="1:20" x14ac:dyDescent="0.3">
      <c r="A2" s="24" t="s">
        <v>209</v>
      </c>
      <c r="B2" s="24" t="s">
        <v>210</v>
      </c>
      <c r="C2" t="s">
        <v>42</v>
      </c>
      <c r="D2" t="s">
        <v>43</v>
      </c>
      <c r="E2">
        <v>57.8</v>
      </c>
      <c r="F2">
        <v>927.14</v>
      </c>
      <c r="G2">
        <v>12.5</v>
      </c>
      <c r="H2" t="s">
        <v>83</v>
      </c>
      <c r="I2" t="s">
        <v>106</v>
      </c>
      <c r="J2" t="s">
        <v>35</v>
      </c>
      <c r="K2" t="s">
        <v>47</v>
      </c>
      <c r="L2" t="s">
        <v>49</v>
      </c>
      <c r="M2" t="s">
        <v>49</v>
      </c>
      <c r="P2">
        <v>1</v>
      </c>
      <c r="Q2">
        <f>ROW()-1</f>
        <v>1</v>
      </c>
    </row>
    <row r="3" spans="1:20" x14ac:dyDescent="0.3">
      <c r="A3" s="24" t="s">
        <v>248</v>
      </c>
      <c r="B3" s="24" t="s">
        <v>249</v>
      </c>
      <c r="C3" t="s">
        <v>42</v>
      </c>
      <c r="D3" t="s">
        <v>35</v>
      </c>
      <c r="E3">
        <v>34.5</v>
      </c>
      <c r="F3">
        <v>757.64</v>
      </c>
      <c r="G3">
        <v>14.73</v>
      </c>
      <c r="H3" t="s">
        <v>72</v>
      </c>
      <c r="I3" t="s">
        <v>72</v>
      </c>
      <c r="J3" t="s">
        <v>35</v>
      </c>
      <c r="K3" t="s">
        <v>47</v>
      </c>
      <c r="L3" t="s">
        <v>75</v>
      </c>
      <c r="M3" t="s">
        <v>75</v>
      </c>
      <c r="P3">
        <v>1</v>
      </c>
      <c r="Q3">
        <f t="shared" ref="Q3:Q66" si="0">ROW()-1</f>
        <v>2</v>
      </c>
    </row>
    <row r="4" spans="1:20" x14ac:dyDescent="0.3">
      <c r="A4" s="24" t="s">
        <v>40</v>
      </c>
      <c r="B4" s="24" t="s">
        <v>41</v>
      </c>
      <c r="C4" t="s">
        <v>42</v>
      </c>
      <c r="D4" t="s">
        <v>43</v>
      </c>
      <c r="E4">
        <v>39.1</v>
      </c>
      <c r="F4">
        <v>727.17</v>
      </c>
      <c r="G4">
        <v>15.27</v>
      </c>
      <c r="H4" t="s">
        <v>44</v>
      </c>
      <c r="I4" t="s">
        <v>44</v>
      </c>
      <c r="J4" t="s">
        <v>43</v>
      </c>
      <c r="K4" t="s">
        <v>47</v>
      </c>
      <c r="L4" t="s">
        <v>49</v>
      </c>
      <c r="M4" t="s">
        <v>49</v>
      </c>
      <c r="P4">
        <v>1</v>
      </c>
      <c r="Q4">
        <f t="shared" si="0"/>
        <v>3</v>
      </c>
    </row>
    <row r="5" spans="1:20" x14ac:dyDescent="0.3">
      <c r="A5" s="24" t="s">
        <v>252</v>
      </c>
      <c r="B5" s="24" t="s">
        <v>253</v>
      </c>
      <c r="C5" t="s">
        <v>42</v>
      </c>
      <c r="D5" t="s">
        <v>35</v>
      </c>
      <c r="E5">
        <v>44.7</v>
      </c>
      <c r="F5">
        <v>438.98</v>
      </c>
      <c r="G5">
        <v>6.78</v>
      </c>
      <c r="H5" t="s">
        <v>72</v>
      </c>
      <c r="I5" t="s">
        <v>44</v>
      </c>
      <c r="J5" t="s">
        <v>43</v>
      </c>
      <c r="K5" t="s">
        <v>54</v>
      </c>
      <c r="L5" t="s">
        <v>49</v>
      </c>
      <c r="M5" t="s">
        <v>48</v>
      </c>
      <c r="P5">
        <v>1</v>
      </c>
      <c r="Q5">
        <f t="shared" si="0"/>
        <v>4</v>
      </c>
    </row>
    <row r="6" spans="1:20" x14ac:dyDescent="0.3">
      <c r="A6" s="24" t="s">
        <v>93</v>
      </c>
      <c r="B6" s="24" t="s">
        <v>94</v>
      </c>
      <c r="C6" t="s">
        <v>42</v>
      </c>
      <c r="D6" t="s">
        <v>35</v>
      </c>
      <c r="E6">
        <v>43.5</v>
      </c>
      <c r="F6">
        <v>437.91</v>
      </c>
      <c r="G6">
        <v>8.6300000000000008</v>
      </c>
      <c r="H6" t="s">
        <v>44</v>
      </c>
      <c r="I6" t="s">
        <v>44</v>
      </c>
      <c r="J6" t="s">
        <v>35</v>
      </c>
      <c r="K6" t="s">
        <v>54</v>
      </c>
      <c r="L6" t="s">
        <v>49</v>
      </c>
      <c r="M6" t="s">
        <v>49</v>
      </c>
      <c r="P6">
        <v>1</v>
      </c>
      <c r="Q6">
        <f t="shared" si="0"/>
        <v>5</v>
      </c>
    </row>
    <row r="7" spans="1:20" x14ac:dyDescent="0.3">
      <c r="A7" s="24" t="s">
        <v>243</v>
      </c>
      <c r="B7" s="24" t="s">
        <v>244</v>
      </c>
      <c r="C7" t="s">
        <v>42</v>
      </c>
      <c r="D7" t="s">
        <v>43</v>
      </c>
      <c r="E7">
        <v>45.7</v>
      </c>
      <c r="F7">
        <v>351</v>
      </c>
      <c r="G7">
        <v>6.5</v>
      </c>
      <c r="H7" t="s">
        <v>83</v>
      </c>
      <c r="I7" t="s">
        <v>83</v>
      </c>
      <c r="J7" t="s">
        <v>35</v>
      </c>
      <c r="K7" t="s">
        <v>54</v>
      </c>
      <c r="L7" t="s">
        <v>48</v>
      </c>
      <c r="M7" t="s">
        <v>48</v>
      </c>
      <c r="P7">
        <v>1</v>
      </c>
      <c r="Q7">
        <f t="shared" si="0"/>
        <v>6</v>
      </c>
    </row>
    <row r="8" spans="1:20" x14ac:dyDescent="0.3">
      <c r="A8" s="24" t="s">
        <v>139</v>
      </c>
      <c r="B8" s="24" t="s">
        <v>140</v>
      </c>
      <c r="C8" t="s">
        <v>42</v>
      </c>
      <c r="D8" t="s">
        <v>43</v>
      </c>
      <c r="E8">
        <v>47</v>
      </c>
      <c r="F8">
        <v>321.02999999999997</v>
      </c>
      <c r="G8">
        <v>7.5</v>
      </c>
      <c r="H8" t="s">
        <v>44</v>
      </c>
      <c r="I8" t="s">
        <v>44</v>
      </c>
      <c r="J8" t="s">
        <v>35</v>
      </c>
      <c r="K8" t="s">
        <v>54</v>
      </c>
      <c r="L8" t="s">
        <v>49</v>
      </c>
      <c r="M8" t="s">
        <v>49</v>
      </c>
      <c r="P8">
        <v>1</v>
      </c>
      <c r="Q8">
        <f t="shared" si="0"/>
        <v>7</v>
      </c>
    </row>
    <row r="9" spans="1:20" x14ac:dyDescent="0.3">
      <c r="A9" s="24" t="s">
        <v>269</v>
      </c>
      <c r="B9" s="24" t="s">
        <v>270</v>
      </c>
      <c r="C9" t="s">
        <v>42</v>
      </c>
      <c r="D9" t="s">
        <v>43</v>
      </c>
      <c r="E9">
        <v>62.2</v>
      </c>
      <c r="F9">
        <v>250.07</v>
      </c>
      <c r="G9">
        <v>4.59</v>
      </c>
      <c r="H9" t="s">
        <v>72</v>
      </c>
      <c r="I9" t="s">
        <v>90</v>
      </c>
      <c r="J9" t="s">
        <v>43</v>
      </c>
      <c r="K9" t="s">
        <v>54</v>
      </c>
      <c r="L9" t="s">
        <v>49</v>
      </c>
      <c r="M9" t="s">
        <v>75</v>
      </c>
      <c r="P9">
        <v>1</v>
      </c>
      <c r="Q9">
        <f t="shared" si="0"/>
        <v>8</v>
      </c>
    </row>
    <row r="10" spans="1:20" x14ac:dyDescent="0.3">
      <c r="A10" s="24" t="s">
        <v>128</v>
      </c>
      <c r="B10" s="24" t="s">
        <v>129</v>
      </c>
      <c r="C10" t="s">
        <v>114</v>
      </c>
      <c r="D10" t="s">
        <v>43</v>
      </c>
      <c r="E10">
        <v>47.7</v>
      </c>
      <c r="F10">
        <v>191.4</v>
      </c>
      <c r="G10">
        <v>3.7</v>
      </c>
      <c r="H10" t="s">
        <v>83</v>
      </c>
      <c r="I10" t="s">
        <v>83</v>
      </c>
      <c r="J10" t="s">
        <v>43</v>
      </c>
      <c r="K10" t="s">
        <v>54</v>
      </c>
      <c r="L10" t="s">
        <v>85</v>
      </c>
      <c r="M10" t="s">
        <v>85</v>
      </c>
      <c r="P10">
        <v>0</v>
      </c>
      <c r="Q10">
        <f t="shared" si="0"/>
        <v>9</v>
      </c>
    </row>
    <row r="11" spans="1:20" x14ac:dyDescent="0.3">
      <c r="A11" s="24" t="s">
        <v>233</v>
      </c>
      <c r="B11" s="24" t="s">
        <v>234</v>
      </c>
      <c r="C11" t="s">
        <v>78</v>
      </c>
      <c r="D11" t="s">
        <v>43</v>
      </c>
      <c r="E11">
        <v>28</v>
      </c>
      <c r="F11">
        <v>187.85</v>
      </c>
      <c r="G11">
        <v>5.86</v>
      </c>
      <c r="H11" t="s">
        <v>83</v>
      </c>
      <c r="I11" t="s">
        <v>83</v>
      </c>
      <c r="J11" t="s">
        <v>43</v>
      </c>
      <c r="K11" t="s">
        <v>54</v>
      </c>
      <c r="L11" t="s">
        <v>85</v>
      </c>
      <c r="M11" t="s">
        <v>85</v>
      </c>
      <c r="P11">
        <v>0</v>
      </c>
      <c r="Q11">
        <f t="shared" si="0"/>
        <v>10</v>
      </c>
    </row>
    <row r="12" spans="1:20" x14ac:dyDescent="0.3">
      <c r="A12" s="24" t="s">
        <v>223</v>
      </c>
      <c r="B12" s="24" t="s">
        <v>224</v>
      </c>
      <c r="C12" t="s">
        <v>34</v>
      </c>
      <c r="D12" t="s">
        <v>43</v>
      </c>
      <c r="E12">
        <v>24.5</v>
      </c>
      <c r="F12">
        <v>178.53</v>
      </c>
      <c r="G12">
        <v>5.54</v>
      </c>
      <c r="H12" t="s">
        <v>106</v>
      </c>
      <c r="I12" t="s">
        <v>106</v>
      </c>
      <c r="J12" t="s">
        <v>43</v>
      </c>
      <c r="K12" t="s">
        <v>54</v>
      </c>
      <c r="L12" t="s">
        <v>85</v>
      </c>
      <c r="M12" t="s">
        <v>85</v>
      </c>
      <c r="P12">
        <v>0</v>
      </c>
      <c r="Q12">
        <f t="shared" si="0"/>
        <v>11</v>
      </c>
    </row>
    <row r="13" spans="1:20" x14ac:dyDescent="0.3">
      <c r="A13" s="24" t="s">
        <v>149</v>
      </c>
      <c r="B13" s="24" t="s">
        <v>150</v>
      </c>
      <c r="C13" t="s">
        <v>120</v>
      </c>
      <c r="D13" t="s">
        <v>43</v>
      </c>
      <c r="E13">
        <v>41.6</v>
      </c>
      <c r="F13">
        <v>169.92</v>
      </c>
      <c r="G13">
        <v>4.17</v>
      </c>
      <c r="H13" t="s">
        <v>72</v>
      </c>
      <c r="I13" t="s">
        <v>72</v>
      </c>
      <c r="J13" t="s">
        <v>71</v>
      </c>
      <c r="K13" t="s">
        <v>54</v>
      </c>
      <c r="L13" t="s">
        <v>48</v>
      </c>
      <c r="M13" t="s">
        <v>48</v>
      </c>
      <c r="P13">
        <v>1</v>
      </c>
      <c r="Q13">
        <f t="shared" si="0"/>
        <v>12</v>
      </c>
    </row>
    <row r="14" spans="1:20" x14ac:dyDescent="0.3">
      <c r="A14" s="24" t="s">
        <v>68</v>
      </c>
      <c r="B14" s="24" t="s">
        <v>69</v>
      </c>
      <c r="C14" t="s">
        <v>70</v>
      </c>
      <c r="D14" t="s">
        <v>71</v>
      </c>
      <c r="E14">
        <v>43.9</v>
      </c>
      <c r="F14">
        <v>149.99</v>
      </c>
      <c r="G14">
        <v>10.130000000000001</v>
      </c>
      <c r="H14" t="s">
        <v>44</v>
      </c>
      <c r="I14" t="s">
        <v>72</v>
      </c>
      <c r="J14" t="s">
        <v>35</v>
      </c>
      <c r="K14" t="s">
        <v>54</v>
      </c>
      <c r="L14" t="s">
        <v>49</v>
      </c>
      <c r="M14" t="s">
        <v>75</v>
      </c>
      <c r="P14">
        <v>1</v>
      </c>
      <c r="Q14">
        <f t="shared" si="0"/>
        <v>13</v>
      </c>
    </row>
    <row r="15" spans="1:20" x14ac:dyDescent="0.3">
      <c r="A15" s="24" t="s">
        <v>164</v>
      </c>
      <c r="B15" s="24" t="s">
        <v>165</v>
      </c>
      <c r="C15" t="s">
        <v>42</v>
      </c>
      <c r="D15" t="s">
        <v>71</v>
      </c>
      <c r="E15">
        <v>33.4</v>
      </c>
      <c r="F15">
        <v>141.66</v>
      </c>
      <c r="G15">
        <v>3.98</v>
      </c>
      <c r="H15" t="s">
        <v>72</v>
      </c>
      <c r="I15" t="s">
        <v>72</v>
      </c>
      <c r="J15" t="s">
        <v>43</v>
      </c>
      <c r="K15" t="s">
        <v>54</v>
      </c>
      <c r="L15" t="s">
        <v>49</v>
      </c>
      <c r="M15" t="s">
        <v>49</v>
      </c>
      <c r="P15">
        <v>1</v>
      </c>
      <c r="Q15">
        <f t="shared" si="0"/>
        <v>14</v>
      </c>
    </row>
    <row r="16" spans="1:20" x14ac:dyDescent="0.3">
      <c r="A16" s="24" t="s">
        <v>118</v>
      </c>
      <c r="B16" s="24" t="s">
        <v>119</v>
      </c>
      <c r="C16" t="s">
        <v>120</v>
      </c>
      <c r="D16" t="s">
        <v>43</v>
      </c>
      <c r="E16">
        <v>26.7</v>
      </c>
      <c r="F16">
        <v>132.44</v>
      </c>
      <c r="G16">
        <v>2.7</v>
      </c>
      <c r="H16" t="s">
        <v>83</v>
      </c>
      <c r="I16" t="s">
        <v>83</v>
      </c>
      <c r="J16" t="s">
        <v>43</v>
      </c>
      <c r="K16" t="s">
        <v>54</v>
      </c>
      <c r="L16" t="s">
        <v>85</v>
      </c>
      <c r="M16" t="s">
        <v>85</v>
      </c>
      <c r="P16">
        <v>0</v>
      </c>
      <c r="Q16">
        <f t="shared" si="0"/>
        <v>15</v>
      </c>
    </row>
    <row r="17" spans="1:17" x14ac:dyDescent="0.3">
      <c r="A17" s="24" t="s">
        <v>275</v>
      </c>
      <c r="B17" s="24" t="s">
        <v>276</v>
      </c>
      <c r="C17" t="s">
        <v>114</v>
      </c>
      <c r="D17" t="s">
        <v>71</v>
      </c>
      <c r="E17">
        <v>44.9</v>
      </c>
      <c r="F17">
        <v>130.55000000000001</v>
      </c>
      <c r="G17">
        <v>3.05</v>
      </c>
      <c r="H17" t="s">
        <v>72</v>
      </c>
      <c r="I17" t="s">
        <v>72</v>
      </c>
      <c r="J17" t="s">
        <v>43</v>
      </c>
      <c r="K17" t="s">
        <v>54</v>
      </c>
      <c r="L17" t="s">
        <v>49</v>
      </c>
      <c r="M17" t="s">
        <v>49</v>
      </c>
      <c r="P17">
        <v>1</v>
      </c>
      <c r="Q17">
        <f t="shared" si="0"/>
        <v>16</v>
      </c>
    </row>
    <row r="18" spans="1:17" x14ac:dyDescent="0.3">
      <c r="A18" s="24" t="s">
        <v>260</v>
      </c>
      <c r="B18" s="24" t="s">
        <v>261</v>
      </c>
      <c r="C18" t="s">
        <v>89</v>
      </c>
      <c r="D18" t="s">
        <v>71</v>
      </c>
      <c r="E18">
        <v>6.8</v>
      </c>
      <c r="F18">
        <v>123.47</v>
      </c>
      <c r="G18">
        <v>29.75</v>
      </c>
      <c r="H18" t="s">
        <v>83</v>
      </c>
      <c r="I18" t="s">
        <v>44</v>
      </c>
      <c r="J18" t="s">
        <v>71</v>
      </c>
      <c r="K18" t="s">
        <v>54</v>
      </c>
      <c r="L18" t="s">
        <v>85</v>
      </c>
      <c r="M18" t="s">
        <v>85</v>
      </c>
      <c r="N18" t="s">
        <v>55</v>
      </c>
      <c r="O18" t="s">
        <v>55</v>
      </c>
      <c r="P18">
        <v>2</v>
      </c>
      <c r="Q18">
        <f t="shared" si="0"/>
        <v>17</v>
      </c>
    </row>
    <row r="19" spans="1:17" x14ac:dyDescent="0.3">
      <c r="A19" s="24" t="s">
        <v>263</v>
      </c>
      <c r="B19" s="24" t="s">
        <v>264</v>
      </c>
      <c r="C19" t="s">
        <v>114</v>
      </c>
      <c r="D19" t="s">
        <v>71</v>
      </c>
      <c r="E19">
        <v>42.5</v>
      </c>
      <c r="F19">
        <v>120.22</v>
      </c>
      <c r="G19">
        <v>3.25</v>
      </c>
      <c r="H19" t="s">
        <v>44</v>
      </c>
      <c r="I19" t="s">
        <v>44</v>
      </c>
      <c r="J19" t="s">
        <v>43</v>
      </c>
      <c r="K19" t="s">
        <v>54</v>
      </c>
      <c r="L19" t="s">
        <v>48</v>
      </c>
      <c r="M19" t="s">
        <v>48</v>
      </c>
      <c r="P19">
        <v>1</v>
      </c>
      <c r="Q19">
        <f t="shared" si="0"/>
        <v>18</v>
      </c>
    </row>
    <row r="20" spans="1:17" x14ac:dyDescent="0.3">
      <c r="A20" s="24" t="s">
        <v>50</v>
      </c>
      <c r="B20" s="24" t="s">
        <v>51</v>
      </c>
      <c r="C20" t="s">
        <v>42</v>
      </c>
      <c r="D20" t="s">
        <v>35</v>
      </c>
      <c r="E20">
        <v>4.5</v>
      </c>
      <c r="F20">
        <v>114.81</v>
      </c>
      <c r="G20">
        <v>7.95</v>
      </c>
      <c r="H20" t="s">
        <v>44</v>
      </c>
      <c r="I20" t="s">
        <v>44</v>
      </c>
      <c r="J20" t="s">
        <v>43</v>
      </c>
      <c r="K20" t="s">
        <v>54</v>
      </c>
      <c r="L20" t="s">
        <v>48</v>
      </c>
      <c r="M20" t="s">
        <v>48</v>
      </c>
      <c r="N20" t="s">
        <v>55</v>
      </c>
      <c r="O20" t="s">
        <v>55</v>
      </c>
      <c r="P20">
        <v>1</v>
      </c>
      <c r="Q20">
        <f t="shared" si="0"/>
        <v>19</v>
      </c>
    </row>
    <row r="21" spans="1:17" x14ac:dyDescent="0.3">
      <c r="A21" s="24" t="s">
        <v>131</v>
      </c>
      <c r="B21" s="24" t="s">
        <v>132</v>
      </c>
      <c r="C21" t="s">
        <v>133</v>
      </c>
      <c r="D21" t="s">
        <v>35</v>
      </c>
      <c r="E21">
        <v>25.5</v>
      </c>
      <c r="F21">
        <v>111.09</v>
      </c>
      <c r="G21">
        <v>3.13</v>
      </c>
      <c r="H21" t="s">
        <v>90</v>
      </c>
      <c r="I21" t="s">
        <v>90</v>
      </c>
      <c r="J21" t="s">
        <v>43</v>
      </c>
      <c r="K21" t="s">
        <v>54</v>
      </c>
      <c r="L21" t="s">
        <v>75</v>
      </c>
      <c r="M21" t="s">
        <v>75</v>
      </c>
      <c r="P21">
        <v>1</v>
      </c>
      <c r="Q21">
        <f t="shared" si="0"/>
        <v>20</v>
      </c>
    </row>
    <row r="22" spans="1:17" x14ac:dyDescent="0.3">
      <c r="A22" s="24" t="s">
        <v>155</v>
      </c>
      <c r="B22" s="24" t="s">
        <v>156</v>
      </c>
      <c r="C22" t="s">
        <v>70</v>
      </c>
      <c r="D22" t="s">
        <v>71</v>
      </c>
      <c r="E22">
        <v>29.9</v>
      </c>
      <c r="F22">
        <v>107.31</v>
      </c>
      <c r="G22">
        <v>3.26</v>
      </c>
      <c r="H22" t="s">
        <v>90</v>
      </c>
      <c r="I22" t="s">
        <v>90</v>
      </c>
      <c r="J22" t="s">
        <v>43</v>
      </c>
      <c r="K22" t="s">
        <v>54</v>
      </c>
      <c r="L22" t="s">
        <v>75</v>
      </c>
      <c r="M22" t="s">
        <v>75</v>
      </c>
      <c r="P22">
        <v>1</v>
      </c>
      <c r="Q22">
        <f t="shared" si="0"/>
        <v>21</v>
      </c>
    </row>
    <row r="23" spans="1:17" x14ac:dyDescent="0.3">
      <c r="A23" s="24" t="s">
        <v>194</v>
      </c>
      <c r="B23" s="24" t="s">
        <v>195</v>
      </c>
      <c r="C23" t="s">
        <v>89</v>
      </c>
      <c r="D23" t="s">
        <v>71</v>
      </c>
      <c r="E23">
        <v>24.4</v>
      </c>
      <c r="F23">
        <v>101.95</v>
      </c>
      <c r="G23">
        <v>11.89</v>
      </c>
      <c r="H23" t="s">
        <v>83</v>
      </c>
      <c r="I23" t="s">
        <v>44</v>
      </c>
      <c r="J23" t="s">
        <v>43</v>
      </c>
      <c r="K23" t="s">
        <v>54</v>
      </c>
      <c r="L23" t="s">
        <v>85</v>
      </c>
      <c r="M23" t="s">
        <v>48</v>
      </c>
      <c r="N23" t="s">
        <v>55</v>
      </c>
      <c r="O23" t="s">
        <v>55</v>
      </c>
      <c r="P23">
        <v>1</v>
      </c>
      <c r="Q23">
        <f t="shared" si="0"/>
        <v>22</v>
      </c>
    </row>
    <row r="24" spans="1:17" x14ac:dyDescent="0.3">
      <c r="A24" s="24" t="s">
        <v>135</v>
      </c>
      <c r="B24" s="24" t="s">
        <v>136</v>
      </c>
      <c r="C24" t="s">
        <v>120</v>
      </c>
      <c r="D24" t="s">
        <v>43</v>
      </c>
      <c r="E24">
        <v>26.8</v>
      </c>
      <c r="F24">
        <v>94.02</v>
      </c>
      <c r="G24">
        <v>2.0299999999999998</v>
      </c>
      <c r="H24" t="s">
        <v>72</v>
      </c>
      <c r="I24" t="s">
        <v>90</v>
      </c>
      <c r="J24" t="s">
        <v>35</v>
      </c>
      <c r="K24" t="s">
        <v>54</v>
      </c>
      <c r="L24" t="s">
        <v>75</v>
      </c>
      <c r="M24" t="s">
        <v>75</v>
      </c>
      <c r="P24">
        <v>1</v>
      </c>
      <c r="Q24">
        <f t="shared" si="0"/>
        <v>23</v>
      </c>
    </row>
    <row r="25" spans="1:17" x14ac:dyDescent="0.3">
      <c r="A25" s="24" t="s">
        <v>116</v>
      </c>
      <c r="B25" s="24" t="s">
        <v>117</v>
      </c>
      <c r="C25" t="s">
        <v>114</v>
      </c>
      <c r="D25" t="s">
        <v>71</v>
      </c>
      <c r="E25">
        <v>24.3</v>
      </c>
      <c r="F25">
        <v>89.39</v>
      </c>
      <c r="G25">
        <v>2.9</v>
      </c>
      <c r="H25" t="s">
        <v>72</v>
      </c>
      <c r="I25" t="s">
        <v>72</v>
      </c>
      <c r="J25" t="s">
        <v>35</v>
      </c>
      <c r="K25" t="s">
        <v>54</v>
      </c>
      <c r="L25" t="s">
        <v>75</v>
      </c>
      <c r="M25" t="s">
        <v>75</v>
      </c>
      <c r="P25">
        <v>1</v>
      </c>
      <c r="Q25">
        <f t="shared" si="0"/>
        <v>24</v>
      </c>
    </row>
    <row r="26" spans="1:17" x14ac:dyDescent="0.3">
      <c r="A26" s="24" t="s">
        <v>206</v>
      </c>
      <c r="B26" s="24" t="s">
        <v>207</v>
      </c>
      <c r="C26" t="s">
        <v>120</v>
      </c>
      <c r="D26" t="s">
        <v>43</v>
      </c>
      <c r="E26">
        <v>30.7</v>
      </c>
      <c r="F26">
        <v>89.04</v>
      </c>
      <c r="G26">
        <v>2.64</v>
      </c>
      <c r="H26" t="s">
        <v>72</v>
      </c>
      <c r="I26" t="s">
        <v>72</v>
      </c>
      <c r="J26" t="s">
        <v>71</v>
      </c>
      <c r="K26" t="s">
        <v>54</v>
      </c>
      <c r="L26" t="s">
        <v>48</v>
      </c>
      <c r="M26" t="s">
        <v>48</v>
      </c>
      <c r="P26">
        <v>1</v>
      </c>
      <c r="Q26">
        <f t="shared" si="0"/>
        <v>25</v>
      </c>
    </row>
    <row r="27" spans="1:17" x14ac:dyDescent="0.3">
      <c r="A27" s="24" t="s">
        <v>183</v>
      </c>
      <c r="B27" s="24" t="s">
        <v>184</v>
      </c>
      <c r="C27" t="s">
        <v>78</v>
      </c>
      <c r="D27" t="s">
        <v>71</v>
      </c>
      <c r="E27">
        <v>37.9</v>
      </c>
      <c r="F27">
        <v>83.91</v>
      </c>
      <c r="G27">
        <v>3.89</v>
      </c>
      <c r="H27" t="s">
        <v>83</v>
      </c>
      <c r="I27" t="s">
        <v>83</v>
      </c>
      <c r="J27" t="s">
        <v>43</v>
      </c>
      <c r="K27" t="s">
        <v>54</v>
      </c>
      <c r="L27" t="s">
        <v>85</v>
      </c>
      <c r="M27" t="s">
        <v>85</v>
      </c>
      <c r="P27">
        <v>0</v>
      </c>
      <c r="Q27">
        <f t="shared" si="0"/>
        <v>26</v>
      </c>
    </row>
    <row r="28" spans="1:17" x14ac:dyDescent="0.3">
      <c r="A28" s="24" t="s">
        <v>160</v>
      </c>
      <c r="B28" s="24" t="s">
        <v>161</v>
      </c>
      <c r="C28" t="s">
        <v>89</v>
      </c>
      <c r="D28" t="s">
        <v>71</v>
      </c>
      <c r="E28">
        <v>9.8000000000000007</v>
      </c>
      <c r="F28">
        <v>60.98</v>
      </c>
      <c r="G28">
        <v>5.03</v>
      </c>
      <c r="H28" t="s">
        <v>44</v>
      </c>
      <c r="I28" t="s">
        <v>72</v>
      </c>
      <c r="J28" t="s">
        <v>35</v>
      </c>
      <c r="K28" t="s">
        <v>54</v>
      </c>
      <c r="L28" t="s">
        <v>49</v>
      </c>
      <c r="M28" t="s">
        <v>75</v>
      </c>
      <c r="P28">
        <v>1</v>
      </c>
      <c r="Q28">
        <f t="shared" si="0"/>
        <v>27</v>
      </c>
    </row>
    <row r="29" spans="1:17" x14ac:dyDescent="0.3">
      <c r="A29" s="24" t="s">
        <v>141</v>
      </c>
      <c r="B29" s="24" t="s">
        <v>142</v>
      </c>
      <c r="C29" t="s">
        <v>78</v>
      </c>
      <c r="D29" t="s">
        <v>71</v>
      </c>
      <c r="E29">
        <v>29.5</v>
      </c>
      <c r="F29">
        <v>58.86</v>
      </c>
      <c r="G29">
        <v>3.56</v>
      </c>
      <c r="H29" t="s">
        <v>44</v>
      </c>
      <c r="I29" t="s">
        <v>72</v>
      </c>
      <c r="J29" t="s">
        <v>43</v>
      </c>
      <c r="K29" t="s">
        <v>54</v>
      </c>
      <c r="L29" t="s">
        <v>48</v>
      </c>
      <c r="M29" t="s">
        <v>49</v>
      </c>
      <c r="P29">
        <v>1</v>
      </c>
      <c r="Q29">
        <f t="shared" si="0"/>
        <v>28</v>
      </c>
    </row>
    <row r="30" spans="1:17" x14ac:dyDescent="0.3">
      <c r="A30" s="24" t="s">
        <v>143</v>
      </c>
      <c r="B30" s="24" t="s">
        <v>144</v>
      </c>
      <c r="C30" t="s">
        <v>120</v>
      </c>
      <c r="D30" t="s">
        <v>43</v>
      </c>
      <c r="E30">
        <v>43.4</v>
      </c>
      <c r="F30">
        <v>55.99</v>
      </c>
      <c r="G30">
        <v>1.32</v>
      </c>
      <c r="H30" t="s">
        <v>44</v>
      </c>
      <c r="I30" t="s">
        <v>44</v>
      </c>
      <c r="J30" t="s">
        <v>43</v>
      </c>
      <c r="K30" t="s">
        <v>54</v>
      </c>
      <c r="L30" t="s">
        <v>48</v>
      </c>
      <c r="M30" t="s">
        <v>48</v>
      </c>
      <c r="P30">
        <v>1</v>
      </c>
      <c r="Q30">
        <f t="shared" si="0"/>
        <v>29</v>
      </c>
    </row>
    <row r="31" spans="1:17" x14ac:dyDescent="0.3">
      <c r="A31" s="24" t="s">
        <v>215</v>
      </c>
      <c r="B31" s="24" t="s">
        <v>216</v>
      </c>
      <c r="C31" t="s">
        <v>120</v>
      </c>
      <c r="D31" t="s">
        <v>43</v>
      </c>
      <c r="E31">
        <v>10.6</v>
      </c>
      <c r="F31">
        <v>49.31</v>
      </c>
      <c r="G31">
        <v>3.22</v>
      </c>
      <c r="H31" t="s">
        <v>106</v>
      </c>
      <c r="I31" t="s">
        <v>106</v>
      </c>
      <c r="J31" t="s">
        <v>43</v>
      </c>
      <c r="K31" t="s">
        <v>61</v>
      </c>
      <c r="L31" t="s">
        <v>103</v>
      </c>
      <c r="M31" t="s">
        <v>103</v>
      </c>
      <c r="P31">
        <v>0</v>
      </c>
      <c r="Q31">
        <f t="shared" si="0"/>
        <v>30</v>
      </c>
    </row>
    <row r="32" spans="1:17" x14ac:dyDescent="0.3">
      <c r="A32" s="24" t="s">
        <v>87</v>
      </c>
      <c r="B32" s="24" t="s">
        <v>88</v>
      </c>
      <c r="C32" t="s">
        <v>89</v>
      </c>
      <c r="D32" t="s">
        <v>71</v>
      </c>
      <c r="E32">
        <v>20.5</v>
      </c>
      <c r="F32">
        <v>48.97</v>
      </c>
      <c r="G32">
        <v>10.050000000000001</v>
      </c>
      <c r="H32" t="s">
        <v>90</v>
      </c>
      <c r="I32" t="s">
        <v>90</v>
      </c>
      <c r="J32" t="s">
        <v>35</v>
      </c>
      <c r="K32" t="s">
        <v>61</v>
      </c>
      <c r="L32" t="s">
        <v>49</v>
      </c>
      <c r="M32" t="s">
        <v>49</v>
      </c>
      <c r="P32">
        <v>1</v>
      </c>
      <c r="Q32">
        <f t="shared" si="0"/>
        <v>31</v>
      </c>
    </row>
    <row r="33" spans="1:17" x14ac:dyDescent="0.3">
      <c r="A33" s="24" t="s">
        <v>192</v>
      </c>
      <c r="B33" s="24" t="s">
        <v>193</v>
      </c>
      <c r="C33" t="s">
        <v>78</v>
      </c>
      <c r="D33" t="s">
        <v>71</v>
      </c>
      <c r="E33">
        <v>18.100000000000001</v>
      </c>
      <c r="F33">
        <v>45.58</v>
      </c>
      <c r="G33">
        <v>4.09</v>
      </c>
      <c r="H33" t="s">
        <v>90</v>
      </c>
      <c r="I33" t="s">
        <v>90</v>
      </c>
      <c r="J33" t="s">
        <v>43</v>
      </c>
      <c r="K33" t="s">
        <v>61</v>
      </c>
      <c r="L33" t="s">
        <v>49</v>
      </c>
      <c r="M33" t="s">
        <v>49</v>
      </c>
      <c r="N33" t="s">
        <v>86</v>
      </c>
      <c r="O33" t="s">
        <v>86</v>
      </c>
      <c r="P33">
        <v>1</v>
      </c>
      <c r="Q33">
        <f t="shared" si="0"/>
        <v>32</v>
      </c>
    </row>
    <row r="34" spans="1:17" x14ac:dyDescent="0.3">
      <c r="A34" s="24" t="s">
        <v>257</v>
      </c>
      <c r="B34" s="24" t="s">
        <v>258</v>
      </c>
      <c r="C34" t="s">
        <v>34</v>
      </c>
      <c r="D34" t="s">
        <v>71</v>
      </c>
      <c r="E34">
        <v>6.2</v>
      </c>
      <c r="F34">
        <v>41.88</v>
      </c>
      <c r="G34">
        <v>14.01</v>
      </c>
      <c r="H34" t="s">
        <v>44</v>
      </c>
      <c r="I34" t="s">
        <v>72</v>
      </c>
      <c r="J34" t="s">
        <v>43</v>
      </c>
      <c r="K34" t="s">
        <v>61</v>
      </c>
      <c r="L34" t="s">
        <v>85</v>
      </c>
      <c r="M34" t="s">
        <v>48</v>
      </c>
      <c r="N34" t="s">
        <v>55</v>
      </c>
      <c r="O34" t="s">
        <v>55</v>
      </c>
      <c r="P34">
        <v>1</v>
      </c>
      <c r="Q34">
        <f t="shared" si="0"/>
        <v>33</v>
      </c>
    </row>
    <row r="35" spans="1:17" x14ac:dyDescent="0.3">
      <c r="A35" s="24" t="s">
        <v>186</v>
      </c>
      <c r="B35" s="24" t="s">
        <v>187</v>
      </c>
      <c r="C35" t="s">
        <v>120</v>
      </c>
      <c r="D35" t="s">
        <v>43</v>
      </c>
      <c r="E35">
        <v>4.7</v>
      </c>
      <c r="F35">
        <v>39.869999999999997</v>
      </c>
      <c r="G35">
        <v>4.08</v>
      </c>
      <c r="H35" t="s">
        <v>44</v>
      </c>
      <c r="I35" t="s">
        <v>44</v>
      </c>
      <c r="J35" t="s">
        <v>35</v>
      </c>
      <c r="K35" t="s">
        <v>61</v>
      </c>
      <c r="L35" t="s">
        <v>48</v>
      </c>
      <c r="M35" t="s">
        <v>48</v>
      </c>
      <c r="N35" t="s">
        <v>55</v>
      </c>
      <c r="O35" t="s">
        <v>55</v>
      </c>
      <c r="P35">
        <v>1</v>
      </c>
      <c r="Q35">
        <f t="shared" si="0"/>
        <v>34</v>
      </c>
    </row>
    <row r="36" spans="1:17" x14ac:dyDescent="0.3">
      <c r="A36" s="24" t="s">
        <v>157</v>
      </c>
      <c r="B36" s="24" t="s">
        <v>158</v>
      </c>
      <c r="C36" t="s">
        <v>78</v>
      </c>
      <c r="D36" t="s">
        <v>71</v>
      </c>
      <c r="E36">
        <v>1.7</v>
      </c>
      <c r="F36">
        <v>39.14</v>
      </c>
      <c r="G36">
        <v>13.89</v>
      </c>
      <c r="H36" t="s">
        <v>106</v>
      </c>
      <c r="I36" t="s">
        <v>106</v>
      </c>
      <c r="J36" t="s">
        <v>71</v>
      </c>
      <c r="K36" t="s">
        <v>61</v>
      </c>
      <c r="L36" t="s">
        <v>103</v>
      </c>
      <c r="M36" t="s">
        <v>103</v>
      </c>
      <c r="P36">
        <v>0</v>
      </c>
      <c r="Q36">
        <f t="shared" si="0"/>
        <v>35</v>
      </c>
    </row>
    <row r="37" spans="1:17" x14ac:dyDescent="0.3">
      <c r="A37" s="24" t="s">
        <v>137</v>
      </c>
      <c r="B37" s="24" t="s">
        <v>138</v>
      </c>
      <c r="C37" t="s">
        <v>34</v>
      </c>
      <c r="D37" t="s">
        <v>43</v>
      </c>
      <c r="E37">
        <v>1</v>
      </c>
      <c r="F37">
        <v>37.28</v>
      </c>
      <c r="G37">
        <v>36.1</v>
      </c>
      <c r="H37" t="s">
        <v>90</v>
      </c>
      <c r="I37" t="s">
        <v>90</v>
      </c>
      <c r="J37" t="s">
        <v>43</v>
      </c>
      <c r="K37" t="s">
        <v>61</v>
      </c>
      <c r="L37" t="s">
        <v>49</v>
      </c>
      <c r="M37" t="s">
        <v>49</v>
      </c>
      <c r="P37">
        <v>2</v>
      </c>
      <c r="Q37">
        <f t="shared" si="0"/>
        <v>36</v>
      </c>
    </row>
    <row r="38" spans="1:17" x14ac:dyDescent="0.3">
      <c r="A38" s="24" t="s">
        <v>246</v>
      </c>
      <c r="B38" s="24" t="s">
        <v>247</v>
      </c>
      <c r="C38" t="s">
        <v>78</v>
      </c>
      <c r="D38" t="s">
        <v>71</v>
      </c>
      <c r="E38">
        <v>8.9</v>
      </c>
      <c r="F38">
        <v>33.119999999999997</v>
      </c>
      <c r="G38">
        <v>2.91</v>
      </c>
      <c r="H38" t="s">
        <v>44</v>
      </c>
      <c r="I38" t="s">
        <v>44</v>
      </c>
      <c r="J38" t="s">
        <v>35</v>
      </c>
      <c r="K38" t="s">
        <v>61</v>
      </c>
      <c r="L38" t="s">
        <v>48</v>
      </c>
      <c r="M38" t="s">
        <v>48</v>
      </c>
      <c r="N38" t="s">
        <v>55</v>
      </c>
      <c r="O38" t="s">
        <v>55</v>
      </c>
      <c r="P38">
        <v>1</v>
      </c>
      <c r="Q38">
        <f t="shared" si="0"/>
        <v>37</v>
      </c>
    </row>
    <row r="39" spans="1:17" x14ac:dyDescent="0.3">
      <c r="A39" s="24" t="s">
        <v>145</v>
      </c>
      <c r="B39" s="24" t="s">
        <v>146</v>
      </c>
      <c r="C39" t="s">
        <v>78</v>
      </c>
      <c r="D39" t="s">
        <v>71</v>
      </c>
      <c r="E39">
        <v>23</v>
      </c>
      <c r="F39">
        <v>32.26</v>
      </c>
      <c r="G39">
        <v>1.6</v>
      </c>
      <c r="H39" t="s">
        <v>90</v>
      </c>
      <c r="I39" t="s">
        <v>90</v>
      </c>
      <c r="J39" t="s">
        <v>35</v>
      </c>
      <c r="K39" t="s">
        <v>61</v>
      </c>
      <c r="L39" t="s">
        <v>49</v>
      </c>
      <c r="M39" t="s">
        <v>49</v>
      </c>
      <c r="P39">
        <v>1</v>
      </c>
      <c r="Q39">
        <f t="shared" si="0"/>
        <v>38</v>
      </c>
    </row>
    <row r="40" spans="1:17" x14ac:dyDescent="0.3">
      <c r="A40" s="24" t="s">
        <v>265</v>
      </c>
      <c r="B40" s="24" t="s">
        <v>266</v>
      </c>
      <c r="C40" t="s">
        <v>114</v>
      </c>
      <c r="D40" t="s">
        <v>43</v>
      </c>
      <c r="E40">
        <v>8.8000000000000007</v>
      </c>
      <c r="F40">
        <v>27.71</v>
      </c>
      <c r="G40">
        <v>4.7300000000000004</v>
      </c>
      <c r="H40" t="s">
        <v>106</v>
      </c>
      <c r="I40" t="s">
        <v>106</v>
      </c>
      <c r="J40" t="s">
        <v>43</v>
      </c>
      <c r="K40" t="s">
        <v>61</v>
      </c>
      <c r="L40" t="s">
        <v>103</v>
      </c>
      <c r="M40" t="s">
        <v>103</v>
      </c>
      <c r="P40">
        <v>0</v>
      </c>
      <c r="Q40">
        <f t="shared" si="0"/>
        <v>39</v>
      </c>
    </row>
    <row r="41" spans="1:17" x14ac:dyDescent="0.3">
      <c r="A41" s="24" t="s">
        <v>267</v>
      </c>
      <c r="B41" s="24" t="s">
        <v>268</v>
      </c>
      <c r="C41" t="s">
        <v>120</v>
      </c>
      <c r="D41" t="s">
        <v>43</v>
      </c>
      <c r="E41">
        <v>6.7</v>
      </c>
      <c r="F41">
        <v>24.43</v>
      </c>
      <c r="G41">
        <v>3.28</v>
      </c>
      <c r="H41" t="s">
        <v>90</v>
      </c>
      <c r="I41" t="s">
        <v>90</v>
      </c>
      <c r="J41" t="s">
        <v>43</v>
      </c>
      <c r="K41" t="s">
        <v>61</v>
      </c>
      <c r="L41" t="s">
        <v>49</v>
      </c>
      <c r="M41" t="s">
        <v>49</v>
      </c>
      <c r="N41" t="s">
        <v>86</v>
      </c>
      <c r="O41" t="s">
        <v>86</v>
      </c>
      <c r="P41">
        <v>1</v>
      </c>
      <c r="Q41">
        <f t="shared" si="0"/>
        <v>40</v>
      </c>
    </row>
    <row r="42" spans="1:17" x14ac:dyDescent="0.3">
      <c r="A42" s="24" t="s">
        <v>230</v>
      </c>
      <c r="B42" s="24" t="s">
        <v>231</v>
      </c>
      <c r="C42" t="s">
        <v>78</v>
      </c>
      <c r="D42" t="s">
        <v>43</v>
      </c>
      <c r="E42">
        <v>9.1</v>
      </c>
      <c r="F42">
        <v>21.73</v>
      </c>
      <c r="G42">
        <v>1.48</v>
      </c>
      <c r="H42" t="s">
        <v>90</v>
      </c>
      <c r="I42" t="s">
        <v>90</v>
      </c>
      <c r="J42" t="s">
        <v>35</v>
      </c>
      <c r="K42" t="s">
        <v>61</v>
      </c>
      <c r="L42" t="s">
        <v>49</v>
      </c>
      <c r="M42" t="s">
        <v>49</v>
      </c>
      <c r="N42" t="s">
        <v>86</v>
      </c>
      <c r="O42" t="s">
        <v>86</v>
      </c>
      <c r="P42">
        <v>1</v>
      </c>
      <c r="Q42">
        <f t="shared" si="0"/>
        <v>41</v>
      </c>
    </row>
    <row r="43" spans="1:17" x14ac:dyDescent="0.3">
      <c r="A43" s="24" t="s">
        <v>81</v>
      </c>
      <c r="B43" s="24" t="s">
        <v>82</v>
      </c>
      <c r="C43" t="s">
        <v>42</v>
      </c>
      <c r="D43" t="s">
        <v>35</v>
      </c>
      <c r="E43">
        <v>12</v>
      </c>
      <c r="F43">
        <v>19.850000000000001</v>
      </c>
      <c r="G43">
        <v>1.78</v>
      </c>
      <c r="H43" t="s">
        <v>83</v>
      </c>
      <c r="I43" t="s">
        <v>72</v>
      </c>
      <c r="J43" t="s">
        <v>35</v>
      </c>
      <c r="K43" t="s">
        <v>61</v>
      </c>
      <c r="L43" t="s">
        <v>85</v>
      </c>
      <c r="M43" t="s">
        <v>49</v>
      </c>
      <c r="O43" t="s">
        <v>86</v>
      </c>
      <c r="P43">
        <v>1</v>
      </c>
      <c r="Q43">
        <f t="shared" si="0"/>
        <v>42</v>
      </c>
    </row>
    <row r="44" spans="1:17" x14ac:dyDescent="0.3">
      <c r="A44" s="24" t="s">
        <v>99</v>
      </c>
      <c r="B44" s="24" t="s">
        <v>100</v>
      </c>
      <c r="C44" t="s">
        <v>78</v>
      </c>
      <c r="D44" t="s">
        <v>71</v>
      </c>
      <c r="E44">
        <v>1</v>
      </c>
      <c r="F44">
        <v>18.02</v>
      </c>
      <c r="G44">
        <v>17.45</v>
      </c>
      <c r="H44" t="s">
        <v>83</v>
      </c>
      <c r="I44" t="s">
        <v>83</v>
      </c>
      <c r="J44" t="s">
        <v>43</v>
      </c>
      <c r="K44" t="s">
        <v>61</v>
      </c>
      <c r="L44" t="s">
        <v>103</v>
      </c>
      <c r="M44" t="s">
        <v>103</v>
      </c>
      <c r="P44">
        <v>0</v>
      </c>
      <c r="Q44">
        <f t="shared" si="0"/>
        <v>43</v>
      </c>
    </row>
    <row r="45" spans="1:17" x14ac:dyDescent="0.3">
      <c r="A45" s="24" t="s">
        <v>228</v>
      </c>
      <c r="B45" s="24" t="s">
        <v>229</v>
      </c>
      <c r="C45" t="s">
        <v>34</v>
      </c>
      <c r="D45" t="s">
        <v>43</v>
      </c>
      <c r="E45">
        <v>1.6</v>
      </c>
      <c r="F45">
        <v>16.78</v>
      </c>
      <c r="G45">
        <v>5.95</v>
      </c>
      <c r="H45" t="s">
        <v>83</v>
      </c>
      <c r="I45" t="s">
        <v>83</v>
      </c>
      <c r="J45" t="s">
        <v>35</v>
      </c>
      <c r="K45" t="s">
        <v>61</v>
      </c>
      <c r="L45" t="s">
        <v>85</v>
      </c>
      <c r="M45" t="s">
        <v>85</v>
      </c>
      <c r="P45">
        <v>0</v>
      </c>
      <c r="Q45">
        <f t="shared" si="0"/>
        <v>44</v>
      </c>
    </row>
    <row r="46" spans="1:17" x14ac:dyDescent="0.3">
      <c r="A46" s="24" t="s">
        <v>219</v>
      </c>
      <c r="B46" s="24" t="s">
        <v>220</v>
      </c>
      <c r="C46" t="s">
        <v>120</v>
      </c>
      <c r="D46" t="s">
        <v>43</v>
      </c>
      <c r="E46">
        <v>1.3</v>
      </c>
      <c r="F46">
        <v>16.52</v>
      </c>
      <c r="G46">
        <v>5</v>
      </c>
      <c r="H46" t="s">
        <v>90</v>
      </c>
      <c r="I46" t="s">
        <v>90</v>
      </c>
      <c r="J46" t="s">
        <v>35</v>
      </c>
      <c r="K46" t="s">
        <v>61</v>
      </c>
      <c r="L46" t="s">
        <v>49</v>
      </c>
      <c r="M46" t="s">
        <v>49</v>
      </c>
      <c r="P46">
        <v>2</v>
      </c>
      <c r="Q46">
        <f t="shared" si="0"/>
        <v>45</v>
      </c>
    </row>
    <row r="47" spans="1:17" x14ac:dyDescent="0.3">
      <c r="A47" s="24" t="s">
        <v>107</v>
      </c>
      <c r="B47" s="24" t="s">
        <v>108</v>
      </c>
      <c r="C47" t="s">
        <v>78</v>
      </c>
      <c r="D47" t="s">
        <v>71</v>
      </c>
      <c r="E47">
        <v>4.3</v>
      </c>
      <c r="F47">
        <v>12.39</v>
      </c>
      <c r="G47">
        <v>2.19</v>
      </c>
      <c r="H47" t="s">
        <v>106</v>
      </c>
      <c r="I47" t="s">
        <v>83</v>
      </c>
      <c r="J47" t="s">
        <v>43</v>
      </c>
      <c r="K47" t="s">
        <v>61</v>
      </c>
      <c r="L47" t="s">
        <v>103</v>
      </c>
      <c r="M47" t="s">
        <v>103</v>
      </c>
      <c r="P47">
        <v>0</v>
      </c>
      <c r="Q47">
        <f t="shared" si="0"/>
        <v>46</v>
      </c>
    </row>
    <row r="48" spans="1:17" x14ac:dyDescent="0.3">
      <c r="A48" s="24" t="s">
        <v>189</v>
      </c>
      <c r="B48" s="24" t="s">
        <v>190</v>
      </c>
      <c r="C48" t="s">
        <v>114</v>
      </c>
      <c r="D48" t="s">
        <v>71</v>
      </c>
      <c r="E48">
        <v>8.6999999999999993</v>
      </c>
      <c r="F48">
        <v>10.72</v>
      </c>
      <c r="G48">
        <v>1.05</v>
      </c>
      <c r="H48" t="s">
        <v>44</v>
      </c>
      <c r="I48" t="s">
        <v>72</v>
      </c>
      <c r="J48" t="s">
        <v>35</v>
      </c>
      <c r="K48" t="s">
        <v>61</v>
      </c>
      <c r="L48" t="s">
        <v>48</v>
      </c>
      <c r="M48" t="s">
        <v>49</v>
      </c>
      <c r="N48" t="s">
        <v>55</v>
      </c>
      <c r="O48" t="s">
        <v>86</v>
      </c>
      <c r="P48">
        <v>1</v>
      </c>
      <c r="Q48">
        <f t="shared" si="0"/>
        <v>47</v>
      </c>
    </row>
    <row r="49" spans="1:17" x14ac:dyDescent="0.3">
      <c r="A49" s="24" t="s">
        <v>176</v>
      </c>
      <c r="B49" s="24" t="s">
        <v>177</v>
      </c>
      <c r="C49" t="s">
        <v>34</v>
      </c>
      <c r="D49" t="s">
        <v>43</v>
      </c>
      <c r="E49">
        <v>2.2999999999999998</v>
      </c>
      <c r="F49">
        <v>10.67</v>
      </c>
      <c r="G49">
        <v>1.95</v>
      </c>
      <c r="H49" t="s">
        <v>90</v>
      </c>
      <c r="I49" t="s">
        <v>90</v>
      </c>
      <c r="J49" t="s">
        <v>35</v>
      </c>
      <c r="K49" t="s">
        <v>61</v>
      </c>
      <c r="L49" t="s">
        <v>49</v>
      </c>
      <c r="M49" t="s">
        <v>49</v>
      </c>
      <c r="N49" t="s">
        <v>86</v>
      </c>
      <c r="O49" t="s">
        <v>86</v>
      </c>
      <c r="P49">
        <v>2</v>
      </c>
      <c r="Q49">
        <f t="shared" si="0"/>
        <v>48</v>
      </c>
    </row>
    <row r="50" spans="1:17" x14ac:dyDescent="0.3">
      <c r="A50" s="24" t="s">
        <v>237</v>
      </c>
      <c r="B50" s="24" t="s">
        <v>238</v>
      </c>
      <c r="C50" t="s">
        <v>89</v>
      </c>
      <c r="D50" t="s">
        <v>71</v>
      </c>
      <c r="E50">
        <v>1</v>
      </c>
      <c r="F50">
        <v>8.7799999999999994</v>
      </c>
      <c r="G50">
        <v>2.5299999999999998</v>
      </c>
      <c r="H50" t="s">
        <v>44</v>
      </c>
      <c r="I50" t="s">
        <v>44</v>
      </c>
      <c r="J50" t="s">
        <v>71</v>
      </c>
      <c r="K50" t="s">
        <v>61</v>
      </c>
      <c r="L50" t="s">
        <v>103</v>
      </c>
      <c r="M50" t="s">
        <v>103</v>
      </c>
      <c r="P50">
        <v>2</v>
      </c>
      <c r="Q50">
        <f t="shared" si="0"/>
        <v>49</v>
      </c>
    </row>
    <row r="51" spans="1:17" x14ac:dyDescent="0.3">
      <c r="A51" s="24" t="s">
        <v>122</v>
      </c>
      <c r="B51" s="24" t="s">
        <v>123</v>
      </c>
      <c r="C51" t="s">
        <v>89</v>
      </c>
      <c r="D51" t="s">
        <v>71</v>
      </c>
      <c r="E51">
        <v>2.1</v>
      </c>
      <c r="F51">
        <v>7.18</v>
      </c>
      <c r="G51">
        <v>3.48</v>
      </c>
      <c r="H51" t="s">
        <v>90</v>
      </c>
      <c r="I51" t="s">
        <v>90</v>
      </c>
      <c r="J51" t="s">
        <v>71</v>
      </c>
      <c r="K51" t="s">
        <v>61</v>
      </c>
      <c r="L51" t="s">
        <v>48</v>
      </c>
      <c r="M51" t="s">
        <v>48</v>
      </c>
      <c r="N51" t="s">
        <v>55</v>
      </c>
      <c r="O51" t="s">
        <v>55</v>
      </c>
      <c r="P51">
        <v>2</v>
      </c>
      <c r="Q51">
        <f t="shared" si="0"/>
        <v>50</v>
      </c>
    </row>
    <row r="52" spans="1:17" x14ac:dyDescent="0.3">
      <c r="A52" s="24" t="s">
        <v>104</v>
      </c>
      <c r="B52" s="24" t="s">
        <v>105</v>
      </c>
      <c r="C52" t="s">
        <v>78</v>
      </c>
      <c r="D52" t="s">
        <v>71</v>
      </c>
      <c r="E52">
        <v>9.9</v>
      </c>
      <c r="F52">
        <v>6.13</v>
      </c>
      <c r="G52">
        <v>0.81</v>
      </c>
      <c r="H52" t="s">
        <v>106</v>
      </c>
      <c r="I52" t="s">
        <v>106</v>
      </c>
      <c r="J52" t="s">
        <v>43</v>
      </c>
      <c r="K52" t="s">
        <v>61</v>
      </c>
      <c r="L52" t="s">
        <v>103</v>
      </c>
      <c r="M52" t="s">
        <v>103</v>
      </c>
      <c r="P52">
        <v>0</v>
      </c>
      <c r="Q52">
        <f t="shared" si="0"/>
        <v>51</v>
      </c>
    </row>
    <row r="53" spans="1:17" x14ac:dyDescent="0.3">
      <c r="A53" s="24" t="s">
        <v>56</v>
      </c>
      <c r="B53" s="24" t="s">
        <v>57</v>
      </c>
      <c r="C53" t="s">
        <v>42</v>
      </c>
      <c r="D53" t="s">
        <v>35</v>
      </c>
      <c r="E53">
        <v>1</v>
      </c>
      <c r="F53">
        <v>5.99</v>
      </c>
      <c r="G53">
        <v>5.8</v>
      </c>
      <c r="H53" t="s">
        <v>58</v>
      </c>
      <c r="I53" t="s">
        <v>58</v>
      </c>
      <c r="J53" t="s">
        <v>71</v>
      </c>
      <c r="K53" t="s">
        <v>61</v>
      </c>
      <c r="L53" t="s">
        <v>62</v>
      </c>
      <c r="M53" t="s">
        <v>62</v>
      </c>
      <c r="P53">
        <v>0</v>
      </c>
      <c r="Q53">
        <f t="shared" si="0"/>
        <v>52</v>
      </c>
    </row>
    <row r="54" spans="1:17" x14ac:dyDescent="0.3">
      <c r="A54" s="24" t="s">
        <v>112</v>
      </c>
      <c r="B54" s="24" t="s">
        <v>113</v>
      </c>
      <c r="C54" t="s">
        <v>114</v>
      </c>
      <c r="D54" t="s">
        <v>71</v>
      </c>
      <c r="E54">
        <v>0.2</v>
      </c>
      <c r="F54">
        <v>5.69</v>
      </c>
      <c r="G54">
        <v>0.38</v>
      </c>
      <c r="H54" t="s">
        <v>83</v>
      </c>
      <c r="I54" t="s">
        <v>72</v>
      </c>
      <c r="J54" t="s">
        <v>43</v>
      </c>
      <c r="K54" t="s">
        <v>61</v>
      </c>
      <c r="L54" t="s">
        <v>103</v>
      </c>
      <c r="M54" t="s">
        <v>48</v>
      </c>
      <c r="P54">
        <v>0</v>
      </c>
      <c r="Q54">
        <f t="shared" si="0"/>
        <v>53</v>
      </c>
    </row>
    <row r="55" spans="1:17" x14ac:dyDescent="0.3">
      <c r="A55" s="24" t="s">
        <v>125</v>
      </c>
      <c r="B55" s="24" t="s">
        <v>126</v>
      </c>
      <c r="C55" t="s">
        <v>78</v>
      </c>
      <c r="D55" t="s">
        <v>71</v>
      </c>
      <c r="E55">
        <v>3.1</v>
      </c>
      <c r="F55">
        <v>5.44</v>
      </c>
      <c r="G55">
        <v>1.76</v>
      </c>
      <c r="H55" t="s">
        <v>83</v>
      </c>
      <c r="I55" t="s">
        <v>44</v>
      </c>
      <c r="J55" t="s">
        <v>43</v>
      </c>
      <c r="K55" t="s">
        <v>61</v>
      </c>
      <c r="L55" t="s">
        <v>103</v>
      </c>
      <c r="M55" t="s">
        <v>85</v>
      </c>
      <c r="P55">
        <v>0</v>
      </c>
      <c r="Q55">
        <f t="shared" si="0"/>
        <v>54</v>
      </c>
    </row>
    <row r="56" spans="1:17" x14ac:dyDescent="0.3">
      <c r="A56" s="24" t="s">
        <v>284</v>
      </c>
      <c r="B56" s="24" t="s">
        <v>285</v>
      </c>
      <c r="C56" t="s">
        <v>286</v>
      </c>
      <c r="D56" t="s">
        <v>0</v>
      </c>
      <c r="E56">
        <v>3.1</v>
      </c>
      <c r="F56">
        <v>5.35</v>
      </c>
      <c r="G56">
        <v>1.73</v>
      </c>
      <c r="H56" t="s">
        <v>79</v>
      </c>
      <c r="I56" t="s">
        <v>79</v>
      </c>
      <c r="J56" t="s">
        <v>43</v>
      </c>
      <c r="K56" t="s">
        <v>61</v>
      </c>
      <c r="L56" t="s">
        <v>287</v>
      </c>
      <c r="M56" t="s">
        <v>287</v>
      </c>
      <c r="P56">
        <v>0</v>
      </c>
      <c r="Q56">
        <f t="shared" si="0"/>
        <v>55</v>
      </c>
    </row>
    <row r="57" spans="1:17" x14ac:dyDescent="0.3">
      <c r="A57" s="24" t="s">
        <v>278</v>
      </c>
      <c r="B57" s="24" t="s">
        <v>279</v>
      </c>
      <c r="C57" t="s">
        <v>78</v>
      </c>
      <c r="D57" t="s">
        <v>0</v>
      </c>
      <c r="E57">
        <v>5.2</v>
      </c>
      <c r="F57">
        <v>5.32</v>
      </c>
      <c r="G57">
        <v>5.28</v>
      </c>
      <c r="H57" t="s">
        <v>79</v>
      </c>
      <c r="I57" t="s">
        <v>79</v>
      </c>
      <c r="J57" t="s">
        <v>36</v>
      </c>
      <c r="K57" t="s">
        <v>61</v>
      </c>
      <c r="L57" t="s">
        <v>281</v>
      </c>
      <c r="M57" t="s">
        <v>281</v>
      </c>
      <c r="P57">
        <v>0</v>
      </c>
      <c r="Q57">
        <f t="shared" si="0"/>
        <v>56</v>
      </c>
    </row>
    <row r="58" spans="1:17" x14ac:dyDescent="0.3">
      <c r="A58" s="24" t="s">
        <v>221</v>
      </c>
      <c r="B58" s="24" t="s">
        <v>222</v>
      </c>
      <c r="C58" t="s">
        <v>78</v>
      </c>
      <c r="D58" t="s">
        <v>43</v>
      </c>
      <c r="E58">
        <v>0.6</v>
      </c>
      <c r="F58">
        <v>5.0599999999999996</v>
      </c>
      <c r="G58">
        <v>3.06</v>
      </c>
      <c r="H58" t="s">
        <v>72</v>
      </c>
      <c r="I58" t="s">
        <v>90</v>
      </c>
      <c r="J58" t="s">
        <v>43</v>
      </c>
      <c r="K58" t="s">
        <v>61</v>
      </c>
      <c r="L58" t="s">
        <v>48</v>
      </c>
      <c r="M58" t="s">
        <v>49</v>
      </c>
      <c r="N58" t="s">
        <v>55</v>
      </c>
      <c r="P58">
        <v>2</v>
      </c>
      <c r="Q58">
        <f t="shared" si="0"/>
        <v>57</v>
      </c>
    </row>
    <row r="59" spans="1:17" x14ac:dyDescent="0.3">
      <c r="A59" s="24" t="s">
        <v>109</v>
      </c>
      <c r="B59" s="24" t="s">
        <v>110</v>
      </c>
      <c r="C59" t="s">
        <v>78</v>
      </c>
      <c r="D59" t="s">
        <v>71</v>
      </c>
      <c r="E59">
        <v>4.7</v>
      </c>
      <c r="F59">
        <v>3.65</v>
      </c>
      <c r="G59">
        <v>0.66</v>
      </c>
      <c r="H59" t="s">
        <v>90</v>
      </c>
      <c r="I59" t="s">
        <v>90</v>
      </c>
      <c r="J59" t="s">
        <v>35</v>
      </c>
      <c r="K59" t="s">
        <v>61</v>
      </c>
      <c r="L59" t="s">
        <v>49</v>
      </c>
      <c r="M59" t="s">
        <v>49</v>
      </c>
      <c r="O59" t="s">
        <v>86</v>
      </c>
      <c r="P59">
        <v>2</v>
      </c>
      <c r="Q59">
        <f t="shared" si="0"/>
        <v>58</v>
      </c>
    </row>
    <row r="60" spans="1:17" x14ac:dyDescent="0.3">
      <c r="A60" s="24" t="s">
        <v>213</v>
      </c>
      <c r="B60" s="24" t="s">
        <v>214</v>
      </c>
      <c r="C60" t="s">
        <v>78</v>
      </c>
      <c r="D60" t="s">
        <v>71</v>
      </c>
      <c r="E60">
        <v>1</v>
      </c>
      <c r="F60">
        <v>3.46</v>
      </c>
      <c r="G60">
        <v>3.35</v>
      </c>
      <c r="H60" t="s">
        <v>83</v>
      </c>
      <c r="I60" t="s">
        <v>83</v>
      </c>
      <c r="J60" t="s">
        <v>43</v>
      </c>
      <c r="K60" t="s">
        <v>61</v>
      </c>
      <c r="L60" t="s">
        <v>103</v>
      </c>
      <c r="M60" t="s">
        <v>103</v>
      </c>
      <c r="P60">
        <v>0</v>
      </c>
      <c r="Q60">
        <f t="shared" si="0"/>
        <v>59</v>
      </c>
    </row>
    <row r="61" spans="1:17" x14ac:dyDescent="0.3">
      <c r="A61" s="24" t="s">
        <v>282</v>
      </c>
      <c r="B61" s="24" t="s">
        <v>283</v>
      </c>
      <c r="C61" t="s">
        <v>78</v>
      </c>
      <c r="D61" t="s">
        <v>0</v>
      </c>
      <c r="E61">
        <v>4.2</v>
      </c>
      <c r="F61">
        <v>3.09</v>
      </c>
      <c r="G61">
        <v>4.4400000000000004</v>
      </c>
      <c r="H61" t="s">
        <v>79</v>
      </c>
      <c r="I61" t="s">
        <v>79</v>
      </c>
      <c r="J61" t="s">
        <v>36</v>
      </c>
      <c r="K61" t="s">
        <v>61</v>
      </c>
      <c r="L61" t="s">
        <v>281</v>
      </c>
      <c r="M61" t="s">
        <v>281</v>
      </c>
      <c r="P61">
        <v>0</v>
      </c>
      <c r="Q61">
        <f t="shared" si="0"/>
        <v>60</v>
      </c>
    </row>
    <row r="62" spans="1:17" x14ac:dyDescent="0.3">
      <c r="A62" s="24" t="s">
        <v>32</v>
      </c>
      <c r="B62" s="24" t="s">
        <v>33</v>
      </c>
      <c r="C62" t="s">
        <v>34</v>
      </c>
      <c r="D62" t="s">
        <v>35</v>
      </c>
      <c r="E62">
        <v>0</v>
      </c>
      <c r="F62">
        <v>0</v>
      </c>
      <c r="G62">
        <v>0</v>
      </c>
      <c r="H62" t="s">
        <v>37</v>
      </c>
      <c r="I62" t="s">
        <v>37</v>
      </c>
      <c r="J62" t="s">
        <v>43</v>
      </c>
      <c r="K62" t="s">
        <v>39</v>
      </c>
      <c r="L62" t="s">
        <v>37</v>
      </c>
      <c r="M62" t="s">
        <v>37</v>
      </c>
      <c r="P62">
        <v>0</v>
      </c>
      <c r="Q62">
        <f t="shared" si="0"/>
        <v>61</v>
      </c>
    </row>
    <row r="63" spans="1:17" x14ac:dyDescent="0.3">
      <c r="A63" s="24" t="s">
        <v>63</v>
      </c>
      <c r="B63" s="24" t="s">
        <v>64</v>
      </c>
      <c r="C63" t="s">
        <v>42</v>
      </c>
      <c r="D63" t="s">
        <v>35</v>
      </c>
      <c r="E63">
        <v>0</v>
      </c>
      <c r="F63">
        <v>0</v>
      </c>
      <c r="G63">
        <v>0</v>
      </c>
      <c r="H63" t="s">
        <v>37</v>
      </c>
      <c r="I63" t="s">
        <v>37</v>
      </c>
      <c r="J63" t="s">
        <v>43</v>
      </c>
      <c r="K63" t="s">
        <v>39</v>
      </c>
      <c r="L63" t="s">
        <v>37</v>
      </c>
      <c r="M63" t="s">
        <v>37</v>
      </c>
      <c r="N63" t="s">
        <v>66</v>
      </c>
      <c r="O63" t="s">
        <v>67</v>
      </c>
      <c r="P63">
        <v>3</v>
      </c>
      <c r="Q63">
        <f t="shared" si="0"/>
        <v>62</v>
      </c>
    </row>
    <row r="64" spans="1:17" x14ac:dyDescent="0.3">
      <c r="A64" s="24" t="s">
        <v>76</v>
      </c>
      <c r="B64" s="24" t="s">
        <v>77</v>
      </c>
      <c r="C64" t="s">
        <v>78</v>
      </c>
      <c r="D64" t="s">
        <v>43</v>
      </c>
      <c r="E64">
        <v>0</v>
      </c>
      <c r="F64">
        <v>0</v>
      </c>
      <c r="G64">
        <v>0</v>
      </c>
      <c r="H64" t="s">
        <v>79</v>
      </c>
      <c r="I64" t="s">
        <v>79</v>
      </c>
      <c r="J64" t="s">
        <v>43</v>
      </c>
      <c r="K64" t="s">
        <v>39</v>
      </c>
      <c r="L64" t="s">
        <v>79</v>
      </c>
      <c r="M64" t="s">
        <v>79</v>
      </c>
      <c r="P64">
        <v>0</v>
      </c>
      <c r="Q64">
        <f t="shared" si="0"/>
        <v>63</v>
      </c>
    </row>
    <row r="65" spans="1:17" x14ac:dyDescent="0.3">
      <c r="A65" s="24" t="s">
        <v>96</v>
      </c>
      <c r="B65" s="24" t="s">
        <v>97</v>
      </c>
      <c r="C65" t="s">
        <v>78</v>
      </c>
      <c r="D65" t="s">
        <v>71</v>
      </c>
      <c r="E65">
        <v>0</v>
      </c>
      <c r="F65">
        <v>0</v>
      </c>
      <c r="G65">
        <v>0</v>
      </c>
      <c r="H65" t="s">
        <v>79</v>
      </c>
      <c r="I65" t="s">
        <v>79</v>
      </c>
      <c r="J65" t="s">
        <v>35</v>
      </c>
      <c r="K65" t="s">
        <v>39</v>
      </c>
      <c r="L65" t="s">
        <v>79</v>
      </c>
      <c r="M65" t="s">
        <v>79</v>
      </c>
      <c r="P65">
        <v>0</v>
      </c>
      <c r="Q65">
        <f t="shared" si="0"/>
        <v>64</v>
      </c>
    </row>
    <row r="66" spans="1:17" x14ac:dyDescent="0.3">
      <c r="A66" s="24" t="s">
        <v>147</v>
      </c>
      <c r="B66" s="24" t="s">
        <v>148</v>
      </c>
      <c r="C66" t="s">
        <v>42</v>
      </c>
      <c r="D66" t="s">
        <v>35</v>
      </c>
      <c r="E66">
        <v>0</v>
      </c>
      <c r="F66">
        <v>0</v>
      </c>
      <c r="G66">
        <v>0</v>
      </c>
      <c r="H66" t="s">
        <v>37</v>
      </c>
      <c r="I66" t="s">
        <v>37</v>
      </c>
      <c r="J66" t="s">
        <v>43</v>
      </c>
      <c r="K66" t="s">
        <v>39</v>
      </c>
      <c r="L66" t="s">
        <v>37</v>
      </c>
      <c r="M66" t="s">
        <v>37</v>
      </c>
      <c r="O66" t="s">
        <v>66</v>
      </c>
      <c r="P66">
        <v>3</v>
      </c>
      <c r="Q66">
        <f t="shared" si="0"/>
        <v>65</v>
      </c>
    </row>
    <row r="67" spans="1:17" x14ac:dyDescent="0.3">
      <c r="A67" s="24" t="s">
        <v>152</v>
      </c>
      <c r="B67" s="24" t="s">
        <v>153</v>
      </c>
      <c r="C67" t="s">
        <v>70</v>
      </c>
      <c r="D67" t="s">
        <v>43</v>
      </c>
      <c r="E67">
        <v>0</v>
      </c>
      <c r="F67">
        <v>0</v>
      </c>
      <c r="G67">
        <v>0</v>
      </c>
      <c r="H67" t="s">
        <v>79</v>
      </c>
      <c r="I67" t="s">
        <v>79</v>
      </c>
      <c r="J67" t="s">
        <v>71</v>
      </c>
      <c r="K67" t="s">
        <v>39</v>
      </c>
      <c r="L67" t="s">
        <v>79</v>
      </c>
      <c r="M67" t="s">
        <v>79</v>
      </c>
      <c r="P67">
        <v>0</v>
      </c>
      <c r="Q67">
        <f t="shared" ref="Q67:Q79" si="1">ROW()-1</f>
        <v>66</v>
      </c>
    </row>
    <row r="68" spans="1:17" x14ac:dyDescent="0.3">
      <c r="A68" s="24" t="s">
        <v>162</v>
      </c>
      <c r="B68" s="24" t="s">
        <v>163</v>
      </c>
      <c r="C68" t="s">
        <v>78</v>
      </c>
      <c r="D68" t="s">
        <v>71</v>
      </c>
      <c r="E68">
        <v>0</v>
      </c>
      <c r="F68">
        <v>0</v>
      </c>
      <c r="G68">
        <v>0</v>
      </c>
      <c r="H68" t="s">
        <v>79</v>
      </c>
      <c r="I68" t="s">
        <v>79</v>
      </c>
      <c r="J68" t="s">
        <v>43</v>
      </c>
      <c r="K68" t="s">
        <v>39</v>
      </c>
      <c r="L68" t="s">
        <v>79</v>
      </c>
      <c r="M68" t="s">
        <v>79</v>
      </c>
      <c r="P68">
        <v>0</v>
      </c>
      <c r="Q68">
        <f t="shared" si="1"/>
        <v>67</v>
      </c>
    </row>
    <row r="69" spans="1:17" x14ac:dyDescent="0.3">
      <c r="A69" s="24" t="s">
        <v>168</v>
      </c>
      <c r="B69" s="24" t="s">
        <v>169</v>
      </c>
      <c r="C69" t="s">
        <v>42</v>
      </c>
      <c r="D69" t="s">
        <v>35</v>
      </c>
      <c r="E69">
        <v>0</v>
      </c>
      <c r="F69">
        <v>0</v>
      </c>
      <c r="G69">
        <v>0</v>
      </c>
      <c r="H69" t="s">
        <v>37</v>
      </c>
      <c r="I69" t="s">
        <v>37</v>
      </c>
      <c r="J69" t="s">
        <v>43</v>
      </c>
      <c r="K69" t="s">
        <v>39</v>
      </c>
      <c r="L69" t="s">
        <v>37</v>
      </c>
      <c r="M69" t="s">
        <v>37</v>
      </c>
      <c r="N69" t="s">
        <v>67</v>
      </c>
      <c r="O69" t="s">
        <v>67</v>
      </c>
      <c r="P69">
        <v>3</v>
      </c>
      <c r="Q69">
        <f t="shared" si="1"/>
        <v>68</v>
      </c>
    </row>
    <row r="70" spans="1:17" x14ac:dyDescent="0.3">
      <c r="A70" s="24" t="s">
        <v>172</v>
      </c>
      <c r="B70" s="24" t="s">
        <v>173</v>
      </c>
      <c r="C70" t="s">
        <v>42</v>
      </c>
      <c r="D70" t="s">
        <v>35</v>
      </c>
      <c r="E70">
        <v>0</v>
      </c>
      <c r="F70">
        <v>0</v>
      </c>
      <c r="G70">
        <v>0</v>
      </c>
      <c r="H70" t="s">
        <v>37</v>
      </c>
      <c r="I70" t="s">
        <v>37</v>
      </c>
      <c r="J70" t="s">
        <v>35</v>
      </c>
      <c r="K70" t="s">
        <v>39</v>
      </c>
      <c r="L70" t="s">
        <v>37</v>
      </c>
      <c r="M70" t="s">
        <v>37</v>
      </c>
      <c r="N70" t="s">
        <v>66</v>
      </c>
      <c r="O70" t="s">
        <v>66</v>
      </c>
      <c r="P70">
        <v>3</v>
      </c>
      <c r="Q70">
        <f t="shared" si="1"/>
        <v>69</v>
      </c>
    </row>
    <row r="71" spans="1:17" x14ac:dyDescent="0.3">
      <c r="A71" s="24" t="s">
        <v>179</v>
      </c>
      <c r="B71" s="24" t="s">
        <v>180</v>
      </c>
      <c r="C71" t="s">
        <v>78</v>
      </c>
      <c r="D71" t="s">
        <v>71</v>
      </c>
      <c r="E71">
        <v>0</v>
      </c>
      <c r="F71">
        <v>0</v>
      </c>
      <c r="G71">
        <v>0</v>
      </c>
      <c r="H71" t="s">
        <v>79</v>
      </c>
      <c r="I71" t="s">
        <v>79</v>
      </c>
      <c r="J71" t="s">
        <v>43</v>
      </c>
      <c r="K71" t="s">
        <v>39</v>
      </c>
      <c r="L71" t="s">
        <v>79</v>
      </c>
      <c r="M71" t="s">
        <v>79</v>
      </c>
      <c r="P71">
        <v>0</v>
      </c>
      <c r="Q71">
        <f t="shared" si="1"/>
        <v>70</v>
      </c>
    </row>
    <row r="72" spans="1:17" x14ac:dyDescent="0.3">
      <c r="A72" s="24" t="s">
        <v>181</v>
      </c>
      <c r="B72" s="24" t="s">
        <v>182</v>
      </c>
      <c r="C72" t="s">
        <v>78</v>
      </c>
      <c r="D72" t="s">
        <v>71</v>
      </c>
      <c r="E72">
        <v>0</v>
      </c>
      <c r="F72">
        <v>0</v>
      </c>
      <c r="G72">
        <v>0</v>
      </c>
      <c r="H72" t="s">
        <v>79</v>
      </c>
      <c r="I72" t="s">
        <v>79</v>
      </c>
      <c r="J72" t="s">
        <v>43</v>
      </c>
      <c r="K72" t="s">
        <v>39</v>
      </c>
      <c r="L72" t="s">
        <v>79</v>
      </c>
      <c r="M72" t="s">
        <v>79</v>
      </c>
      <c r="P72">
        <v>0</v>
      </c>
      <c r="Q72">
        <f t="shared" si="1"/>
        <v>71</v>
      </c>
    </row>
    <row r="73" spans="1:17" x14ac:dyDescent="0.3">
      <c r="A73" s="24" t="s">
        <v>198</v>
      </c>
      <c r="B73" s="24" t="s">
        <v>199</v>
      </c>
      <c r="C73" t="s">
        <v>78</v>
      </c>
      <c r="D73" t="s">
        <v>43</v>
      </c>
      <c r="E73">
        <v>0</v>
      </c>
      <c r="F73">
        <v>0</v>
      </c>
      <c r="G73">
        <v>0</v>
      </c>
      <c r="H73" t="s">
        <v>79</v>
      </c>
      <c r="I73" t="s">
        <v>79</v>
      </c>
      <c r="J73" t="s">
        <v>43</v>
      </c>
      <c r="K73" t="s">
        <v>202</v>
      </c>
      <c r="L73" t="s">
        <v>79</v>
      </c>
      <c r="M73" t="s">
        <v>79</v>
      </c>
      <c r="P73">
        <v>0</v>
      </c>
      <c r="Q73">
        <f t="shared" si="1"/>
        <v>72</v>
      </c>
    </row>
    <row r="74" spans="1:17" x14ac:dyDescent="0.3">
      <c r="A74" s="24" t="s">
        <v>203</v>
      </c>
      <c r="B74" s="24" t="s">
        <v>204</v>
      </c>
      <c r="C74" t="s">
        <v>78</v>
      </c>
      <c r="D74" t="s">
        <v>71</v>
      </c>
      <c r="E74">
        <v>0</v>
      </c>
      <c r="F74">
        <v>0</v>
      </c>
      <c r="G74">
        <v>0</v>
      </c>
      <c r="H74" t="s">
        <v>79</v>
      </c>
      <c r="I74" t="s">
        <v>79</v>
      </c>
      <c r="J74" t="s">
        <v>43</v>
      </c>
      <c r="K74" t="s">
        <v>39</v>
      </c>
      <c r="L74" t="s">
        <v>79</v>
      </c>
      <c r="M74" t="s">
        <v>79</v>
      </c>
      <c r="P74">
        <v>0</v>
      </c>
      <c r="Q74">
        <f t="shared" si="1"/>
        <v>73</v>
      </c>
    </row>
    <row r="75" spans="1:17" x14ac:dyDescent="0.3">
      <c r="A75" s="24" t="s">
        <v>225</v>
      </c>
      <c r="B75" s="24" t="s">
        <v>226</v>
      </c>
      <c r="C75" t="s">
        <v>78</v>
      </c>
      <c r="D75" t="s">
        <v>43</v>
      </c>
      <c r="E75">
        <v>0</v>
      </c>
      <c r="F75">
        <v>0</v>
      </c>
      <c r="G75">
        <v>0</v>
      </c>
      <c r="H75" t="s">
        <v>37</v>
      </c>
      <c r="I75" t="s">
        <v>37</v>
      </c>
      <c r="J75" t="s">
        <v>71</v>
      </c>
      <c r="K75" t="s">
        <v>39</v>
      </c>
      <c r="L75" t="s">
        <v>37</v>
      </c>
      <c r="M75" t="s">
        <v>37</v>
      </c>
      <c r="O75" t="s">
        <v>66</v>
      </c>
      <c r="P75">
        <v>3</v>
      </c>
      <c r="Q75">
        <f t="shared" si="1"/>
        <v>74</v>
      </c>
    </row>
    <row r="76" spans="1:17" x14ac:dyDescent="0.3">
      <c r="A76" s="24" t="s">
        <v>235</v>
      </c>
      <c r="B76" s="24" t="s">
        <v>236</v>
      </c>
      <c r="C76" t="s">
        <v>42</v>
      </c>
      <c r="D76" t="s">
        <v>35</v>
      </c>
      <c r="E76">
        <v>0</v>
      </c>
      <c r="F76">
        <v>0</v>
      </c>
      <c r="G76">
        <v>0</v>
      </c>
      <c r="H76" t="s">
        <v>37</v>
      </c>
      <c r="I76" t="s">
        <v>37</v>
      </c>
      <c r="J76" t="s">
        <v>43</v>
      </c>
      <c r="K76" t="s">
        <v>39</v>
      </c>
      <c r="L76" t="s">
        <v>37</v>
      </c>
      <c r="M76" t="s">
        <v>37</v>
      </c>
      <c r="N76" t="s">
        <v>66</v>
      </c>
      <c r="O76" t="s">
        <v>67</v>
      </c>
      <c r="P76">
        <v>3</v>
      </c>
      <c r="Q76">
        <f t="shared" si="1"/>
        <v>75</v>
      </c>
    </row>
    <row r="77" spans="1:17" x14ac:dyDescent="0.3">
      <c r="A77" s="24" t="s">
        <v>240</v>
      </c>
      <c r="B77" s="24" t="s">
        <v>241</v>
      </c>
      <c r="C77" t="s">
        <v>78</v>
      </c>
      <c r="D77" t="s">
        <v>71</v>
      </c>
      <c r="E77">
        <v>0</v>
      </c>
      <c r="F77">
        <v>0</v>
      </c>
      <c r="G77">
        <v>0</v>
      </c>
      <c r="H77" t="s">
        <v>37</v>
      </c>
      <c r="I77" t="s">
        <v>37</v>
      </c>
      <c r="J77" t="s">
        <v>43</v>
      </c>
      <c r="K77" t="s">
        <v>39</v>
      </c>
      <c r="L77" t="s">
        <v>37</v>
      </c>
      <c r="M77" t="s">
        <v>37</v>
      </c>
      <c r="N77" t="s">
        <v>66</v>
      </c>
      <c r="O77" t="s">
        <v>66</v>
      </c>
      <c r="P77">
        <v>3</v>
      </c>
      <c r="Q77">
        <f t="shared" si="1"/>
        <v>76</v>
      </c>
    </row>
    <row r="78" spans="1:17" x14ac:dyDescent="0.3">
      <c r="A78" s="24" t="s">
        <v>254</v>
      </c>
      <c r="B78" s="24" t="s">
        <v>255</v>
      </c>
      <c r="C78" t="s">
        <v>34</v>
      </c>
      <c r="D78" t="s">
        <v>35</v>
      </c>
      <c r="E78">
        <v>0</v>
      </c>
      <c r="F78">
        <v>0</v>
      </c>
      <c r="G78">
        <v>0</v>
      </c>
      <c r="H78" t="s">
        <v>37</v>
      </c>
      <c r="I78" t="s">
        <v>37</v>
      </c>
      <c r="J78" t="s">
        <v>43</v>
      </c>
      <c r="K78" t="s">
        <v>39</v>
      </c>
      <c r="L78" t="s">
        <v>37</v>
      </c>
      <c r="M78" t="s">
        <v>37</v>
      </c>
      <c r="P78">
        <v>0</v>
      </c>
      <c r="Q78">
        <f t="shared" si="1"/>
        <v>77</v>
      </c>
    </row>
    <row r="79" spans="1:17" x14ac:dyDescent="0.3">
      <c r="A79" s="24" t="s">
        <v>272</v>
      </c>
      <c r="B79" s="24" t="s">
        <v>273</v>
      </c>
      <c r="C79" t="s">
        <v>34</v>
      </c>
      <c r="D79" t="s">
        <v>43</v>
      </c>
      <c r="E79">
        <v>0</v>
      </c>
      <c r="F79">
        <v>0</v>
      </c>
      <c r="G79">
        <v>0</v>
      </c>
      <c r="H79" t="s">
        <v>37</v>
      </c>
      <c r="I79" t="s">
        <v>37</v>
      </c>
      <c r="J79" t="s">
        <v>71</v>
      </c>
      <c r="K79" t="s">
        <v>39</v>
      </c>
      <c r="L79" t="s">
        <v>37</v>
      </c>
      <c r="M79" t="s">
        <v>37</v>
      </c>
      <c r="O79" t="s">
        <v>67</v>
      </c>
      <c r="P79">
        <v>3</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288</v>
      </c>
      <c r="B1" s="2" t="s">
        <v>289</v>
      </c>
      <c r="C1" s="3"/>
      <c r="D1" s="3"/>
      <c r="E1" s="3"/>
      <c r="F1" s="3"/>
      <c r="G1" s="3"/>
      <c r="H1" s="3"/>
      <c r="I1" s="3"/>
    </row>
    <row r="2" spans="1:9" x14ac:dyDescent="0.3">
      <c r="A2" s="4" t="s">
        <v>290</v>
      </c>
      <c r="B2" s="5" t="s">
        <v>291</v>
      </c>
    </row>
    <row r="3" spans="1:9" x14ac:dyDescent="0.3">
      <c r="A3" s="4" t="s">
        <v>292</v>
      </c>
      <c r="B3" s="5" t="s">
        <v>293</v>
      </c>
    </row>
    <row r="4" spans="1:9" ht="57.6" x14ac:dyDescent="0.3">
      <c r="A4" s="4" t="s">
        <v>1</v>
      </c>
      <c r="B4" s="5" t="s">
        <v>294</v>
      </c>
    </row>
    <row r="5" spans="1:9" ht="28.8" x14ac:dyDescent="0.3">
      <c r="A5" s="4" t="s">
        <v>2</v>
      </c>
      <c r="B5" s="5" t="s">
        <v>295</v>
      </c>
    </row>
    <row r="6" spans="1:9" ht="72.599999999999994" customHeight="1" x14ac:dyDescent="0.3">
      <c r="A6" s="4" t="s">
        <v>296</v>
      </c>
      <c r="B6" s="6" t="s">
        <v>297</v>
      </c>
    </row>
    <row r="7" spans="1:9" ht="57.6" x14ac:dyDescent="0.3">
      <c r="A7" s="4" t="s">
        <v>298</v>
      </c>
      <c r="B7" s="5" t="s">
        <v>299</v>
      </c>
    </row>
    <row r="8" spans="1:9" ht="57.6" x14ac:dyDescent="0.3">
      <c r="A8" s="4" t="s">
        <v>300</v>
      </c>
      <c r="B8" s="5" t="s">
        <v>301</v>
      </c>
    </row>
    <row r="9" spans="1:9" ht="72" x14ac:dyDescent="0.3">
      <c r="A9" s="7" t="s">
        <v>302</v>
      </c>
      <c r="B9" s="5" t="s">
        <v>303</v>
      </c>
    </row>
    <row r="10" spans="1:9" ht="28.8" x14ac:dyDescent="0.3">
      <c r="A10" s="4" t="s">
        <v>304</v>
      </c>
      <c r="B10" s="5" t="s">
        <v>305</v>
      </c>
    </row>
    <row r="11" spans="1:9" ht="57.6" x14ac:dyDescent="0.3">
      <c r="A11" s="4" t="s">
        <v>306</v>
      </c>
      <c r="B11" s="5" t="s">
        <v>307</v>
      </c>
    </row>
    <row r="12" spans="1:9" ht="131.4" customHeight="1" x14ac:dyDescent="0.3">
      <c r="A12" s="7" t="s">
        <v>308</v>
      </c>
      <c r="B12" s="5" t="s">
        <v>309</v>
      </c>
    </row>
    <row r="13" spans="1:9" ht="140.4" customHeight="1" x14ac:dyDescent="0.3">
      <c r="A13" s="4" t="s">
        <v>310</v>
      </c>
      <c r="B13" s="5" t="s">
        <v>311</v>
      </c>
    </row>
    <row r="14" spans="1:9" ht="72" x14ac:dyDescent="0.3">
      <c r="A14" s="4" t="s">
        <v>31</v>
      </c>
      <c r="B14" s="5" t="s">
        <v>312</v>
      </c>
    </row>
    <row r="15" spans="1:9" x14ac:dyDescent="0.3">
      <c r="A15" s="4" t="s">
        <v>313</v>
      </c>
      <c r="B15" s="5" t="s">
        <v>314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315</v>
      </c>
    </row>
    <row r="2" spans="1:2" x14ac:dyDescent="0.3">
      <c r="A2" s="9" t="s">
        <v>316</v>
      </c>
      <c r="B2" s="9" t="s">
        <v>317</v>
      </c>
    </row>
    <row r="3" spans="1:2" ht="28.8" x14ac:dyDescent="0.3">
      <c r="A3" s="10" t="s">
        <v>318</v>
      </c>
      <c r="B3" s="11" t="s">
        <v>319</v>
      </c>
    </row>
    <row r="4" spans="1:2" x14ac:dyDescent="0.3">
      <c r="A4" s="10" t="s">
        <v>320</v>
      </c>
      <c r="B4" s="11" t="s">
        <v>321</v>
      </c>
    </row>
    <row r="5" spans="1:2" ht="28.8" x14ac:dyDescent="0.3">
      <c r="A5" s="10" t="s">
        <v>322</v>
      </c>
      <c r="B5" s="11" t="s">
        <v>323</v>
      </c>
    </row>
    <row r="6" spans="1:2" ht="57.6" x14ac:dyDescent="0.3">
      <c r="A6" s="10" t="s">
        <v>324</v>
      </c>
      <c r="B6" s="11" t="s">
        <v>325</v>
      </c>
    </row>
    <row r="7" spans="1:2" x14ac:dyDescent="0.3">
      <c r="A7" s="10" t="s">
        <v>326</v>
      </c>
      <c r="B7" s="11" t="s">
        <v>327</v>
      </c>
    </row>
    <row r="8" spans="1:2" ht="57.6" x14ac:dyDescent="0.3">
      <c r="A8" s="10" t="s">
        <v>328</v>
      </c>
      <c r="B8" s="11" t="s">
        <v>329</v>
      </c>
    </row>
    <row r="9" spans="1:2" ht="28.8" x14ac:dyDescent="0.3">
      <c r="A9" s="10" t="s">
        <v>330</v>
      </c>
      <c r="B9" s="11" t="s">
        <v>331</v>
      </c>
    </row>
    <row r="10" spans="1:2" ht="72" x14ac:dyDescent="0.3">
      <c r="A10" s="10" t="s">
        <v>332</v>
      </c>
      <c r="B10" s="11" t="s">
        <v>333</v>
      </c>
    </row>
    <row r="11" spans="1:2" ht="28.8" x14ac:dyDescent="0.3">
      <c r="A11" s="10" t="s">
        <v>334</v>
      </c>
      <c r="B11" s="11" t="s">
        <v>335</v>
      </c>
    </row>
    <row r="12" spans="1:2" ht="57.6" x14ac:dyDescent="0.3">
      <c r="A12" s="10" t="s">
        <v>336</v>
      </c>
      <c r="B12" s="11" t="s">
        <v>337</v>
      </c>
    </row>
    <row r="13" spans="1:2" ht="28.8" x14ac:dyDescent="0.3">
      <c r="A13" s="10" t="s">
        <v>338</v>
      </c>
      <c r="B13" s="11" t="s">
        <v>339</v>
      </c>
    </row>
    <row r="14" spans="1:2" ht="28.8" x14ac:dyDescent="0.3">
      <c r="A14" s="10" t="s">
        <v>340</v>
      </c>
      <c r="B14" s="11" t="s">
        <v>341</v>
      </c>
    </row>
    <row r="15" spans="1:2" ht="43.2" x14ac:dyDescent="0.3">
      <c r="A15" s="10" t="s">
        <v>342</v>
      </c>
      <c r="B15" s="11" t="s">
        <v>343</v>
      </c>
    </row>
    <row r="16" spans="1:2" ht="28.8" x14ac:dyDescent="0.3">
      <c r="A16" s="12" t="s">
        <v>344</v>
      </c>
      <c r="B16" s="11" t="s">
        <v>345</v>
      </c>
    </row>
    <row r="17" spans="1:2" ht="28.8" x14ac:dyDescent="0.3">
      <c r="A17" s="12" t="s">
        <v>346</v>
      </c>
      <c r="B17" s="11" t="s">
        <v>347</v>
      </c>
    </row>
    <row r="18" spans="1:2" ht="86.4" x14ac:dyDescent="0.3">
      <c r="A18" s="10" t="s">
        <v>348</v>
      </c>
      <c r="B18" s="11" t="s">
        <v>349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350</v>
      </c>
    </row>
    <row r="2" spans="1:3" x14ac:dyDescent="0.3">
      <c r="A2" t="s">
        <v>351</v>
      </c>
    </row>
    <row r="3" spans="1:3" x14ac:dyDescent="0.3">
      <c r="A3" s="15" t="s">
        <v>352</v>
      </c>
      <c r="B3" s="15" t="s">
        <v>353</v>
      </c>
      <c r="C3" s="15" t="s">
        <v>354</v>
      </c>
    </row>
    <row r="4" spans="1:3" ht="100.8" x14ac:dyDescent="0.3">
      <c r="A4" s="7" t="s">
        <v>355</v>
      </c>
      <c r="B4" s="11" t="s">
        <v>356</v>
      </c>
      <c r="C4" s="16" t="s">
        <v>357</v>
      </c>
    </row>
    <row r="5" spans="1:3" ht="160.19999999999999" x14ac:dyDescent="0.3">
      <c r="A5" s="7" t="s">
        <v>358</v>
      </c>
      <c r="B5" s="11" t="s">
        <v>359</v>
      </c>
      <c r="C5" s="16" t="s">
        <v>357</v>
      </c>
    </row>
    <row r="6" spans="1:3" ht="43.2" x14ac:dyDescent="0.3">
      <c r="A6" s="7" t="s">
        <v>360</v>
      </c>
      <c r="B6" s="11" t="s">
        <v>361</v>
      </c>
      <c r="C6" s="17" t="s">
        <v>362</v>
      </c>
    </row>
    <row r="7" spans="1:3" ht="86.4" x14ac:dyDescent="0.3">
      <c r="A7" s="7" t="s">
        <v>363</v>
      </c>
      <c r="B7" s="11" t="s">
        <v>364</v>
      </c>
      <c r="C7" s="17" t="s">
        <v>365</v>
      </c>
    </row>
    <row r="8" spans="1:3" ht="57.6" x14ac:dyDescent="0.3">
      <c r="A8" s="7" t="s">
        <v>366</v>
      </c>
      <c r="B8" s="11" t="s">
        <v>367</v>
      </c>
      <c r="C8" s="17" t="s">
        <v>368</v>
      </c>
    </row>
    <row r="9" spans="1:3" ht="158.4" x14ac:dyDescent="0.3">
      <c r="A9" s="7" t="s">
        <v>369</v>
      </c>
      <c r="B9" s="11" t="s">
        <v>370</v>
      </c>
      <c r="C9" s="17" t="s">
        <v>371</v>
      </c>
    </row>
    <row r="10" spans="1:3" ht="129.6" x14ac:dyDescent="0.3">
      <c r="A10" s="7" t="s">
        <v>372</v>
      </c>
      <c r="B10" s="11" t="s">
        <v>373</v>
      </c>
      <c r="C10" s="17" t="s">
        <v>371</v>
      </c>
    </row>
    <row r="11" spans="1:3" ht="129.6" x14ac:dyDescent="0.3">
      <c r="A11" s="7" t="s">
        <v>374</v>
      </c>
      <c r="B11" s="11" t="s">
        <v>375</v>
      </c>
      <c r="C11" s="17" t="s">
        <v>371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376</v>
      </c>
    </row>
    <row r="2" spans="1:2" ht="96.6" customHeight="1" x14ac:dyDescent="0.3">
      <c r="A2" s="18" t="s">
        <v>377</v>
      </c>
      <c r="B2" s="18"/>
    </row>
    <row r="3" spans="1:2" x14ac:dyDescent="0.3">
      <c r="A3" s="3" t="s">
        <v>378</v>
      </c>
    </row>
    <row r="4" spans="1:2" ht="20.399999999999999" customHeight="1" x14ac:dyDescent="0.3">
      <c r="A4" s="19" t="s">
        <v>379</v>
      </c>
      <c r="B4" t="s">
        <v>380</v>
      </c>
    </row>
    <row r="5" spans="1:2" ht="66.599999999999994" customHeight="1" x14ac:dyDescent="0.3">
      <c r="A5" s="20">
        <v>1</v>
      </c>
      <c r="B5" s="7" t="s">
        <v>381</v>
      </c>
    </row>
    <row r="6" spans="1:2" ht="100.8" x14ac:dyDescent="0.3">
      <c r="A6" s="20">
        <v>2</v>
      </c>
      <c r="B6" s="11" t="s">
        <v>382</v>
      </c>
    </row>
    <row r="7" spans="1:2" ht="88.2" customHeight="1" x14ac:dyDescent="0.3">
      <c r="A7" s="20">
        <v>3</v>
      </c>
      <c r="B7" s="11" t="s">
        <v>383</v>
      </c>
    </row>
    <row r="8" spans="1:2" ht="87.6" customHeight="1" x14ac:dyDescent="0.3">
      <c r="A8" s="20">
        <v>0</v>
      </c>
      <c r="B8" s="11" t="s">
        <v>384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385</v>
      </c>
      <c r="B1" s="1" t="s">
        <v>354</v>
      </c>
    </row>
    <row r="2" spans="1:2" ht="28.8" x14ac:dyDescent="0.3">
      <c r="A2" s="17" t="s">
        <v>386</v>
      </c>
      <c r="B2" s="8" t="s">
        <v>387</v>
      </c>
    </row>
    <row r="3" spans="1:2" ht="28.8" x14ac:dyDescent="0.3">
      <c r="A3" s="17" t="s">
        <v>388</v>
      </c>
      <c r="B3" s="8" t="s">
        <v>389</v>
      </c>
    </row>
    <row r="4" spans="1:2" ht="28.8" x14ac:dyDescent="0.3">
      <c r="A4" s="17" t="s">
        <v>390</v>
      </c>
      <c r="B4" s="8" t="s">
        <v>391</v>
      </c>
    </row>
    <row r="5" spans="1:2" ht="43.2" x14ac:dyDescent="0.3">
      <c r="A5" s="17" t="s">
        <v>392</v>
      </c>
      <c r="B5" s="8" t="s">
        <v>393</v>
      </c>
    </row>
    <row r="6" spans="1:2" ht="28.8" x14ac:dyDescent="0.3">
      <c r="A6" s="17" t="s">
        <v>368</v>
      </c>
      <c r="B6" s="8" t="s">
        <v>394</v>
      </c>
    </row>
    <row r="7" spans="1:2" ht="43.2" x14ac:dyDescent="0.3">
      <c r="A7" s="17" t="s">
        <v>371</v>
      </c>
      <c r="B7" s="8" t="s">
        <v>395</v>
      </c>
    </row>
    <row r="8" spans="1:2" ht="43.2" x14ac:dyDescent="0.3">
      <c r="A8" s="17" t="s">
        <v>365</v>
      </c>
      <c r="B8" s="8" t="s">
        <v>396</v>
      </c>
    </row>
    <row r="9" spans="1:2" ht="28.8" x14ac:dyDescent="0.3">
      <c r="A9" s="17" t="s">
        <v>397</v>
      </c>
      <c r="B9" s="8" t="s">
        <v>398</v>
      </c>
    </row>
    <row r="10" spans="1:2" ht="28.8" x14ac:dyDescent="0.3">
      <c r="A10" s="17" t="s">
        <v>362</v>
      </c>
      <c r="B10" s="8" t="s">
        <v>399</v>
      </c>
    </row>
    <row r="11" spans="1:2" ht="28.8" x14ac:dyDescent="0.3">
      <c r="A11" s="17" t="s">
        <v>400</v>
      </c>
      <c r="B11" s="8" t="s">
        <v>401</v>
      </c>
    </row>
    <row r="12" spans="1:2" ht="28.8" x14ac:dyDescent="0.3">
      <c r="A12" s="17" t="s">
        <v>402</v>
      </c>
      <c r="B12" s="8" t="s">
        <v>403</v>
      </c>
    </row>
    <row r="13" spans="1:2" ht="43.2" x14ac:dyDescent="0.3">
      <c r="A13" s="17" t="s">
        <v>404</v>
      </c>
      <c r="B13" s="8" t="s">
        <v>405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290</v>
      </c>
      <c r="C1" t="s">
        <v>292</v>
      </c>
      <c r="D1" t="s">
        <v>1</v>
      </c>
      <c r="E1" t="s">
        <v>2</v>
      </c>
      <c r="F1" t="s">
        <v>296</v>
      </c>
      <c r="G1" t="s">
        <v>3</v>
      </c>
      <c r="H1" t="s">
        <v>4</v>
      </c>
      <c r="I1" t="s">
        <v>5</v>
      </c>
      <c r="J1" t="s">
        <v>6</v>
      </c>
      <c r="K1" t="s">
        <v>7</v>
      </c>
      <c r="L1" t="s">
        <v>8</v>
      </c>
      <c r="M1" t="s">
        <v>9</v>
      </c>
      <c r="N1" t="s">
        <v>298</v>
      </c>
      <c r="O1" t="s">
        <v>300</v>
      </c>
      <c r="P1" t="s">
        <v>467</v>
      </c>
      <c r="Q1" t="s">
        <v>468</v>
      </c>
      <c r="R1" t="s">
        <v>469</v>
      </c>
      <c r="S1" t="s">
        <v>470</v>
      </c>
      <c r="T1" t="s">
        <v>471</v>
      </c>
      <c r="U1" t="s">
        <v>472</v>
      </c>
      <c r="V1" t="s">
        <v>473</v>
      </c>
      <c r="W1" t="s">
        <v>474</v>
      </c>
      <c r="X1" t="s">
        <v>475</v>
      </c>
      <c r="Y1" t="s">
        <v>476</v>
      </c>
      <c r="Z1" t="s">
        <v>477</v>
      </c>
      <c r="AA1" t="s">
        <v>304</v>
      </c>
      <c r="AB1" t="s">
        <v>10</v>
      </c>
      <c r="AC1" t="s">
        <v>11</v>
      </c>
      <c r="AD1" t="s">
        <v>306</v>
      </c>
      <c r="AE1" t="s">
        <v>13</v>
      </c>
      <c r="AF1" t="s">
        <v>478</v>
      </c>
      <c r="AG1" t="s">
        <v>14</v>
      </c>
      <c r="AH1" t="s">
        <v>479</v>
      </c>
      <c r="AI1" t="s">
        <v>15</v>
      </c>
      <c r="AJ1" t="s">
        <v>16</v>
      </c>
      <c r="AK1" t="s">
        <v>480</v>
      </c>
      <c r="AL1" t="s">
        <v>481</v>
      </c>
      <c r="AM1" t="s">
        <v>482</v>
      </c>
      <c r="AN1" t="s">
        <v>483</v>
      </c>
      <c r="AO1" t="s">
        <v>484</v>
      </c>
      <c r="AP1" t="s">
        <v>485</v>
      </c>
      <c r="AQ1" t="s">
        <v>486</v>
      </c>
      <c r="AR1" t="s">
        <v>17</v>
      </c>
      <c r="AS1" t="s">
        <v>18</v>
      </c>
      <c r="AT1" t="s">
        <v>19</v>
      </c>
      <c r="AU1" t="s">
        <v>20</v>
      </c>
      <c r="AV1" t="s">
        <v>21</v>
      </c>
      <c r="AW1" t="s">
        <v>22</v>
      </c>
      <c r="AX1" t="s">
        <v>23</v>
      </c>
      <c r="AY1" t="s">
        <v>24</v>
      </c>
      <c r="AZ1" t="s">
        <v>25</v>
      </c>
      <c r="BA1" t="s">
        <v>26</v>
      </c>
      <c r="BB1" t="s">
        <v>27</v>
      </c>
      <c r="BC1" t="s">
        <v>28</v>
      </c>
      <c r="BD1" t="s">
        <v>29</v>
      </c>
      <c r="BE1" t="s">
        <v>30</v>
      </c>
      <c r="BF1" t="s">
        <v>31</v>
      </c>
      <c r="BG1" t="s">
        <v>313</v>
      </c>
    </row>
    <row r="2" spans="1:59" x14ac:dyDescent="0.3">
      <c r="A2">
        <v>802</v>
      </c>
      <c r="B2" t="s">
        <v>209</v>
      </c>
      <c r="C2" t="s">
        <v>210</v>
      </c>
      <c r="D2" t="s">
        <v>42</v>
      </c>
      <c r="E2" t="s">
        <v>43</v>
      </c>
      <c r="F2">
        <v>57.8</v>
      </c>
      <c r="G2">
        <v>57</v>
      </c>
      <c r="H2">
        <v>81</v>
      </c>
      <c r="I2">
        <v>85</v>
      </c>
      <c r="J2">
        <v>81</v>
      </c>
      <c r="K2">
        <v>86</v>
      </c>
      <c r="L2">
        <v>86</v>
      </c>
      <c r="M2">
        <v>897.76</v>
      </c>
      <c r="N2">
        <v>927.14</v>
      </c>
      <c r="O2">
        <v>12.5</v>
      </c>
      <c r="P2">
        <v>865.78</v>
      </c>
      <c r="Q2">
        <v>508.25</v>
      </c>
      <c r="R2">
        <v>366.75</v>
      </c>
      <c r="S2">
        <v>447.81</v>
      </c>
      <c r="T2">
        <v>398.41</v>
      </c>
      <c r="U2">
        <v>0.56999999999999995</v>
      </c>
      <c r="V2">
        <v>0.41</v>
      </c>
      <c r="W2">
        <v>0.5</v>
      </c>
      <c r="X2">
        <v>0.44</v>
      </c>
      <c r="Y2" t="s">
        <v>83</v>
      </c>
      <c r="Z2" t="s">
        <v>106</v>
      </c>
      <c r="AA2">
        <v>6.1</v>
      </c>
      <c r="AB2" t="s">
        <v>211</v>
      </c>
      <c r="AC2" t="s">
        <v>212</v>
      </c>
      <c r="AD2" t="s">
        <v>47</v>
      </c>
      <c r="AE2" t="s">
        <v>48</v>
      </c>
      <c r="AF2" t="s">
        <v>49</v>
      </c>
      <c r="AG2" t="s">
        <v>48</v>
      </c>
      <c r="AH2" t="s">
        <v>49</v>
      </c>
      <c r="AK2">
        <v>51.26</v>
      </c>
      <c r="AL2">
        <v>24.23</v>
      </c>
      <c r="AM2">
        <v>75.739999999999995</v>
      </c>
      <c r="AN2">
        <v>48.72</v>
      </c>
      <c r="AO2">
        <v>27.02</v>
      </c>
      <c r="AP2">
        <v>27.04</v>
      </c>
      <c r="AQ2">
        <v>27.04</v>
      </c>
      <c r="AR2">
        <v>2261</v>
      </c>
      <c r="AS2">
        <v>1983</v>
      </c>
      <c r="AT2">
        <v>4.5199999999999996</v>
      </c>
      <c r="AU2">
        <v>4.25</v>
      </c>
      <c r="AV2">
        <v>0</v>
      </c>
      <c r="AW2">
        <v>7868</v>
      </c>
      <c r="AX2">
        <v>0</v>
      </c>
      <c r="AY2">
        <v>2352</v>
      </c>
      <c r="AZ2">
        <v>0</v>
      </c>
      <c r="BA2">
        <v>0</v>
      </c>
      <c r="BB2">
        <v>7444</v>
      </c>
      <c r="BC2">
        <v>0</v>
      </c>
      <c r="BD2">
        <v>976</v>
      </c>
      <c r="BE2">
        <v>0</v>
      </c>
      <c r="BF2">
        <v>1</v>
      </c>
      <c r="BG2">
        <f>ROW()-1</f>
        <v>1</v>
      </c>
    </row>
    <row r="3" spans="1:59" x14ac:dyDescent="0.3">
      <c r="A3">
        <v>835</v>
      </c>
      <c r="B3" t="s">
        <v>248</v>
      </c>
      <c r="C3" t="s">
        <v>249</v>
      </c>
      <c r="D3" t="s">
        <v>42</v>
      </c>
      <c r="E3" t="s">
        <v>35</v>
      </c>
      <c r="F3">
        <v>34.5</v>
      </c>
      <c r="G3">
        <v>40</v>
      </c>
      <c r="H3">
        <v>60</v>
      </c>
      <c r="I3">
        <v>88</v>
      </c>
      <c r="J3">
        <v>88</v>
      </c>
      <c r="K3">
        <v>88</v>
      </c>
      <c r="L3">
        <v>88</v>
      </c>
      <c r="M3">
        <v>733.63</v>
      </c>
      <c r="N3">
        <v>757.64</v>
      </c>
      <c r="O3">
        <v>14.73</v>
      </c>
      <c r="P3">
        <v>595.53</v>
      </c>
      <c r="Q3">
        <v>858.01</v>
      </c>
      <c r="R3">
        <v>1280.27</v>
      </c>
      <c r="S3">
        <v>1039.72</v>
      </c>
      <c r="T3">
        <v>1191.71</v>
      </c>
      <c r="U3">
        <v>1.17</v>
      </c>
      <c r="V3">
        <v>1.75</v>
      </c>
      <c r="W3">
        <v>1.42</v>
      </c>
      <c r="X3">
        <v>1.62</v>
      </c>
      <c r="Y3" t="s">
        <v>72</v>
      </c>
      <c r="Z3" t="s">
        <v>72</v>
      </c>
      <c r="AA3">
        <v>5.7</v>
      </c>
      <c r="AB3" t="s">
        <v>250</v>
      </c>
      <c r="AC3" t="s">
        <v>251</v>
      </c>
      <c r="AD3" t="s">
        <v>47</v>
      </c>
      <c r="AE3" t="s">
        <v>75</v>
      </c>
      <c r="AF3" t="s">
        <v>75</v>
      </c>
      <c r="AG3" t="s">
        <v>75</v>
      </c>
      <c r="AH3" t="s">
        <v>75</v>
      </c>
      <c r="AK3">
        <v>67.5</v>
      </c>
      <c r="AL3">
        <v>24.23</v>
      </c>
      <c r="AM3">
        <v>67.349999999999994</v>
      </c>
      <c r="AN3">
        <v>32.49</v>
      </c>
      <c r="AO3">
        <v>34.86</v>
      </c>
      <c r="AP3">
        <v>43.27</v>
      </c>
      <c r="AQ3">
        <v>43.27</v>
      </c>
      <c r="AR3">
        <v>3986</v>
      </c>
      <c r="AS3">
        <v>3986</v>
      </c>
      <c r="AT3">
        <v>6.41</v>
      </c>
      <c r="AU3">
        <v>8.17</v>
      </c>
      <c r="AV3">
        <v>0</v>
      </c>
      <c r="AW3">
        <v>5448</v>
      </c>
      <c r="AX3">
        <v>0</v>
      </c>
      <c r="AY3">
        <v>19100</v>
      </c>
      <c r="AZ3">
        <v>1000</v>
      </c>
      <c r="BA3">
        <v>0</v>
      </c>
      <c r="BB3">
        <v>0</v>
      </c>
      <c r="BC3">
        <v>0</v>
      </c>
      <c r="BD3">
        <v>25512</v>
      </c>
      <c r="BE3">
        <v>7070</v>
      </c>
      <c r="BF3">
        <v>1</v>
      </c>
      <c r="BG3">
        <f t="shared" ref="BG3:BG66" si="0">ROW()-1</f>
        <v>2</v>
      </c>
    </row>
    <row r="4" spans="1:59" x14ac:dyDescent="0.3">
      <c r="A4">
        <v>68</v>
      </c>
      <c r="B4" t="s">
        <v>40</v>
      </c>
      <c r="C4" t="s">
        <v>41</v>
      </c>
      <c r="D4" t="s">
        <v>42</v>
      </c>
      <c r="E4" t="s">
        <v>43</v>
      </c>
      <c r="F4">
        <v>39.1</v>
      </c>
      <c r="G4">
        <v>42</v>
      </c>
      <c r="H4">
        <v>59</v>
      </c>
      <c r="I4">
        <v>80</v>
      </c>
      <c r="J4">
        <v>88</v>
      </c>
      <c r="K4">
        <v>88</v>
      </c>
      <c r="L4">
        <v>88</v>
      </c>
      <c r="M4">
        <v>704.12</v>
      </c>
      <c r="N4">
        <v>727.17</v>
      </c>
      <c r="O4">
        <v>15.27</v>
      </c>
      <c r="P4">
        <v>597.5</v>
      </c>
      <c r="Q4">
        <v>651.88</v>
      </c>
      <c r="R4">
        <v>814.22</v>
      </c>
      <c r="S4">
        <v>745.97</v>
      </c>
      <c r="T4">
        <v>805.98</v>
      </c>
      <c r="U4">
        <v>0.93</v>
      </c>
      <c r="V4">
        <v>1.1599999999999999</v>
      </c>
      <c r="W4">
        <v>1.06</v>
      </c>
      <c r="X4">
        <v>1.1399999999999999</v>
      </c>
      <c r="Y4" t="s">
        <v>44</v>
      </c>
      <c r="Z4" t="s">
        <v>44</v>
      </c>
      <c r="AA4">
        <v>3.9</v>
      </c>
      <c r="AB4" t="s">
        <v>45</v>
      </c>
      <c r="AC4" t="s">
        <v>46</v>
      </c>
      <c r="AD4" t="s">
        <v>47</v>
      </c>
      <c r="AE4" t="s">
        <v>48</v>
      </c>
      <c r="AF4" t="s">
        <v>49</v>
      </c>
      <c r="AG4" t="s">
        <v>48</v>
      </c>
      <c r="AH4" t="s">
        <v>49</v>
      </c>
      <c r="AK4">
        <v>62.11</v>
      </c>
      <c r="AL4">
        <v>24.23</v>
      </c>
      <c r="AM4">
        <v>68.08</v>
      </c>
      <c r="AN4">
        <v>37.880000000000003</v>
      </c>
      <c r="AO4">
        <v>30.2</v>
      </c>
      <c r="AP4">
        <v>37.880000000000003</v>
      </c>
      <c r="AQ4">
        <v>37.880000000000003</v>
      </c>
      <c r="AR4">
        <v>3031</v>
      </c>
      <c r="AS4">
        <v>3477</v>
      </c>
      <c r="AT4">
        <v>4.91</v>
      </c>
      <c r="AU4">
        <v>7.58</v>
      </c>
      <c r="AV4">
        <v>0</v>
      </c>
      <c r="AW4">
        <v>8367</v>
      </c>
      <c r="AX4">
        <v>0</v>
      </c>
      <c r="AY4">
        <v>6501</v>
      </c>
      <c r="AZ4">
        <v>0</v>
      </c>
      <c r="BA4">
        <v>2</v>
      </c>
      <c r="BB4">
        <v>657</v>
      </c>
      <c r="BC4">
        <v>0</v>
      </c>
      <c r="BD4">
        <v>25694</v>
      </c>
      <c r="BE4">
        <v>0</v>
      </c>
      <c r="BF4">
        <v>1</v>
      </c>
      <c r="BG4">
        <f t="shared" si="0"/>
        <v>3</v>
      </c>
    </row>
    <row r="5" spans="1:59" x14ac:dyDescent="0.3">
      <c r="A5">
        <v>837</v>
      </c>
      <c r="B5" t="s">
        <v>252</v>
      </c>
      <c r="C5" t="s">
        <v>253</v>
      </c>
      <c r="D5" t="s">
        <v>42</v>
      </c>
      <c r="E5" t="s">
        <v>35</v>
      </c>
      <c r="F5">
        <v>44.7</v>
      </c>
      <c r="G5">
        <v>50</v>
      </c>
      <c r="H5">
        <v>80</v>
      </c>
      <c r="I5">
        <v>87</v>
      </c>
      <c r="J5">
        <v>88</v>
      </c>
      <c r="K5">
        <v>88</v>
      </c>
      <c r="L5">
        <v>88</v>
      </c>
      <c r="M5">
        <v>425.07</v>
      </c>
      <c r="N5">
        <v>438.98</v>
      </c>
      <c r="O5">
        <v>6.78</v>
      </c>
      <c r="P5">
        <v>455.78</v>
      </c>
      <c r="Q5">
        <v>548.83000000000004</v>
      </c>
      <c r="R5">
        <v>427.72</v>
      </c>
      <c r="S5">
        <v>510.71</v>
      </c>
      <c r="T5">
        <v>454.13</v>
      </c>
      <c r="U5">
        <v>1.29</v>
      </c>
      <c r="V5">
        <v>1.01</v>
      </c>
      <c r="W5">
        <v>1.2</v>
      </c>
      <c r="X5">
        <v>1.07</v>
      </c>
      <c r="Y5" t="s">
        <v>72</v>
      </c>
      <c r="Z5" t="s">
        <v>44</v>
      </c>
      <c r="AA5">
        <v>4.9000000000000004</v>
      </c>
      <c r="AB5" t="s">
        <v>208</v>
      </c>
      <c r="AC5" t="s">
        <v>212</v>
      </c>
      <c r="AD5" t="s">
        <v>54</v>
      </c>
      <c r="AE5" t="s">
        <v>49</v>
      </c>
      <c r="AF5" t="s">
        <v>49</v>
      </c>
      <c r="AG5" t="s">
        <v>48</v>
      </c>
      <c r="AH5" t="s">
        <v>48</v>
      </c>
      <c r="AK5">
        <v>59.29</v>
      </c>
      <c r="AL5">
        <v>24.23</v>
      </c>
      <c r="AM5">
        <v>75.650000000000006</v>
      </c>
      <c r="AN5">
        <v>40.700000000000003</v>
      </c>
      <c r="AO5">
        <v>34.950000000000003</v>
      </c>
      <c r="AP5">
        <v>35.06</v>
      </c>
      <c r="AQ5">
        <v>35.06</v>
      </c>
      <c r="AR5">
        <v>3214</v>
      </c>
      <c r="AS5">
        <v>3245</v>
      </c>
      <c r="AT5">
        <v>4.82</v>
      </c>
      <c r="AU5">
        <v>4.16</v>
      </c>
      <c r="AV5">
        <v>0</v>
      </c>
      <c r="AW5">
        <v>10185</v>
      </c>
      <c r="AX5">
        <v>0</v>
      </c>
      <c r="AY5">
        <v>5320</v>
      </c>
      <c r="AZ5">
        <v>0</v>
      </c>
      <c r="BA5">
        <v>0</v>
      </c>
      <c r="BB5">
        <v>12441</v>
      </c>
      <c r="BC5">
        <v>0</v>
      </c>
      <c r="BD5">
        <v>1056</v>
      </c>
      <c r="BE5">
        <v>0</v>
      </c>
      <c r="BF5">
        <v>1</v>
      </c>
      <c r="BG5">
        <f t="shared" si="0"/>
        <v>4</v>
      </c>
    </row>
    <row r="6" spans="1:59" x14ac:dyDescent="0.3">
      <c r="A6">
        <v>318</v>
      </c>
      <c r="B6" t="s">
        <v>93</v>
      </c>
      <c r="C6" t="s">
        <v>94</v>
      </c>
      <c r="D6" t="s">
        <v>42</v>
      </c>
      <c r="E6" t="s">
        <v>35</v>
      </c>
      <c r="F6">
        <v>43.5</v>
      </c>
      <c r="G6">
        <v>42</v>
      </c>
      <c r="H6">
        <v>77</v>
      </c>
      <c r="I6">
        <v>84</v>
      </c>
      <c r="J6">
        <v>82</v>
      </c>
      <c r="K6">
        <v>88</v>
      </c>
      <c r="L6">
        <v>88</v>
      </c>
      <c r="M6">
        <v>424.03</v>
      </c>
      <c r="N6">
        <v>437.91</v>
      </c>
      <c r="O6">
        <v>8.6300000000000008</v>
      </c>
      <c r="P6">
        <v>405.84</v>
      </c>
      <c r="Q6">
        <v>359.34</v>
      </c>
      <c r="R6">
        <v>264.26</v>
      </c>
      <c r="S6">
        <v>371.26</v>
      </c>
      <c r="T6">
        <v>344.87</v>
      </c>
      <c r="U6">
        <v>0.85</v>
      </c>
      <c r="V6">
        <v>0.62</v>
      </c>
      <c r="W6">
        <v>0.88</v>
      </c>
      <c r="X6">
        <v>0.81</v>
      </c>
      <c r="Y6" t="s">
        <v>44</v>
      </c>
      <c r="Z6" t="s">
        <v>44</v>
      </c>
      <c r="AA6">
        <v>5.8</v>
      </c>
      <c r="AB6" t="s">
        <v>95</v>
      </c>
      <c r="AD6" t="s">
        <v>54</v>
      </c>
      <c r="AE6" t="s">
        <v>49</v>
      </c>
      <c r="AF6" t="s">
        <v>49</v>
      </c>
      <c r="AG6" t="s">
        <v>49</v>
      </c>
      <c r="AH6" t="s">
        <v>49</v>
      </c>
      <c r="AK6">
        <v>61.51</v>
      </c>
      <c r="AL6">
        <v>24.23</v>
      </c>
      <c r="AM6">
        <v>67.31</v>
      </c>
      <c r="AN6">
        <v>38.479999999999997</v>
      </c>
      <c r="AO6">
        <v>28.83</v>
      </c>
      <c r="AP6">
        <v>37.28</v>
      </c>
      <c r="AQ6">
        <v>37.28</v>
      </c>
      <c r="AR6">
        <v>3385</v>
      </c>
      <c r="AS6">
        <v>3284</v>
      </c>
      <c r="AT6">
        <v>3.74</v>
      </c>
      <c r="AU6">
        <v>3.73</v>
      </c>
      <c r="AV6">
        <v>51</v>
      </c>
      <c r="AW6">
        <v>12592</v>
      </c>
      <c r="AX6">
        <v>0</v>
      </c>
      <c r="AY6">
        <v>32</v>
      </c>
      <c r="AZ6">
        <v>0</v>
      </c>
      <c r="BA6">
        <v>51</v>
      </c>
      <c r="BB6">
        <v>12199</v>
      </c>
      <c r="BC6">
        <v>0</v>
      </c>
      <c r="BD6">
        <v>0</v>
      </c>
      <c r="BE6">
        <v>0</v>
      </c>
      <c r="BF6">
        <v>1</v>
      </c>
      <c r="BG6">
        <f t="shared" si="0"/>
        <v>5</v>
      </c>
    </row>
    <row r="7" spans="1:59" x14ac:dyDescent="0.3">
      <c r="A7">
        <v>833</v>
      </c>
      <c r="B7" t="s">
        <v>243</v>
      </c>
      <c r="C7" t="s">
        <v>244</v>
      </c>
      <c r="D7" t="s">
        <v>42</v>
      </c>
      <c r="E7" t="s">
        <v>43</v>
      </c>
      <c r="F7">
        <v>45.7</v>
      </c>
      <c r="G7">
        <v>45</v>
      </c>
      <c r="H7">
        <v>83</v>
      </c>
      <c r="I7">
        <v>83</v>
      </c>
      <c r="J7">
        <v>81</v>
      </c>
      <c r="K7">
        <v>84</v>
      </c>
      <c r="L7">
        <v>85</v>
      </c>
      <c r="M7">
        <v>339.88</v>
      </c>
      <c r="N7">
        <v>351</v>
      </c>
      <c r="O7">
        <v>6.5</v>
      </c>
      <c r="P7">
        <v>311.63</v>
      </c>
      <c r="Q7">
        <v>229.02</v>
      </c>
      <c r="R7">
        <v>161.02000000000001</v>
      </c>
      <c r="S7">
        <v>217.06</v>
      </c>
      <c r="T7">
        <v>194.92</v>
      </c>
      <c r="U7">
        <v>0.67</v>
      </c>
      <c r="V7">
        <v>0.47</v>
      </c>
      <c r="W7">
        <v>0.64</v>
      </c>
      <c r="X7">
        <v>0.56999999999999995</v>
      </c>
      <c r="Y7" t="s">
        <v>83</v>
      </c>
      <c r="Z7" t="s">
        <v>83</v>
      </c>
      <c r="AA7">
        <v>5.4</v>
      </c>
      <c r="AC7" t="s">
        <v>245</v>
      </c>
      <c r="AD7" t="s">
        <v>54</v>
      </c>
      <c r="AE7" t="s">
        <v>48</v>
      </c>
      <c r="AF7" t="s">
        <v>48</v>
      </c>
      <c r="AG7" t="s">
        <v>48</v>
      </c>
      <c r="AH7" t="s">
        <v>48</v>
      </c>
      <c r="AK7">
        <v>61.05</v>
      </c>
      <c r="AL7">
        <v>24.23</v>
      </c>
      <c r="AM7">
        <v>72.650000000000006</v>
      </c>
      <c r="AN7">
        <v>38.93</v>
      </c>
      <c r="AO7">
        <v>33.72</v>
      </c>
      <c r="AP7">
        <v>36.83</v>
      </c>
      <c r="AQ7">
        <v>36.83</v>
      </c>
      <c r="AR7">
        <v>3063</v>
      </c>
      <c r="AS7">
        <v>2975</v>
      </c>
      <c r="AT7">
        <v>3.93</v>
      </c>
      <c r="AU7">
        <v>3.93</v>
      </c>
      <c r="AV7">
        <v>0</v>
      </c>
      <c r="AW7">
        <v>12040</v>
      </c>
      <c r="AX7">
        <v>0</v>
      </c>
      <c r="AY7">
        <v>0</v>
      </c>
      <c r="AZ7">
        <v>0</v>
      </c>
      <c r="BA7">
        <v>0</v>
      </c>
      <c r="BB7">
        <v>11688</v>
      </c>
      <c r="BC7">
        <v>0</v>
      </c>
      <c r="BD7">
        <v>0</v>
      </c>
      <c r="BE7">
        <v>0</v>
      </c>
      <c r="BF7">
        <v>1</v>
      </c>
      <c r="BG7">
        <f t="shared" si="0"/>
        <v>6</v>
      </c>
    </row>
    <row r="8" spans="1:59" x14ac:dyDescent="0.3">
      <c r="A8">
        <v>462</v>
      </c>
      <c r="B8" t="s">
        <v>139</v>
      </c>
      <c r="C8" t="s">
        <v>140</v>
      </c>
      <c r="D8" t="s">
        <v>42</v>
      </c>
      <c r="E8" t="s">
        <v>43</v>
      </c>
      <c r="F8">
        <v>47</v>
      </c>
      <c r="G8">
        <v>37</v>
      </c>
      <c r="H8">
        <v>66</v>
      </c>
      <c r="I8">
        <v>80</v>
      </c>
      <c r="J8">
        <v>88</v>
      </c>
      <c r="K8">
        <v>88</v>
      </c>
      <c r="L8">
        <v>88</v>
      </c>
      <c r="M8">
        <v>310.86</v>
      </c>
      <c r="N8">
        <v>321.02999999999997</v>
      </c>
      <c r="O8">
        <v>7.5</v>
      </c>
      <c r="P8">
        <v>273.76</v>
      </c>
      <c r="Q8">
        <v>276.95999999999998</v>
      </c>
      <c r="R8">
        <v>311.45</v>
      </c>
      <c r="S8">
        <v>296.08</v>
      </c>
      <c r="T8">
        <v>330.54</v>
      </c>
      <c r="U8">
        <v>0.89</v>
      </c>
      <c r="V8">
        <v>1</v>
      </c>
      <c r="W8">
        <v>0.95</v>
      </c>
      <c r="X8">
        <v>1.06</v>
      </c>
      <c r="Y8" t="s">
        <v>44</v>
      </c>
      <c r="Z8" t="s">
        <v>44</v>
      </c>
      <c r="AA8">
        <v>5.7</v>
      </c>
      <c r="AB8" t="s">
        <v>45</v>
      </c>
      <c r="AC8" t="s">
        <v>74</v>
      </c>
      <c r="AD8" t="s">
        <v>54</v>
      </c>
      <c r="AE8" t="s">
        <v>49</v>
      </c>
      <c r="AF8" t="s">
        <v>49</v>
      </c>
      <c r="AG8" t="s">
        <v>49</v>
      </c>
      <c r="AH8" t="s">
        <v>49</v>
      </c>
      <c r="AK8">
        <v>65.11</v>
      </c>
      <c r="AL8">
        <v>24.23</v>
      </c>
      <c r="AM8">
        <v>75.77</v>
      </c>
      <c r="AN8">
        <v>34.880000000000003</v>
      </c>
      <c r="AO8">
        <v>40.89</v>
      </c>
      <c r="AP8">
        <v>40.89</v>
      </c>
      <c r="AQ8">
        <v>40.89</v>
      </c>
      <c r="AR8">
        <v>3377</v>
      </c>
      <c r="AS8">
        <v>3836</v>
      </c>
      <c r="AT8">
        <v>4</v>
      </c>
      <c r="AU8">
        <v>4</v>
      </c>
      <c r="AV8">
        <v>0</v>
      </c>
      <c r="AW8">
        <v>13508</v>
      </c>
      <c r="AX8">
        <v>0</v>
      </c>
      <c r="AY8">
        <v>0</v>
      </c>
      <c r="AZ8">
        <v>0</v>
      </c>
      <c r="BA8">
        <v>0</v>
      </c>
      <c r="BB8">
        <v>15344</v>
      </c>
      <c r="BC8">
        <v>0</v>
      </c>
      <c r="BD8">
        <v>0</v>
      </c>
      <c r="BE8">
        <v>0</v>
      </c>
      <c r="BF8">
        <v>1</v>
      </c>
      <c r="BG8">
        <f t="shared" si="0"/>
        <v>7</v>
      </c>
    </row>
    <row r="9" spans="1:59" x14ac:dyDescent="0.3">
      <c r="A9">
        <v>972</v>
      </c>
      <c r="B9" t="s">
        <v>269</v>
      </c>
      <c r="C9" t="s">
        <v>270</v>
      </c>
      <c r="D9" t="s">
        <v>42</v>
      </c>
      <c r="E9" t="s">
        <v>43</v>
      </c>
      <c r="F9">
        <v>62.2</v>
      </c>
      <c r="G9">
        <v>51</v>
      </c>
      <c r="H9">
        <v>82</v>
      </c>
      <c r="I9">
        <v>87</v>
      </c>
      <c r="J9">
        <v>88</v>
      </c>
      <c r="K9">
        <v>88</v>
      </c>
      <c r="L9">
        <v>88</v>
      </c>
      <c r="M9">
        <v>242.14</v>
      </c>
      <c r="N9">
        <v>250.07</v>
      </c>
      <c r="O9">
        <v>4.59</v>
      </c>
      <c r="P9">
        <v>239.7</v>
      </c>
      <c r="Q9">
        <v>313.83999999999997</v>
      </c>
      <c r="R9">
        <v>525.88</v>
      </c>
      <c r="S9">
        <v>408.55</v>
      </c>
      <c r="T9">
        <v>500.66</v>
      </c>
      <c r="U9">
        <v>1.3</v>
      </c>
      <c r="V9">
        <v>2.17</v>
      </c>
      <c r="W9">
        <v>1.69</v>
      </c>
      <c r="X9">
        <v>2.0699999999999998</v>
      </c>
      <c r="Y9" t="s">
        <v>72</v>
      </c>
      <c r="Z9" t="s">
        <v>90</v>
      </c>
      <c r="AA9">
        <v>4</v>
      </c>
      <c r="AB9" t="s">
        <v>52</v>
      </c>
      <c r="AC9" t="s">
        <v>271</v>
      </c>
      <c r="AD9" t="s">
        <v>54</v>
      </c>
      <c r="AE9" t="s">
        <v>49</v>
      </c>
      <c r="AF9" t="s">
        <v>49</v>
      </c>
      <c r="AG9" t="s">
        <v>75</v>
      </c>
      <c r="AH9" t="s">
        <v>75</v>
      </c>
      <c r="AK9">
        <v>53.28</v>
      </c>
      <c r="AL9">
        <v>24.23</v>
      </c>
      <c r="AM9">
        <v>75.760000000000005</v>
      </c>
      <c r="AN9">
        <v>46.71</v>
      </c>
      <c r="AO9">
        <v>29.05</v>
      </c>
      <c r="AP9">
        <v>29.05</v>
      </c>
      <c r="AQ9">
        <v>29.05</v>
      </c>
      <c r="AR9">
        <v>2688</v>
      </c>
      <c r="AS9">
        <v>2711</v>
      </c>
      <c r="AT9">
        <v>4</v>
      </c>
      <c r="AU9">
        <v>7.7</v>
      </c>
      <c r="AV9">
        <v>0</v>
      </c>
      <c r="AW9">
        <v>10752</v>
      </c>
      <c r="AX9">
        <v>0</v>
      </c>
      <c r="AY9">
        <v>0</v>
      </c>
      <c r="AZ9">
        <v>0</v>
      </c>
      <c r="BA9">
        <v>0</v>
      </c>
      <c r="BB9">
        <v>808</v>
      </c>
      <c r="BC9">
        <v>0</v>
      </c>
      <c r="BD9">
        <v>20072</v>
      </c>
      <c r="BE9">
        <v>0</v>
      </c>
      <c r="BF9">
        <v>1</v>
      </c>
      <c r="BG9">
        <f t="shared" si="0"/>
        <v>8</v>
      </c>
    </row>
    <row r="10" spans="1:59" x14ac:dyDescent="0.3">
      <c r="A10">
        <v>407</v>
      </c>
      <c r="B10" t="s">
        <v>128</v>
      </c>
      <c r="C10" t="s">
        <v>129</v>
      </c>
      <c r="D10" t="s">
        <v>114</v>
      </c>
      <c r="E10" t="s">
        <v>43</v>
      </c>
      <c r="F10">
        <v>47.7</v>
      </c>
      <c r="G10">
        <v>45</v>
      </c>
      <c r="H10">
        <v>81</v>
      </c>
      <c r="I10">
        <v>75</v>
      </c>
      <c r="J10">
        <v>80</v>
      </c>
      <c r="K10">
        <v>83</v>
      </c>
      <c r="L10">
        <v>85</v>
      </c>
      <c r="M10">
        <v>185.33</v>
      </c>
      <c r="N10">
        <v>191.4</v>
      </c>
      <c r="O10">
        <v>3.7</v>
      </c>
      <c r="P10">
        <v>212.93</v>
      </c>
      <c r="Q10">
        <v>122.05</v>
      </c>
      <c r="R10">
        <v>124.92</v>
      </c>
      <c r="S10">
        <v>129.51</v>
      </c>
      <c r="T10">
        <v>139.69999999999999</v>
      </c>
      <c r="U10">
        <v>0.66</v>
      </c>
      <c r="V10">
        <v>0.67</v>
      </c>
      <c r="W10">
        <v>0.7</v>
      </c>
      <c r="X10">
        <v>0.75</v>
      </c>
      <c r="Y10" t="s">
        <v>83</v>
      </c>
      <c r="Z10" t="s">
        <v>83</v>
      </c>
      <c r="AA10">
        <v>4.4000000000000004</v>
      </c>
      <c r="AC10" t="s">
        <v>130</v>
      </c>
      <c r="AD10" t="s">
        <v>54</v>
      </c>
      <c r="AE10" t="s">
        <v>85</v>
      </c>
      <c r="AF10" t="s">
        <v>85</v>
      </c>
      <c r="AG10" t="s">
        <v>85</v>
      </c>
      <c r="AH10" t="s">
        <v>85</v>
      </c>
      <c r="AK10">
        <v>58.2</v>
      </c>
      <c r="AL10">
        <v>24.23</v>
      </c>
      <c r="AM10">
        <v>74.900000000000006</v>
      </c>
      <c r="AN10">
        <v>41.78</v>
      </c>
      <c r="AO10">
        <v>33.119999999999997</v>
      </c>
      <c r="AP10">
        <v>33.979999999999997</v>
      </c>
      <c r="AQ10">
        <v>33.979999999999997</v>
      </c>
      <c r="AR10">
        <v>2284</v>
      </c>
      <c r="AS10">
        <v>2595</v>
      </c>
      <c r="AT10">
        <v>3.99</v>
      </c>
      <c r="AU10">
        <v>3.98</v>
      </c>
      <c r="AV10">
        <v>0</v>
      </c>
      <c r="AW10">
        <v>9123</v>
      </c>
      <c r="AX10">
        <v>0</v>
      </c>
      <c r="AY10">
        <v>0</v>
      </c>
      <c r="AZ10">
        <v>0</v>
      </c>
      <c r="BA10">
        <v>0</v>
      </c>
      <c r="BB10">
        <v>10317</v>
      </c>
      <c r="BC10">
        <v>0</v>
      </c>
      <c r="BD10">
        <v>0</v>
      </c>
      <c r="BE10">
        <v>0</v>
      </c>
      <c r="BF10">
        <v>0</v>
      </c>
      <c r="BG10">
        <f t="shared" si="0"/>
        <v>9</v>
      </c>
    </row>
    <row r="11" spans="1:59" x14ac:dyDescent="0.3">
      <c r="A11">
        <v>826</v>
      </c>
      <c r="B11" t="s">
        <v>233</v>
      </c>
      <c r="C11" t="s">
        <v>234</v>
      </c>
      <c r="D11" t="s">
        <v>78</v>
      </c>
      <c r="E11" t="s">
        <v>43</v>
      </c>
      <c r="F11">
        <v>28</v>
      </c>
      <c r="G11">
        <v>28</v>
      </c>
      <c r="H11">
        <v>43</v>
      </c>
      <c r="I11">
        <v>55</v>
      </c>
      <c r="J11">
        <v>56</v>
      </c>
      <c r="K11">
        <v>64</v>
      </c>
      <c r="L11">
        <v>67</v>
      </c>
      <c r="M11">
        <v>181.9</v>
      </c>
      <c r="N11">
        <v>187.85</v>
      </c>
      <c r="O11">
        <v>5.86</v>
      </c>
      <c r="P11">
        <v>136.72</v>
      </c>
      <c r="Q11">
        <v>129.83000000000001</v>
      </c>
      <c r="R11">
        <v>111.93</v>
      </c>
      <c r="S11">
        <v>130.13</v>
      </c>
      <c r="T11">
        <v>130.58000000000001</v>
      </c>
      <c r="U11">
        <v>0.71</v>
      </c>
      <c r="V11">
        <v>0.62</v>
      </c>
      <c r="W11">
        <v>0.72</v>
      </c>
      <c r="X11">
        <v>0.72</v>
      </c>
      <c r="Y11" t="s">
        <v>83</v>
      </c>
      <c r="Z11" t="s">
        <v>83</v>
      </c>
      <c r="AA11">
        <v>4.8</v>
      </c>
      <c r="AB11" t="s">
        <v>196</v>
      </c>
      <c r="AD11" t="s">
        <v>54</v>
      </c>
      <c r="AE11" t="s">
        <v>85</v>
      </c>
      <c r="AF11" t="s">
        <v>85</v>
      </c>
      <c r="AG11" t="s">
        <v>85</v>
      </c>
      <c r="AH11" t="s">
        <v>85</v>
      </c>
      <c r="AK11">
        <v>74.33</v>
      </c>
      <c r="AL11">
        <v>24.23</v>
      </c>
      <c r="AM11">
        <v>63.51</v>
      </c>
      <c r="AN11">
        <v>25.66</v>
      </c>
      <c r="AO11">
        <v>37.85</v>
      </c>
      <c r="AP11">
        <v>50.1</v>
      </c>
      <c r="AQ11">
        <v>50.1</v>
      </c>
      <c r="AR11">
        <v>2079</v>
      </c>
      <c r="AS11">
        <v>2193</v>
      </c>
      <c r="AT11">
        <v>4</v>
      </c>
      <c r="AU11">
        <v>3.99</v>
      </c>
      <c r="AV11">
        <v>0</v>
      </c>
      <c r="AW11">
        <v>8316</v>
      </c>
      <c r="AX11">
        <v>0</v>
      </c>
      <c r="AY11">
        <v>0</v>
      </c>
      <c r="AZ11">
        <v>0</v>
      </c>
      <c r="BA11">
        <v>0</v>
      </c>
      <c r="BB11">
        <v>8760</v>
      </c>
      <c r="BC11">
        <v>0</v>
      </c>
      <c r="BD11">
        <v>0</v>
      </c>
      <c r="BE11">
        <v>0</v>
      </c>
      <c r="BF11">
        <v>0</v>
      </c>
      <c r="BG11">
        <f t="shared" si="0"/>
        <v>10</v>
      </c>
    </row>
    <row r="12" spans="1:59" x14ac:dyDescent="0.3">
      <c r="A12">
        <v>817</v>
      </c>
      <c r="B12" t="s">
        <v>223</v>
      </c>
      <c r="C12" t="s">
        <v>224</v>
      </c>
      <c r="D12" t="s">
        <v>34</v>
      </c>
      <c r="E12" t="s">
        <v>43</v>
      </c>
      <c r="F12">
        <v>24.5</v>
      </c>
      <c r="G12">
        <v>23</v>
      </c>
      <c r="H12">
        <v>26</v>
      </c>
      <c r="I12">
        <v>23</v>
      </c>
      <c r="J12">
        <v>25</v>
      </c>
      <c r="K12">
        <v>29</v>
      </c>
      <c r="L12">
        <v>36</v>
      </c>
      <c r="M12">
        <v>172.87</v>
      </c>
      <c r="N12">
        <v>178.53</v>
      </c>
      <c r="O12">
        <v>5.54</v>
      </c>
      <c r="P12">
        <v>66.73</v>
      </c>
      <c r="Q12">
        <v>38.51</v>
      </c>
      <c r="R12">
        <v>39.909999999999997</v>
      </c>
      <c r="S12">
        <v>40.49</v>
      </c>
      <c r="T12">
        <v>44.57</v>
      </c>
      <c r="U12">
        <v>0.22</v>
      </c>
      <c r="V12">
        <v>0.23</v>
      </c>
      <c r="W12">
        <v>0.23</v>
      </c>
      <c r="X12">
        <v>0.26</v>
      </c>
      <c r="Y12" t="s">
        <v>106</v>
      </c>
      <c r="Z12" t="s">
        <v>106</v>
      </c>
      <c r="AA12">
        <v>4.9000000000000004</v>
      </c>
      <c r="AB12" t="s">
        <v>52</v>
      </c>
      <c r="AC12" t="s">
        <v>101</v>
      </c>
      <c r="AD12" t="s">
        <v>54</v>
      </c>
      <c r="AE12" t="s">
        <v>85</v>
      </c>
      <c r="AF12" t="s">
        <v>85</v>
      </c>
      <c r="AG12" t="s">
        <v>85</v>
      </c>
      <c r="AH12" t="s">
        <v>85</v>
      </c>
      <c r="AK12">
        <v>79.78</v>
      </c>
      <c r="AL12">
        <v>24.23</v>
      </c>
      <c r="AM12">
        <v>62.9</v>
      </c>
      <c r="AN12">
        <v>20.21</v>
      </c>
      <c r="AO12">
        <v>42.69</v>
      </c>
      <c r="AP12">
        <v>55.55</v>
      </c>
      <c r="AQ12">
        <v>55.55</v>
      </c>
      <c r="AR12">
        <v>426</v>
      </c>
      <c r="AS12">
        <v>682</v>
      </c>
      <c r="AT12">
        <v>3.38</v>
      </c>
      <c r="AU12">
        <v>3.5</v>
      </c>
      <c r="AV12">
        <v>0</v>
      </c>
      <c r="AW12">
        <v>1438</v>
      </c>
      <c r="AX12">
        <v>0</v>
      </c>
      <c r="AY12">
        <v>0</v>
      </c>
      <c r="AZ12">
        <v>0</v>
      </c>
      <c r="BA12">
        <v>0</v>
      </c>
      <c r="BB12">
        <v>2389</v>
      </c>
      <c r="BC12">
        <v>0</v>
      </c>
      <c r="BD12">
        <v>0</v>
      </c>
      <c r="BE12">
        <v>0</v>
      </c>
      <c r="BF12">
        <v>0</v>
      </c>
      <c r="BG12">
        <f t="shared" si="0"/>
        <v>11</v>
      </c>
    </row>
    <row r="13" spans="1:59" x14ac:dyDescent="0.3">
      <c r="A13">
        <v>541</v>
      </c>
      <c r="B13" t="s">
        <v>149</v>
      </c>
      <c r="C13" t="s">
        <v>150</v>
      </c>
      <c r="D13" t="s">
        <v>120</v>
      </c>
      <c r="E13" t="s">
        <v>43</v>
      </c>
      <c r="F13">
        <v>41.6</v>
      </c>
      <c r="G13">
        <v>39</v>
      </c>
      <c r="H13">
        <v>72</v>
      </c>
      <c r="I13">
        <v>88</v>
      </c>
      <c r="J13">
        <v>88</v>
      </c>
      <c r="K13">
        <v>88</v>
      </c>
      <c r="L13">
        <v>88</v>
      </c>
      <c r="M13">
        <v>164.53</v>
      </c>
      <c r="N13">
        <v>169.92</v>
      </c>
      <c r="O13">
        <v>4.17</v>
      </c>
      <c r="P13">
        <v>180.21</v>
      </c>
      <c r="Q13">
        <v>263.95999999999998</v>
      </c>
      <c r="R13">
        <v>273.45999999999998</v>
      </c>
      <c r="S13">
        <v>282.01</v>
      </c>
      <c r="T13">
        <v>291.87</v>
      </c>
      <c r="U13">
        <v>1.6</v>
      </c>
      <c r="V13">
        <v>1.66</v>
      </c>
      <c r="W13">
        <v>1.71</v>
      </c>
      <c r="X13">
        <v>1.77</v>
      </c>
      <c r="Y13" t="s">
        <v>72</v>
      </c>
      <c r="Z13" t="s">
        <v>72</v>
      </c>
      <c r="AA13">
        <v>2.7</v>
      </c>
      <c r="AC13" t="s">
        <v>151</v>
      </c>
      <c r="AD13" t="s">
        <v>54</v>
      </c>
      <c r="AE13" t="s">
        <v>48</v>
      </c>
      <c r="AF13" t="s">
        <v>48</v>
      </c>
      <c r="AG13" t="s">
        <v>48</v>
      </c>
      <c r="AH13" t="s">
        <v>48</v>
      </c>
      <c r="AK13">
        <v>64.2</v>
      </c>
      <c r="AL13">
        <v>24.23</v>
      </c>
      <c r="AM13">
        <v>75.599999999999994</v>
      </c>
      <c r="AN13">
        <v>35.78</v>
      </c>
      <c r="AO13">
        <v>39.82</v>
      </c>
      <c r="AP13">
        <v>39.979999999999997</v>
      </c>
      <c r="AQ13">
        <v>39.979999999999997</v>
      </c>
      <c r="AR13">
        <v>3713</v>
      </c>
      <c r="AS13">
        <v>3713</v>
      </c>
      <c r="AT13">
        <v>4</v>
      </c>
      <c r="AU13">
        <v>4</v>
      </c>
      <c r="AV13">
        <v>0</v>
      </c>
      <c r="AW13">
        <v>14838</v>
      </c>
      <c r="AX13">
        <v>0</v>
      </c>
      <c r="AY13">
        <v>0</v>
      </c>
      <c r="AZ13">
        <v>0</v>
      </c>
      <c r="BA13">
        <v>0</v>
      </c>
      <c r="BB13">
        <v>14838</v>
      </c>
      <c r="BC13">
        <v>0</v>
      </c>
      <c r="BD13">
        <v>0</v>
      </c>
      <c r="BE13">
        <v>0</v>
      </c>
      <c r="BF13">
        <v>1</v>
      </c>
      <c r="BG13">
        <f t="shared" si="0"/>
        <v>12</v>
      </c>
    </row>
    <row r="14" spans="1:59" x14ac:dyDescent="0.3">
      <c r="A14">
        <v>313</v>
      </c>
      <c r="B14" t="s">
        <v>68</v>
      </c>
      <c r="C14" t="s">
        <v>69</v>
      </c>
      <c r="D14" t="s">
        <v>70</v>
      </c>
      <c r="E14" t="s">
        <v>71</v>
      </c>
      <c r="F14">
        <v>43.9</v>
      </c>
      <c r="G14">
        <v>25</v>
      </c>
      <c r="H14">
        <v>37</v>
      </c>
      <c r="I14">
        <v>43</v>
      </c>
      <c r="J14">
        <v>75</v>
      </c>
      <c r="K14">
        <v>66</v>
      </c>
      <c r="L14">
        <v>78</v>
      </c>
      <c r="M14">
        <v>145.24</v>
      </c>
      <c r="N14">
        <v>149.99</v>
      </c>
      <c r="O14">
        <v>10.130000000000001</v>
      </c>
      <c r="P14">
        <v>105.19</v>
      </c>
      <c r="Q14">
        <v>114.29</v>
      </c>
      <c r="R14">
        <v>189.62</v>
      </c>
      <c r="S14">
        <v>138.36000000000001</v>
      </c>
      <c r="T14">
        <v>184.12</v>
      </c>
      <c r="U14">
        <v>0.79</v>
      </c>
      <c r="V14">
        <v>1.31</v>
      </c>
      <c r="W14">
        <v>0.95</v>
      </c>
      <c r="X14">
        <v>1.27</v>
      </c>
      <c r="Y14" t="s">
        <v>44</v>
      </c>
      <c r="Z14" t="s">
        <v>72</v>
      </c>
      <c r="AA14">
        <v>7.4</v>
      </c>
      <c r="AB14" t="s">
        <v>73</v>
      </c>
      <c r="AC14" t="s">
        <v>74</v>
      </c>
      <c r="AD14" t="s">
        <v>54</v>
      </c>
      <c r="AE14" t="s">
        <v>49</v>
      </c>
      <c r="AF14" t="s">
        <v>49</v>
      </c>
      <c r="AG14" t="s">
        <v>75</v>
      </c>
      <c r="AH14" t="s">
        <v>75</v>
      </c>
      <c r="AK14">
        <v>74.87</v>
      </c>
      <c r="AL14">
        <v>24.23</v>
      </c>
      <c r="AM14">
        <v>75.77</v>
      </c>
      <c r="AN14">
        <v>25.12</v>
      </c>
      <c r="AO14">
        <v>50.65</v>
      </c>
      <c r="AP14">
        <v>50.65</v>
      </c>
      <c r="AQ14">
        <v>50.65</v>
      </c>
      <c r="AR14">
        <v>1353</v>
      </c>
      <c r="AS14">
        <v>4049</v>
      </c>
      <c r="AT14">
        <v>4</v>
      </c>
      <c r="AU14">
        <v>4</v>
      </c>
      <c r="AV14">
        <v>0</v>
      </c>
      <c r="AW14">
        <v>5412</v>
      </c>
      <c r="AX14">
        <v>0</v>
      </c>
      <c r="AY14">
        <v>0</v>
      </c>
      <c r="AZ14">
        <v>0</v>
      </c>
      <c r="BA14">
        <v>0</v>
      </c>
      <c r="BB14">
        <v>16196</v>
      </c>
      <c r="BC14">
        <v>0</v>
      </c>
      <c r="BD14">
        <v>0</v>
      </c>
      <c r="BE14">
        <v>0</v>
      </c>
      <c r="BF14">
        <v>1</v>
      </c>
      <c r="BG14">
        <f t="shared" si="0"/>
        <v>13</v>
      </c>
    </row>
    <row r="15" spans="1:59" x14ac:dyDescent="0.3">
      <c r="A15">
        <v>602</v>
      </c>
      <c r="B15" t="s">
        <v>164</v>
      </c>
      <c r="C15" t="s">
        <v>165</v>
      </c>
      <c r="D15" t="s">
        <v>42</v>
      </c>
      <c r="E15" t="s">
        <v>71</v>
      </c>
      <c r="F15">
        <v>33.4</v>
      </c>
      <c r="G15">
        <v>31</v>
      </c>
      <c r="H15">
        <v>59</v>
      </c>
      <c r="I15">
        <v>86</v>
      </c>
      <c r="J15">
        <v>87</v>
      </c>
      <c r="K15">
        <v>88</v>
      </c>
      <c r="L15">
        <v>88</v>
      </c>
      <c r="M15">
        <v>137.16999999999999</v>
      </c>
      <c r="N15">
        <v>141.66</v>
      </c>
      <c r="O15">
        <v>3.98</v>
      </c>
      <c r="P15">
        <v>146.07</v>
      </c>
      <c r="Q15">
        <v>210.8</v>
      </c>
      <c r="R15">
        <v>257.70999999999998</v>
      </c>
      <c r="S15">
        <v>242.99</v>
      </c>
      <c r="T15">
        <v>268.42</v>
      </c>
      <c r="U15">
        <v>1.54</v>
      </c>
      <c r="V15">
        <v>1.88</v>
      </c>
      <c r="W15">
        <v>1.77</v>
      </c>
      <c r="X15">
        <v>1.96</v>
      </c>
      <c r="Y15" t="s">
        <v>72</v>
      </c>
      <c r="Z15" t="s">
        <v>72</v>
      </c>
      <c r="AA15">
        <v>4</v>
      </c>
      <c r="AB15" t="s">
        <v>166</v>
      </c>
      <c r="AC15" t="s">
        <v>167</v>
      </c>
      <c r="AD15" t="s">
        <v>54</v>
      </c>
      <c r="AE15" t="s">
        <v>49</v>
      </c>
      <c r="AF15" t="s">
        <v>49</v>
      </c>
      <c r="AG15" t="s">
        <v>49</v>
      </c>
      <c r="AH15" t="s">
        <v>49</v>
      </c>
      <c r="AK15">
        <v>72.209999999999994</v>
      </c>
      <c r="AL15">
        <v>24.23</v>
      </c>
      <c r="AM15">
        <v>75.73</v>
      </c>
      <c r="AN15">
        <v>27.78</v>
      </c>
      <c r="AO15">
        <v>47.95</v>
      </c>
      <c r="AP15">
        <v>47.98</v>
      </c>
      <c r="AQ15">
        <v>47.98</v>
      </c>
      <c r="AR15">
        <v>4400</v>
      </c>
      <c r="AS15">
        <v>4423</v>
      </c>
      <c r="AT15">
        <v>4</v>
      </c>
      <c r="AU15">
        <v>4</v>
      </c>
      <c r="AV15">
        <v>0</v>
      </c>
      <c r="AW15">
        <v>17597</v>
      </c>
      <c r="AX15">
        <v>0</v>
      </c>
      <c r="AY15">
        <v>0</v>
      </c>
      <c r="AZ15">
        <v>0</v>
      </c>
      <c r="BA15">
        <v>0</v>
      </c>
      <c r="BB15">
        <v>17689</v>
      </c>
      <c r="BC15">
        <v>0</v>
      </c>
      <c r="BD15">
        <v>0</v>
      </c>
      <c r="BE15">
        <v>0</v>
      </c>
      <c r="BF15">
        <v>1</v>
      </c>
      <c r="BG15">
        <f t="shared" si="0"/>
        <v>14</v>
      </c>
    </row>
    <row r="16" spans="1:59" x14ac:dyDescent="0.3">
      <c r="A16">
        <v>403</v>
      </c>
      <c r="B16" t="s">
        <v>118</v>
      </c>
      <c r="C16" t="s">
        <v>119</v>
      </c>
      <c r="D16" t="s">
        <v>120</v>
      </c>
      <c r="E16" t="s">
        <v>43</v>
      </c>
      <c r="F16">
        <v>26.7</v>
      </c>
      <c r="G16">
        <v>28</v>
      </c>
      <c r="H16">
        <v>38</v>
      </c>
      <c r="I16">
        <v>46</v>
      </c>
      <c r="J16">
        <v>43</v>
      </c>
      <c r="K16">
        <v>61</v>
      </c>
      <c r="L16">
        <v>78</v>
      </c>
      <c r="M16">
        <v>128.24</v>
      </c>
      <c r="N16">
        <v>132.44</v>
      </c>
      <c r="O16">
        <v>2.7</v>
      </c>
      <c r="P16">
        <v>82.9</v>
      </c>
      <c r="Q16">
        <v>71.319999999999993</v>
      </c>
      <c r="R16">
        <v>58.34</v>
      </c>
      <c r="S16">
        <v>68.64</v>
      </c>
      <c r="T16">
        <v>74.58</v>
      </c>
      <c r="U16">
        <v>0.56000000000000005</v>
      </c>
      <c r="V16">
        <v>0.45</v>
      </c>
      <c r="W16">
        <v>0.54</v>
      </c>
      <c r="X16">
        <v>0.57999999999999996</v>
      </c>
      <c r="Y16" t="s">
        <v>83</v>
      </c>
      <c r="Z16" t="s">
        <v>83</v>
      </c>
      <c r="AA16">
        <v>4.7</v>
      </c>
      <c r="AB16" t="s">
        <v>52</v>
      </c>
      <c r="AC16" t="s">
        <v>121</v>
      </c>
      <c r="AD16" t="s">
        <v>54</v>
      </c>
      <c r="AE16" t="s">
        <v>85</v>
      </c>
      <c r="AF16" t="s">
        <v>85</v>
      </c>
      <c r="AG16" t="s">
        <v>85</v>
      </c>
      <c r="AH16" t="s">
        <v>85</v>
      </c>
      <c r="AK16">
        <v>77.14</v>
      </c>
      <c r="AL16">
        <v>24.23</v>
      </c>
      <c r="AM16">
        <v>69.59</v>
      </c>
      <c r="AN16">
        <v>22.84</v>
      </c>
      <c r="AO16">
        <v>46.75</v>
      </c>
      <c r="AP16">
        <v>52.92</v>
      </c>
      <c r="AQ16">
        <v>52.92</v>
      </c>
      <c r="AR16">
        <v>1989</v>
      </c>
      <c r="AS16">
        <v>1758</v>
      </c>
      <c r="AT16">
        <v>3.94</v>
      </c>
      <c r="AU16">
        <v>3.94</v>
      </c>
      <c r="AV16">
        <v>0</v>
      </c>
      <c r="AW16">
        <v>7846</v>
      </c>
      <c r="AX16">
        <v>0</v>
      </c>
      <c r="AY16">
        <v>0</v>
      </c>
      <c r="AZ16">
        <v>0</v>
      </c>
      <c r="BA16">
        <v>0</v>
      </c>
      <c r="BB16">
        <v>6931</v>
      </c>
      <c r="BC16">
        <v>0</v>
      </c>
      <c r="BD16">
        <v>0</v>
      </c>
      <c r="BE16">
        <v>0</v>
      </c>
      <c r="BF16">
        <v>0</v>
      </c>
      <c r="BG16">
        <f t="shared" si="0"/>
        <v>15</v>
      </c>
    </row>
    <row r="17" spans="1:59" x14ac:dyDescent="0.3">
      <c r="A17">
        <v>975</v>
      </c>
      <c r="B17" t="s">
        <v>275</v>
      </c>
      <c r="C17" t="s">
        <v>276</v>
      </c>
      <c r="D17" t="s">
        <v>114</v>
      </c>
      <c r="E17" t="s">
        <v>71</v>
      </c>
      <c r="F17">
        <v>44.9</v>
      </c>
      <c r="G17">
        <v>39</v>
      </c>
      <c r="H17">
        <v>78</v>
      </c>
      <c r="I17">
        <v>87</v>
      </c>
      <c r="J17">
        <v>88</v>
      </c>
      <c r="K17">
        <v>88</v>
      </c>
      <c r="L17">
        <v>88</v>
      </c>
      <c r="M17">
        <v>126.41</v>
      </c>
      <c r="N17">
        <v>130.55000000000001</v>
      </c>
      <c r="O17">
        <v>3.05</v>
      </c>
      <c r="P17">
        <v>110.29</v>
      </c>
      <c r="Q17">
        <v>145.71</v>
      </c>
      <c r="R17">
        <v>271.7</v>
      </c>
      <c r="S17">
        <v>170.65</v>
      </c>
      <c r="T17">
        <v>235.18</v>
      </c>
      <c r="U17">
        <v>1.1499999999999999</v>
      </c>
      <c r="V17">
        <v>2.15</v>
      </c>
      <c r="W17">
        <v>1.35</v>
      </c>
      <c r="X17">
        <v>1.86</v>
      </c>
      <c r="Y17" t="s">
        <v>72</v>
      </c>
      <c r="Z17" t="s">
        <v>72</v>
      </c>
      <c r="AA17">
        <v>4.8</v>
      </c>
      <c r="AB17" t="s">
        <v>101</v>
      </c>
      <c r="AC17" t="s">
        <v>277</v>
      </c>
      <c r="AD17" t="s">
        <v>54</v>
      </c>
      <c r="AE17" t="s">
        <v>49</v>
      </c>
      <c r="AF17" t="s">
        <v>49</v>
      </c>
      <c r="AG17" t="s">
        <v>49</v>
      </c>
      <c r="AH17" t="s">
        <v>49</v>
      </c>
      <c r="AK17">
        <v>63.99</v>
      </c>
      <c r="AL17">
        <v>24.23</v>
      </c>
      <c r="AM17">
        <v>75.760000000000005</v>
      </c>
      <c r="AN17">
        <v>36</v>
      </c>
      <c r="AO17">
        <v>39.76</v>
      </c>
      <c r="AP17">
        <v>39.76</v>
      </c>
      <c r="AQ17">
        <v>39.76</v>
      </c>
      <c r="AR17">
        <v>3687</v>
      </c>
      <c r="AS17">
        <v>3710</v>
      </c>
      <c r="AT17">
        <v>4</v>
      </c>
      <c r="AU17">
        <v>4</v>
      </c>
      <c r="AV17">
        <v>0</v>
      </c>
      <c r="AW17">
        <v>14748</v>
      </c>
      <c r="AX17">
        <v>0</v>
      </c>
      <c r="AY17">
        <v>0</v>
      </c>
      <c r="AZ17">
        <v>0</v>
      </c>
      <c r="BA17">
        <v>0</v>
      </c>
      <c r="BB17">
        <v>14840</v>
      </c>
      <c r="BC17">
        <v>0</v>
      </c>
      <c r="BD17">
        <v>0</v>
      </c>
      <c r="BE17">
        <v>0</v>
      </c>
      <c r="BF17">
        <v>1</v>
      </c>
      <c r="BG17">
        <f t="shared" si="0"/>
        <v>16</v>
      </c>
    </row>
    <row r="18" spans="1:59" x14ac:dyDescent="0.3">
      <c r="A18">
        <v>922</v>
      </c>
      <c r="B18" t="s">
        <v>260</v>
      </c>
      <c r="C18" t="s">
        <v>261</v>
      </c>
      <c r="D18" t="s">
        <v>89</v>
      </c>
      <c r="E18" t="s">
        <v>71</v>
      </c>
      <c r="F18">
        <v>6.8</v>
      </c>
      <c r="G18">
        <v>4</v>
      </c>
      <c r="H18">
        <v>3</v>
      </c>
      <c r="I18">
        <v>7</v>
      </c>
      <c r="J18">
        <v>41</v>
      </c>
      <c r="K18">
        <v>24</v>
      </c>
      <c r="L18">
        <v>67</v>
      </c>
      <c r="M18">
        <v>119.56</v>
      </c>
      <c r="N18">
        <v>123.47</v>
      </c>
      <c r="O18">
        <v>29.75</v>
      </c>
      <c r="P18">
        <v>9.56</v>
      </c>
      <c r="Q18">
        <v>11.02</v>
      </c>
      <c r="R18">
        <v>99.43</v>
      </c>
      <c r="S18">
        <v>32.090000000000003</v>
      </c>
      <c r="T18">
        <v>115.53</v>
      </c>
      <c r="U18">
        <v>0.09</v>
      </c>
      <c r="V18">
        <v>0.83</v>
      </c>
      <c r="W18">
        <v>0.27</v>
      </c>
      <c r="X18">
        <v>0.97</v>
      </c>
      <c r="Y18" t="s">
        <v>83</v>
      </c>
      <c r="Z18" t="s">
        <v>44</v>
      </c>
      <c r="AA18">
        <v>2.8</v>
      </c>
      <c r="AC18" t="s">
        <v>262</v>
      </c>
      <c r="AD18" t="s">
        <v>54</v>
      </c>
      <c r="AE18" t="s">
        <v>85</v>
      </c>
      <c r="AF18" t="s">
        <v>85</v>
      </c>
      <c r="AG18" t="s">
        <v>85</v>
      </c>
      <c r="AH18" t="s">
        <v>85</v>
      </c>
      <c r="AI18" t="s">
        <v>55</v>
      </c>
      <c r="AJ18" t="s">
        <v>55</v>
      </c>
      <c r="AK18">
        <v>97.21</v>
      </c>
      <c r="AL18">
        <v>24.25</v>
      </c>
      <c r="AM18">
        <v>22.32</v>
      </c>
      <c r="AN18">
        <v>2.78</v>
      </c>
      <c r="AO18">
        <v>19.54</v>
      </c>
      <c r="AP18">
        <v>72.87</v>
      </c>
      <c r="AQ18">
        <v>72.959999999999994</v>
      </c>
      <c r="AR18">
        <v>597</v>
      </c>
      <c r="AS18">
        <v>2989</v>
      </c>
      <c r="AT18">
        <v>3.27</v>
      </c>
      <c r="AU18">
        <v>2.75</v>
      </c>
      <c r="AV18">
        <v>30</v>
      </c>
      <c r="AW18">
        <v>1921</v>
      </c>
      <c r="AX18">
        <v>0</v>
      </c>
      <c r="AY18">
        <v>0</v>
      </c>
      <c r="AZ18">
        <v>0</v>
      </c>
      <c r="BA18">
        <v>871</v>
      </c>
      <c r="BB18">
        <v>7346</v>
      </c>
      <c r="BC18">
        <v>0</v>
      </c>
      <c r="BD18">
        <v>0</v>
      </c>
      <c r="BE18">
        <v>0</v>
      </c>
      <c r="BF18">
        <v>2</v>
      </c>
      <c r="BG18">
        <f t="shared" si="0"/>
        <v>17</v>
      </c>
    </row>
    <row r="19" spans="1:59" x14ac:dyDescent="0.3">
      <c r="A19">
        <v>931</v>
      </c>
      <c r="B19" t="s">
        <v>263</v>
      </c>
      <c r="C19" t="s">
        <v>264</v>
      </c>
      <c r="D19" t="s">
        <v>114</v>
      </c>
      <c r="E19" t="s">
        <v>71</v>
      </c>
      <c r="F19">
        <v>42.5</v>
      </c>
      <c r="G19">
        <v>35</v>
      </c>
      <c r="H19">
        <v>57</v>
      </c>
      <c r="I19">
        <v>70</v>
      </c>
      <c r="J19">
        <v>40</v>
      </c>
      <c r="K19">
        <v>72</v>
      </c>
      <c r="L19">
        <v>70</v>
      </c>
      <c r="M19">
        <v>116.41</v>
      </c>
      <c r="N19">
        <v>120.22</v>
      </c>
      <c r="O19">
        <v>3.25</v>
      </c>
      <c r="P19">
        <v>104.73</v>
      </c>
      <c r="Q19">
        <v>109.68</v>
      </c>
      <c r="R19">
        <v>73.47</v>
      </c>
      <c r="S19">
        <v>95.8</v>
      </c>
      <c r="T19">
        <v>96.73</v>
      </c>
      <c r="U19">
        <v>0.94</v>
      </c>
      <c r="V19">
        <v>0.63</v>
      </c>
      <c r="W19">
        <v>0.82</v>
      </c>
      <c r="X19">
        <v>0.83</v>
      </c>
      <c r="Y19" t="s">
        <v>44</v>
      </c>
      <c r="Z19" t="s">
        <v>44</v>
      </c>
      <c r="AA19">
        <v>4.2</v>
      </c>
      <c r="AC19" t="s">
        <v>188</v>
      </c>
      <c r="AD19" t="s">
        <v>54</v>
      </c>
      <c r="AE19" t="s">
        <v>48</v>
      </c>
      <c r="AF19" t="s">
        <v>48</v>
      </c>
      <c r="AG19" t="s">
        <v>48</v>
      </c>
      <c r="AH19" t="s">
        <v>48</v>
      </c>
      <c r="AK19">
        <v>65.95</v>
      </c>
      <c r="AL19">
        <v>24.23</v>
      </c>
      <c r="AM19">
        <v>75.760000000000005</v>
      </c>
      <c r="AN19">
        <v>34.04</v>
      </c>
      <c r="AO19">
        <v>41.72</v>
      </c>
      <c r="AP19">
        <v>41.72</v>
      </c>
      <c r="AQ19">
        <v>41.72</v>
      </c>
      <c r="AR19">
        <v>2928</v>
      </c>
      <c r="AS19">
        <v>1330</v>
      </c>
      <c r="AT19">
        <v>4</v>
      </c>
      <c r="AU19">
        <v>4</v>
      </c>
      <c r="AV19">
        <v>0</v>
      </c>
      <c r="AW19">
        <v>11712</v>
      </c>
      <c r="AX19">
        <v>0</v>
      </c>
      <c r="AY19">
        <v>0</v>
      </c>
      <c r="AZ19">
        <v>0</v>
      </c>
      <c r="BA19">
        <v>0</v>
      </c>
      <c r="BB19">
        <v>5320</v>
      </c>
      <c r="BC19">
        <v>0</v>
      </c>
      <c r="BD19">
        <v>0</v>
      </c>
      <c r="BE19">
        <v>0</v>
      </c>
      <c r="BF19">
        <v>1</v>
      </c>
      <c r="BG19">
        <f t="shared" si="0"/>
        <v>18</v>
      </c>
    </row>
    <row r="20" spans="1:59" x14ac:dyDescent="0.3">
      <c r="A20">
        <v>110</v>
      </c>
      <c r="B20" t="s">
        <v>50</v>
      </c>
      <c r="C20" t="s">
        <v>51</v>
      </c>
      <c r="D20" t="s">
        <v>42</v>
      </c>
      <c r="E20" t="s">
        <v>35</v>
      </c>
      <c r="F20">
        <v>4.5</v>
      </c>
      <c r="G20">
        <v>7</v>
      </c>
      <c r="H20">
        <v>9</v>
      </c>
      <c r="I20">
        <v>10</v>
      </c>
      <c r="J20">
        <v>30</v>
      </c>
      <c r="K20">
        <v>22</v>
      </c>
      <c r="L20">
        <v>32</v>
      </c>
      <c r="M20">
        <v>111.17</v>
      </c>
      <c r="N20">
        <v>114.81</v>
      </c>
      <c r="O20">
        <v>7.95</v>
      </c>
      <c r="P20">
        <v>56.02</v>
      </c>
      <c r="Q20">
        <v>49.8</v>
      </c>
      <c r="R20">
        <v>122.09</v>
      </c>
      <c r="S20">
        <v>80.13</v>
      </c>
      <c r="T20">
        <v>115.81</v>
      </c>
      <c r="U20">
        <v>0.45</v>
      </c>
      <c r="V20">
        <v>1.1000000000000001</v>
      </c>
      <c r="W20">
        <v>0.72</v>
      </c>
      <c r="X20">
        <v>1.04</v>
      </c>
      <c r="Y20" t="s">
        <v>44</v>
      </c>
      <c r="Z20" t="s">
        <v>44</v>
      </c>
      <c r="AA20">
        <v>3.6</v>
      </c>
      <c r="AB20" t="s">
        <v>52</v>
      </c>
      <c r="AC20" t="s">
        <v>53</v>
      </c>
      <c r="AD20" t="s">
        <v>54</v>
      </c>
      <c r="AE20" t="s">
        <v>48</v>
      </c>
      <c r="AF20" t="s">
        <v>48</v>
      </c>
      <c r="AG20" t="s">
        <v>48</v>
      </c>
      <c r="AH20" t="s">
        <v>48</v>
      </c>
      <c r="AI20" t="s">
        <v>55</v>
      </c>
      <c r="AJ20" t="s">
        <v>55</v>
      </c>
      <c r="AK20">
        <v>95.53</v>
      </c>
      <c r="AL20">
        <v>24.31</v>
      </c>
      <c r="AM20">
        <v>35.85</v>
      </c>
      <c r="AN20">
        <v>4.46</v>
      </c>
      <c r="AO20">
        <v>31.39</v>
      </c>
      <c r="AP20">
        <v>70.8</v>
      </c>
      <c r="AQ20">
        <v>71.22</v>
      </c>
      <c r="AR20">
        <v>214</v>
      </c>
      <c r="AS20">
        <v>1940</v>
      </c>
      <c r="AT20">
        <v>4</v>
      </c>
      <c r="AU20">
        <v>3.76</v>
      </c>
      <c r="AV20">
        <v>0</v>
      </c>
      <c r="AW20">
        <v>856</v>
      </c>
      <c r="AX20">
        <v>0</v>
      </c>
      <c r="AY20">
        <v>0</v>
      </c>
      <c r="AZ20">
        <v>0</v>
      </c>
      <c r="BA20">
        <v>36</v>
      </c>
      <c r="BB20">
        <v>7264</v>
      </c>
      <c r="BC20">
        <v>0</v>
      </c>
      <c r="BD20">
        <v>0</v>
      </c>
      <c r="BE20">
        <v>0</v>
      </c>
      <c r="BF20">
        <v>1</v>
      </c>
      <c r="BG20">
        <f t="shared" si="0"/>
        <v>19</v>
      </c>
    </row>
    <row r="21" spans="1:59" x14ac:dyDescent="0.3">
      <c r="A21">
        <v>408</v>
      </c>
      <c r="B21" t="s">
        <v>131</v>
      </c>
      <c r="C21" t="s">
        <v>132</v>
      </c>
      <c r="D21" t="s">
        <v>133</v>
      </c>
      <c r="E21" t="s">
        <v>35</v>
      </c>
      <c r="F21">
        <v>25.5</v>
      </c>
      <c r="G21">
        <v>26</v>
      </c>
      <c r="H21">
        <v>39</v>
      </c>
      <c r="I21">
        <v>72</v>
      </c>
      <c r="J21">
        <v>86</v>
      </c>
      <c r="K21">
        <v>81</v>
      </c>
      <c r="L21">
        <v>86</v>
      </c>
      <c r="M21">
        <v>107.57</v>
      </c>
      <c r="N21">
        <v>111.09</v>
      </c>
      <c r="O21">
        <v>3.13</v>
      </c>
      <c r="P21">
        <v>93.67</v>
      </c>
      <c r="Q21">
        <v>261.94</v>
      </c>
      <c r="R21">
        <v>373.1</v>
      </c>
      <c r="S21">
        <v>302.60000000000002</v>
      </c>
      <c r="T21">
        <v>339</v>
      </c>
      <c r="U21">
        <v>2.44</v>
      </c>
      <c r="V21">
        <v>3.47</v>
      </c>
      <c r="W21">
        <v>2.81</v>
      </c>
      <c r="X21">
        <v>3.15</v>
      </c>
      <c r="Y21" t="s">
        <v>90</v>
      </c>
      <c r="Z21" t="s">
        <v>90</v>
      </c>
      <c r="AA21">
        <v>4.0999999999999996</v>
      </c>
      <c r="AC21" t="s">
        <v>134</v>
      </c>
      <c r="AD21" t="s">
        <v>54</v>
      </c>
      <c r="AE21" t="s">
        <v>75</v>
      </c>
      <c r="AF21" t="s">
        <v>75</v>
      </c>
      <c r="AG21" t="s">
        <v>75</v>
      </c>
      <c r="AH21" t="s">
        <v>75</v>
      </c>
      <c r="AK21">
        <v>76.22</v>
      </c>
      <c r="AL21">
        <v>24.23</v>
      </c>
      <c r="AM21">
        <v>56.48</v>
      </c>
      <c r="AN21">
        <v>23.77</v>
      </c>
      <c r="AO21">
        <v>32.71</v>
      </c>
      <c r="AP21">
        <v>51.89</v>
      </c>
      <c r="AQ21">
        <v>51.99</v>
      </c>
      <c r="AR21">
        <v>3772</v>
      </c>
      <c r="AS21">
        <v>4625</v>
      </c>
      <c r="AT21">
        <v>3.88</v>
      </c>
      <c r="AU21">
        <v>4.2</v>
      </c>
      <c r="AV21">
        <v>262</v>
      </c>
      <c r="AW21">
        <v>12596</v>
      </c>
      <c r="AX21">
        <v>0</v>
      </c>
      <c r="AY21">
        <v>1760</v>
      </c>
      <c r="AZ21">
        <v>0</v>
      </c>
      <c r="BA21">
        <v>467</v>
      </c>
      <c r="BB21">
        <v>12160</v>
      </c>
      <c r="BC21">
        <v>0</v>
      </c>
      <c r="BD21">
        <v>6776</v>
      </c>
      <c r="BE21">
        <v>0</v>
      </c>
      <c r="BF21">
        <v>1</v>
      </c>
      <c r="BG21">
        <f t="shared" si="0"/>
        <v>20</v>
      </c>
    </row>
    <row r="22" spans="1:59" x14ac:dyDescent="0.3">
      <c r="A22">
        <v>544</v>
      </c>
      <c r="B22" t="s">
        <v>155</v>
      </c>
      <c r="C22" t="s">
        <v>156</v>
      </c>
      <c r="D22" t="s">
        <v>70</v>
      </c>
      <c r="E22" t="s">
        <v>71</v>
      </c>
      <c r="F22">
        <v>29.9</v>
      </c>
      <c r="G22">
        <v>26</v>
      </c>
      <c r="H22">
        <v>42</v>
      </c>
      <c r="I22">
        <v>81</v>
      </c>
      <c r="J22">
        <v>88</v>
      </c>
      <c r="K22">
        <v>88</v>
      </c>
      <c r="L22">
        <v>88</v>
      </c>
      <c r="M22">
        <v>103.91</v>
      </c>
      <c r="N22">
        <v>107.31</v>
      </c>
      <c r="O22">
        <v>3.26</v>
      </c>
      <c r="P22">
        <v>101.86</v>
      </c>
      <c r="Q22">
        <v>216.79</v>
      </c>
      <c r="R22">
        <v>356.09</v>
      </c>
      <c r="S22">
        <v>282.2</v>
      </c>
      <c r="T22">
        <v>339.49</v>
      </c>
      <c r="U22">
        <v>2.09</v>
      </c>
      <c r="V22">
        <v>3.43</v>
      </c>
      <c r="W22">
        <v>2.72</v>
      </c>
      <c r="X22">
        <v>3.27</v>
      </c>
      <c r="Y22" t="s">
        <v>90</v>
      </c>
      <c r="Z22" t="s">
        <v>90</v>
      </c>
      <c r="AA22">
        <v>4</v>
      </c>
      <c r="AC22" t="s">
        <v>151</v>
      </c>
      <c r="AD22" t="s">
        <v>54</v>
      </c>
      <c r="AE22" t="s">
        <v>75</v>
      </c>
      <c r="AF22" t="s">
        <v>75</v>
      </c>
      <c r="AG22" t="s">
        <v>75</v>
      </c>
      <c r="AH22" t="s">
        <v>75</v>
      </c>
      <c r="AK22">
        <v>76.8</v>
      </c>
      <c r="AL22">
        <v>24.23</v>
      </c>
      <c r="AM22">
        <v>75</v>
      </c>
      <c r="AN22">
        <v>23.18</v>
      </c>
      <c r="AO22">
        <v>51.82</v>
      </c>
      <c r="AP22">
        <v>52.58</v>
      </c>
      <c r="AQ22">
        <v>52.58</v>
      </c>
      <c r="AR22">
        <v>4545</v>
      </c>
      <c r="AS22">
        <v>4933</v>
      </c>
      <c r="AT22">
        <v>3.99</v>
      </c>
      <c r="AU22">
        <v>4.12</v>
      </c>
      <c r="AV22">
        <v>0</v>
      </c>
      <c r="AW22">
        <v>18156</v>
      </c>
      <c r="AX22">
        <v>0</v>
      </c>
      <c r="AY22">
        <v>0</v>
      </c>
      <c r="AZ22">
        <v>0</v>
      </c>
      <c r="BA22">
        <v>0</v>
      </c>
      <c r="BB22">
        <v>19015</v>
      </c>
      <c r="BC22">
        <v>0</v>
      </c>
      <c r="BD22">
        <v>1288</v>
      </c>
      <c r="BE22">
        <v>0</v>
      </c>
      <c r="BF22">
        <v>1</v>
      </c>
      <c r="BG22">
        <f t="shared" si="0"/>
        <v>21</v>
      </c>
    </row>
    <row r="23" spans="1:59" x14ac:dyDescent="0.3">
      <c r="A23">
        <v>742</v>
      </c>
      <c r="B23" t="s">
        <v>194</v>
      </c>
      <c r="C23" t="s">
        <v>195</v>
      </c>
      <c r="D23" t="s">
        <v>89</v>
      </c>
      <c r="E23" t="s">
        <v>71</v>
      </c>
      <c r="F23">
        <v>24.4</v>
      </c>
      <c r="G23">
        <v>11</v>
      </c>
      <c r="H23">
        <v>15</v>
      </c>
      <c r="I23">
        <v>16</v>
      </c>
      <c r="J23">
        <v>30</v>
      </c>
      <c r="K23">
        <v>20</v>
      </c>
      <c r="L23">
        <v>31</v>
      </c>
      <c r="M23">
        <v>98.72</v>
      </c>
      <c r="N23">
        <v>101.95</v>
      </c>
      <c r="O23">
        <v>11.89</v>
      </c>
      <c r="P23">
        <v>60.33</v>
      </c>
      <c r="Q23">
        <v>48.14</v>
      </c>
      <c r="R23">
        <v>86.5</v>
      </c>
      <c r="S23">
        <v>54.11</v>
      </c>
      <c r="T23">
        <v>80.97</v>
      </c>
      <c r="U23">
        <v>0.49</v>
      </c>
      <c r="V23">
        <v>0.88</v>
      </c>
      <c r="W23">
        <v>0.55000000000000004</v>
      </c>
      <c r="X23">
        <v>0.82</v>
      </c>
      <c r="Y23" t="s">
        <v>83</v>
      </c>
      <c r="Z23" t="s">
        <v>44</v>
      </c>
      <c r="AA23">
        <v>3.9</v>
      </c>
      <c r="AB23" t="s">
        <v>196</v>
      </c>
      <c r="AC23" t="s">
        <v>197</v>
      </c>
      <c r="AD23" t="s">
        <v>54</v>
      </c>
      <c r="AE23" t="s">
        <v>85</v>
      </c>
      <c r="AF23" t="s">
        <v>85</v>
      </c>
      <c r="AG23" t="s">
        <v>48</v>
      </c>
      <c r="AH23" t="s">
        <v>48</v>
      </c>
      <c r="AI23" t="s">
        <v>55</v>
      </c>
      <c r="AJ23" t="s">
        <v>55</v>
      </c>
      <c r="AK23">
        <v>88.89</v>
      </c>
      <c r="AL23">
        <v>24.23</v>
      </c>
      <c r="AM23">
        <v>49.57</v>
      </c>
      <c r="AN23">
        <v>11.1</v>
      </c>
      <c r="AO23">
        <v>38.47</v>
      </c>
      <c r="AP23">
        <v>64.62</v>
      </c>
      <c r="AQ23">
        <v>64.66</v>
      </c>
      <c r="AR23">
        <v>700</v>
      </c>
      <c r="AS23">
        <v>1807</v>
      </c>
      <c r="AT23">
        <v>3.85</v>
      </c>
      <c r="AU23">
        <v>3.75</v>
      </c>
      <c r="AV23">
        <v>0</v>
      </c>
      <c r="AW23">
        <v>2698</v>
      </c>
      <c r="AX23">
        <v>0</v>
      </c>
      <c r="AY23">
        <v>0</v>
      </c>
      <c r="AZ23">
        <v>0</v>
      </c>
      <c r="BA23">
        <v>5</v>
      </c>
      <c r="BB23">
        <v>6777</v>
      </c>
      <c r="BC23">
        <v>0</v>
      </c>
      <c r="BD23">
        <v>0</v>
      </c>
      <c r="BE23">
        <v>0</v>
      </c>
      <c r="BF23">
        <v>1</v>
      </c>
      <c r="BG23">
        <f t="shared" si="0"/>
        <v>22</v>
      </c>
    </row>
    <row r="24" spans="1:59" x14ac:dyDescent="0.3">
      <c r="A24">
        <v>409</v>
      </c>
      <c r="B24" t="s">
        <v>135</v>
      </c>
      <c r="C24" t="s">
        <v>136</v>
      </c>
      <c r="D24" t="s">
        <v>120</v>
      </c>
      <c r="E24" t="s">
        <v>43</v>
      </c>
      <c r="F24">
        <v>26.8</v>
      </c>
      <c r="G24">
        <v>30</v>
      </c>
      <c r="H24">
        <v>47</v>
      </c>
      <c r="I24">
        <v>72</v>
      </c>
      <c r="J24">
        <v>86</v>
      </c>
      <c r="K24">
        <v>83</v>
      </c>
      <c r="L24">
        <v>88</v>
      </c>
      <c r="M24">
        <v>91.04</v>
      </c>
      <c r="N24">
        <v>94.02</v>
      </c>
      <c r="O24">
        <v>2.0299999999999998</v>
      </c>
      <c r="P24">
        <v>68.55</v>
      </c>
      <c r="Q24">
        <v>123.21</v>
      </c>
      <c r="R24">
        <v>220.45</v>
      </c>
      <c r="S24">
        <v>159.69</v>
      </c>
      <c r="T24">
        <v>205.36</v>
      </c>
      <c r="U24">
        <v>1.35</v>
      </c>
      <c r="V24">
        <v>2.42</v>
      </c>
      <c r="W24">
        <v>1.75</v>
      </c>
      <c r="X24">
        <v>2.2599999999999998</v>
      </c>
      <c r="Y24" t="s">
        <v>72</v>
      </c>
      <c r="Z24" t="s">
        <v>90</v>
      </c>
      <c r="AA24">
        <v>5.4</v>
      </c>
      <c r="AC24" t="s">
        <v>74</v>
      </c>
      <c r="AD24" t="s">
        <v>54</v>
      </c>
      <c r="AE24" t="s">
        <v>75</v>
      </c>
      <c r="AF24" t="s">
        <v>75</v>
      </c>
      <c r="AG24" t="s">
        <v>75</v>
      </c>
      <c r="AH24" t="s">
        <v>75</v>
      </c>
      <c r="AK24">
        <v>76.150000000000006</v>
      </c>
      <c r="AL24">
        <v>24.23</v>
      </c>
      <c r="AM24">
        <v>72.84</v>
      </c>
      <c r="AN24">
        <v>23.84</v>
      </c>
      <c r="AO24">
        <v>49</v>
      </c>
      <c r="AP24">
        <v>51.93</v>
      </c>
      <c r="AQ24">
        <v>51.93</v>
      </c>
      <c r="AR24">
        <v>3468</v>
      </c>
      <c r="AS24">
        <v>4625</v>
      </c>
      <c r="AT24">
        <v>3.97</v>
      </c>
      <c r="AU24">
        <v>3.97</v>
      </c>
      <c r="AV24">
        <v>0</v>
      </c>
      <c r="AW24">
        <v>13774</v>
      </c>
      <c r="AX24">
        <v>0</v>
      </c>
      <c r="AY24">
        <v>0</v>
      </c>
      <c r="AZ24">
        <v>0</v>
      </c>
      <c r="BA24">
        <v>0</v>
      </c>
      <c r="BB24">
        <v>18366</v>
      </c>
      <c r="BC24">
        <v>0</v>
      </c>
      <c r="BD24">
        <v>0</v>
      </c>
      <c r="BE24">
        <v>0</v>
      </c>
      <c r="BF24">
        <v>1</v>
      </c>
      <c r="BG24">
        <f t="shared" si="0"/>
        <v>23</v>
      </c>
    </row>
    <row r="25" spans="1:59" x14ac:dyDescent="0.3">
      <c r="A25">
        <v>402</v>
      </c>
      <c r="B25" t="s">
        <v>116</v>
      </c>
      <c r="C25" t="s">
        <v>117</v>
      </c>
      <c r="D25" t="s">
        <v>114</v>
      </c>
      <c r="E25" t="s">
        <v>71</v>
      </c>
      <c r="F25">
        <v>24.3</v>
      </c>
      <c r="G25">
        <v>23</v>
      </c>
      <c r="H25">
        <v>34</v>
      </c>
      <c r="I25">
        <v>81</v>
      </c>
      <c r="J25">
        <v>80</v>
      </c>
      <c r="K25">
        <v>88</v>
      </c>
      <c r="L25">
        <v>88</v>
      </c>
      <c r="M25">
        <v>86.56</v>
      </c>
      <c r="N25">
        <v>89.39</v>
      </c>
      <c r="O25">
        <v>2.9</v>
      </c>
      <c r="P25">
        <v>65.67</v>
      </c>
      <c r="Q25">
        <v>148.03</v>
      </c>
      <c r="R25">
        <v>140.1</v>
      </c>
      <c r="S25">
        <v>161.72</v>
      </c>
      <c r="T25">
        <v>167.08</v>
      </c>
      <c r="U25">
        <v>1.71</v>
      </c>
      <c r="V25">
        <v>1.62</v>
      </c>
      <c r="W25">
        <v>1.87</v>
      </c>
      <c r="X25">
        <v>1.93</v>
      </c>
      <c r="Y25" t="s">
        <v>72</v>
      </c>
      <c r="Z25" t="s">
        <v>72</v>
      </c>
      <c r="AA25">
        <v>5.6</v>
      </c>
      <c r="AB25" t="s">
        <v>45</v>
      </c>
      <c r="AC25" t="s">
        <v>101</v>
      </c>
      <c r="AD25" t="s">
        <v>54</v>
      </c>
      <c r="AE25" t="s">
        <v>75</v>
      </c>
      <c r="AF25" t="s">
        <v>75</v>
      </c>
      <c r="AG25" t="s">
        <v>75</v>
      </c>
      <c r="AH25" t="s">
        <v>75</v>
      </c>
      <c r="AK25">
        <v>81.180000000000007</v>
      </c>
      <c r="AL25">
        <v>24.23</v>
      </c>
      <c r="AM25">
        <v>70.540000000000006</v>
      </c>
      <c r="AN25">
        <v>18.809999999999999</v>
      </c>
      <c r="AO25">
        <v>51.73</v>
      </c>
      <c r="AP25">
        <v>56.96</v>
      </c>
      <c r="AQ25">
        <v>56.96</v>
      </c>
      <c r="AR25">
        <v>4754</v>
      </c>
      <c r="AS25">
        <v>4539</v>
      </c>
      <c r="AT25">
        <v>3.94</v>
      </c>
      <c r="AU25">
        <v>3.95</v>
      </c>
      <c r="AV25">
        <v>0</v>
      </c>
      <c r="AW25">
        <v>18746</v>
      </c>
      <c r="AX25">
        <v>0</v>
      </c>
      <c r="AY25">
        <v>0</v>
      </c>
      <c r="AZ25">
        <v>0</v>
      </c>
      <c r="BA25">
        <v>0</v>
      </c>
      <c r="BB25">
        <v>17932</v>
      </c>
      <c r="BC25">
        <v>0</v>
      </c>
      <c r="BD25">
        <v>0</v>
      </c>
      <c r="BE25">
        <v>0</v>
      </c>
      <c r="BF25">
        <v>1</v>
      </c>
      <c r="BG25">
        <f t="shared" si="0"/>
        <v>24</v>
      </c>
    </row>
    <row r="26" spans="1:59" x14ac:dyDescent="0.3">
      <c r="A26">
        <v>762</v>
      </c>
      <c r="B26" t="s">
        <v>206</v>
      </c>
      <c r="C26" t="s">
        <v>207</v>
      </c>
      <c r="D26" t="s">
        <v>120</v>
      </c>
      <c r="E26" t="s">
        <v>43</v>
      </c>
      <c r="F26">
        <v>30.7</v>
      </c>
      <c r="G26">
        <v>27</v>
      </c>
      <c r="H26">
        <v>52</v>
      </c>
      <c r="I26">
        <v>82</v>
      </c>
      <c r="J26">
        <v>82</v>
      </c>
      <c r="K26">
        <v>85</v>
      </c>
      <c r="L26">
        <v>87</v>
      </c>
      <c r="M26">
        <v>86.22</v>
      </c>
      <c r="N26">
        <v>89.04</v>
      </c>
      <c r="O26">
        <v>2.64</v>
      </c>
      <c r="P26">
        <v>91.3</v>
      </c>
      <c r="Q26">
        <v>128.01</v>
      </c>
      <c r="R26">
        <v>118.3</v>
      </c>
      <c r="S26">
        <v>126.05</v>
      </c>
      <c r="T26">
        <v>125.74</v>
      </c>
      <c r="U26">
        <v>1.48</v>
      </c>
      <c r="V26">
        <v>1.37</v>
      </c>
      <c r="W26">
        <v>1.46</v>
      </c>
      <c r="X26">
        <v>1.46</v>
      </c>
      <c r="Y26" t="s">
        <v>72</v>
      </c>
      <c r="Z26" t="s">
        <v>72</v>
      </c>
      <c r="AA26">
        <v>3</v>
      </c>
      <c r="AB26" t="s">
        <v>208</v>
      </c>
      <c r="AC26" t="s">
        <v>151</v>
      </c>
      <c r="AD26" t="s">
        <v>54</v>
      </c>
      <c r="AE26" t="s">
        <v>48</v>
      </c>
      <c r="AF26" t="s">
        <v>48</v>
      </c>
      <c r="AG26" t="s">
        <v>48</v>
      </c>
      <c r="AH26" t="s">
        <v>48</v>
      </c>
      <c r="AK26">
        <v>74.59</v>
      </c>
      <c r="AL26">
        <v>24.23</v>
      </c>
      <c r="AM26">
        <v>75.760000000000005</v>
      </c>
      <c r="AN26">
        <v>25.39</v>
      </c>
      <c r="AO26">
        <v>50.37</v>
      </c>
      <c r="AP26">
        <v>50.37</v>
      </c>
      <c r="AQ26">
        <v>50.37</v>
      </c>
      <c r="AR26">
        <v>4304</v>
      </c>
      <c r="AS26">
        <v>4304</v>
      </c>
      <c r="AT26">
        <v>4</v>
      </c>
      <c r="AU26">
        <v>4</v>
      </c>
      <c r="AV26">
        <v>0</v>
      </c>
      <c r="AW26">
        <v>17216</v>
      </c>
      <c r="AX26">
        <v>0</v>
      </c>
      <c r="AY26">
        <v>0</v>
      </c>
      <c r="AZ26">
        <v>0</v>
      </c>
      <c r="BA26">
        <v>0</v>
      </c>
      <c r="BB26">
        <v>17216</v>
      </c>
      <c r="BC26">
        <v>0</v>
      </c>
      <c r="BD26">
        <v>0</v>
      </c>
      <c r="BE26">
        <v>0</v>
      </c>
      <c r="BF26">
        <v>1</v>
      </c>
      <c r="BG26">
        <f t="shared" si="0"/>
        <v>25</v>
      </c>
    </row>
    <row r="27" spans="1:59" x14ac:dyDescent="0.3">
      <c r="A27">
        <v>682</v>
      </c>
      <c r="B27" t="s">
        <v>183</v>
      </c>
      <c r="C27" t="s">
        <v>184</v>
      </c>
      <c r="D27" t="s">
        <v>78</v>
      </c>
      <c r="E27" t="s">
        <v>71</v>
      </c>
      <c r="F27">
        <v>37.9</v>
      </c>
      <c r="G27">
        <v>27</v>
      </c>
      <c r="H27">
        <v>23</v>
      </c>
      <c r="I27">
        <v>30</v>
      </c>
      <c r="J27">
        <v>39</v>
      </c>
      <c r="K27">
        <v>39</v>
      </c>
      <c r="L27">
        <v>56</v>
      </c>
      <c r="M27">
        <v>81.25</v>
      </c>
      <c r="N27">
        <v>83.91</v>
      </c>
      <c r="O27">
        <v>3.89</v>
      </c>
      <c r="P27">
        <v>36.520000000000003</v>
      </c>
      <c r="Q27">
        <v>41.78</v>
      </c>
      <c r="R27">
        <v>46.52</v>
      </c>
      <c r="S27">
        <v>41.89</v>
      </c>
      <c r="T27">
        <v>52.38</v>
      </c>
      <c r="U27">
        <v>0.51</v>
      </c>
      <c r="V27">
        <v>0.56999999999999995</v>
      </c>
      <c r="W27">
        <v>0.52</v>
      </c>
      <c r="X27">
        <v>0.64</v>
      </c>
      <c r="Y27" t="s">
        <v>83</v>
      </c>
      <c r="Z27" t="s">
        <v>83</v>
      </c>
      <c r="AA27">
        <v>4.7</v>
      </c>
      <c r="AB27" t="s">
        <v>185</v>
      </c>
      <c r="AC27" t="s">
        <v>74</v>
      </c>
      <c r="AD27" t="s">
        <v>54</v>
      </c>
      <c r="AE27" t="s">
        <v>85</v>
      </c>
      <c r="AF27" t="s">
        <v>85</v>
      </c>
      <c r="AG27" t="s">
        <v>85</v>
      </c>
      <c r="AH27" t="s">
        <v>85</v>
      </c>
      <c r="AK27">
        <v>74.92</v>
      </c>
      <c r="AL27">
        <v>24.23</v>
      </c>
      <c r="AM27">
        <v>75.760000000000005</v>
      </c>
      <c r="AN27">
        <v>25.06</v>
      </c>
      <c r="AO27">
        <v>50.7</v>
      </c>
      <c r="AP27">
        <v>50.7</v>
      </c>
      <c r="AQ27">
        <v>50.7</v>
      </c>
      <c r="AR27">
        <v>770</v>
      </c>
      <c r="AS27">
        <v>1335</v>
      </c>
      <c r="AT27">
        <v>4</v>
      </c>
      <c r="AU27">
        <v>4</v>
      </c>
      <c r="AV27">
        <v>0</v>
      </c>
      <c r="AW27">
        <v>3080</v>
      </c>
      <c r="AX27">
        <v>0</v>
      </c>
      <c r="AY27">
        <v>0</v>
      </c>
      <c r="AZ27">
        <v>0</v>
      </c>
      <c r="BA27">
        <v>0</v>
      </c>
      <c r="BB27">
        <v>5340</v>
      </c>
      <c r="BC27">
        <v>0</v>
      </c>
      <c r="BD27">
        <v>0</v>
      </c>
      <c r="BE27">
        <v>0</v>
      </c>
      <c r="BF27">
        <v>0</v>
      </c>
      <c r="BG27">
        <f t="shared" si="0"/>
        <v>26</v>
      </c>
    </row>
    <row r="28" spans="1:59" x14ac:dyDescent="0.3">
      <c r="A28">
        <v>552</v>
      </c>
      <c r="B28" t="s">
        <v>160</v>
      </c>
      <c r="C28" t="s">
        <v>161</v>
      </c>
      <c r="D28" t="s">
        <v>89</v>
      </c>
      <c r="E28" t="s">
        <v>71</v>
      </c>
      <c r="F28">
        <v>9.8000000000000007</v>
      </c>
      <c r="G28">
        <v>11</v>
      </c>
      <c r="H28">
        <v>13</v>
      </c>
      <c r="I28">
        <v>36</v>
      </c>
      <c r="J28">
        <v>84</v>
      </c>
      <c r="K28">
        <v>73</v>
      </c>
      <c r="L28">
        <v>86</v>
      </c>
      <c r="M28">
        <v>59.05</v>
      </c>
      <c r="N28">
        <v>60.98</v>
      </c>
      <c r="O28">
        <v>5.03</v>
      </c>
      <c r="P28">
        <v>38.85</v>
      </c>
      <c r="Q28">
        <v>67.62</v>
      </c>
      <c r="R28">
        <v>252.41</v>
      </c>
      <c r="S28">
        <v>138.19999999999999</v>
      </c>
      <c r="T28">
        <v>238.28</v>
      </c>
      <c r="U28">
        <v>1.1499999999999999</v>
      </c>
      <c r="V28">
        <v>4.2699999999999996</v>
      </c>
      <c r="W28">
        <v>2.34</v>
      </c>
      <c r="X28">
        <v>4.04</v>
      </c>
      <c r="Y28" t="s">
        <v>44</v>
      </c>
      <c r="Z28" t="s">
        <v>72</v>
      </c>
      <c r="AA28">
        <v>5.5</v>
      </c>
      <c r="AC28" t="s">
        <v>101</v>
      </c>
      <c r="AD28" t="s">
        <v>54</v>
      </c>
      <c r="AE28" t="s">
        <v>49</v>
      </c>
      <c r="AF28" t="s">
        <v>49</v>
      </c>
      <c r="AG28" t="s">
        <v>75</v>
      </c>
      <c r="AH28" t="s">
        <v>75</v>
      </c>
      <c r="AK28">
        <v>90.65</v>
      </c>
      <c r="AL28">
        <v>24.23</v>
      </c>
      <c r="AM28">
        <v>56.37</v>
      </c>
      <c r="AN28">
        <v>9.34</v>
      </c>
      <c r="AO28">
        <v>47.03</v>
      </c>
      <c r="AP28">
        <v>66.430000000000007</v>
      </c>
      <c r="AQ28">
        <v>66.430000000000007</v>
      </c>
      <c r="AR28">
        <v>1801</v>
      </c>
      <c r="AS28">
        <v>5845</v>
      </c>
      <c r="AT28">
        <v>3.85</v>
      </c>
      <c r="AU28">
        <v>3.72</v>
      </c>
      <c r="AV28">
        <v>0</v>
      </c>
      <c r="AW28">
        <v>6942</v>
      </c>
      <c r="AX28">
        <v>0</v>
      </c>
      <c r="AY28">
        <v>0</v>
      </c>
      <c r="AZ28">
        <v>0</v>
      </c>
      <c r="BA28">
        <v>0</v>
      </c>
      <c r="BB28">
        <v>21720</v>
      </c>
      <c r="BC28">
        <v>0</v>
      </c>
      <c r="BD28">
        <v>0</v>
      </c>
      <c r="BE28">
        <v>0</v>
      </c>
      <c r="BF28">
        <v>1</v>
      </c>
      <c r="BG28">
        <f t="shared" si="0"/>
        <v>27</v>
      </c>
    </row>
    <row r="29" spans="1:59" x14ac:dyDescent="0.3">
      <c r="A29">
        <v>471</v>
      </c>
      <c r="B29" t="s">
        <v>141</v>
      </c>
      <c r="C29" t="s">
        <v>142</v>
      </c>
      <c r="D29" t="s">
        <v>78</v>
      </c>
      <c r="E29" t="s">
        <v>71</v>
      </c>
      <c r="F29">
        <v>29.5</v>
      </c>
      <c r="G29">
        <v>25</v>
      </c>
      <c r="H29">
        <v>16</v>
      </c>
      <c r="I29">
        <v>43</v>
      </c>
      <c r="J29">
        <v>85</v>
      </c>
      <c r="K29">
        <v>82</v>
      </c>
      <c r="L29">
        <v>86</v>
      </c>
      <c r="M29">
        <v>56.99</v>
      </c>
      <c r="N29">
        <v>58.86</v>
      </c>
      <c r="O29">
        <v>3.56</v>
      </c>
      <c r="P29">
        <v>21.54</v>
      </c>
      <c r="Q29">
        <v>33.369999999999997</v>
      </c>
      <c r="R29">
        <v>71.25</v>
      </c>
      <c r="S29">
        <v>55.54</v>
      </c>
      <c r="T29">
        <v>72.09</v>
      </c>
      <c r="U29">
        <v>0.59</v>
      </c>
      <c r="V29">
        <v>1.25</v>
      </c>
      <c r="W29">
        <v>0.97</v>
      </c>
      <c r="X29">
        <v>1.27</v>
      </c>
      <c r="Y29" t="s">
        <v>44</v>
      </c>
      <c r="Z29" t="s">
        <v>72</v>
      </c>
      <c r="AA29">
        <v>4.9000000000000004</v>
      </c>
      <c r="AD29" t="s">
        <v>54</v>
      </c>
      <c r="AE29" t="s">
        <v>48</v>
      </c>
      <c r="AF29" t="s">
        <v>48</v>
      </c>
      <c r="AG29" t="s">
        <v>49</v>
      </c>
      <c r="AH29" t="s">
        <v>49</v>
      </c>
      <c r="AK29">
        <v>77.52</v>
      </c>
      <c r="AL29">
        <v>24.23</v>
      </c>
      <c r="AM29">
        <v>75.760000000000005</v>
      </c>
      <c r="AN29">
        <v>22.47</v>
      </c>
      <c r="AO29">
        <v>53.29</v>
      </c>
      <c r="AP29">
        <v>53.29</v>
      </c>
      <c r="AQ29">
        <v>53.29</v>
      </c>
      <c r="AR29">
        <v>1405</v>
      </c>
      <c r="AS29">
        <v>4736</v>
      </c>
      <c r="AT29">
        <v>4</v>
      </c>
      <c r="AU29">
        <v>4</v>
      </c>
      <c r="AV29">
        <v>0</v>
      </c>
      <c r="AW29">
        <v>5620</v>
      </c>
      <c r="AX29">
        <v>0</v>
      </c>
      <c r="AY29">
        <v>0</v>
      </c>
      <c r="AZ29">
        <v>0</v>
      </c>
      <c r="BA29">
        <v>0</v>
      </c>
      <c r="BB29">
        <v>18944</v>
      </c>
      <c r="BC29">
        <v>0</v>
      </c>
      <c r="BD29">
        <v>0</v>
      </c>
      <c r="BE29">
        <v>0</v>
      </c>
      <c r="BF29">
        <v>1</v>
      </c>
      <c r="BG29">
        <f t="shared" si="0"/>
        <v>28</v>
      </c>
    </row>
    <row r="30" spans="1:59" x14ac:dyDescent="0.3">
      <c r="A30">
        <v>491</v>
      </c>
      <c r="B30" t="s">
        <v>143</v>
      </c>
      <c r="C30" t="s">
        <v>144</v>
      </c>
      <c r="D30" t="s">
        <v>120</v>
      </c>
      <c r="E30" t="s">
        <v>43</v>
      </c>
      <c r="F30">
        <v>43.4</v>
      </c>
      <c r="G30">
        <v>37</v>
      </c>
      <c r="H30">
        <v>49</v>
      </c>
      <c r="I30">
        <v>59</v>
      </c>
      <c r="J30">
        <v>62</v>
      </c>
      <c r="K30">
        <v>68</v>
      </c>
      <c r="L30">
        <v>68</v>
      </c>
      <c r="M30">
        <v>54.22</v>
      </c>
      <c r="N30">
        <v>55.99</v>
      </c>
      <c r="O30">
        <v>1.32</v>
      </c>
      <c r="P30">
        <v>47.89</v>
      </c>
      <c r="Q30">
        <v>50.6</v>
      </c>
      <c r="R30">
        <v>48.29</v>
      </c>
      <c r="S30">
        <v>48.25</v>
      </c>
      <c r="T30">
        <v>48.84</v>
      </c>
      <c r="U30">
        <v>0.93</v>
      </c>
      <c r="V30">
        <v>0.89</v>
      </c>
      <c r="W30">
        <v>0.89</v>
      </c>
      <c r="X30">
        <v>0.9</v>
      </c>
      <c r="Y30" t="s">
        <v>44</v>
      </c>
      <c r="Z30" t="s">
        <v>44</v>
      </c>
      <c r="AA30">
        <v>5</v>
      </c>
      <c r="AB30" t="s">
        <v>101</v>
      </c>
      <c r="AD30" t="s">
        <v>54</v>
      </c>
      <c r="AE30" t="s">
        <v>48</v>
      </c>
      <c r="AF30" t="s">
        <v>48</v>
      </c>
      <c r="AG30" t="s">
        <v>48</v>
      </c>
      <c r="AH30" t="s">
        <v>48</v>
      </c>
      <c r="AK30">
        <v>63.98</v>
      </c>
      <c r="AL30">
        <v>24.23</v>
      </c>
      <c r="AM30">
        <v>75.11</v>
      </c>
      <c r="AN30">
        <v>36.01</v>
      </c>
      <c r="AO30">
        <v>39.1</v>
      </c>
      <c r="AP30">
        <v>39.75</v>
      </c>
      <c r="AQ30">
        <v>39.75</v>
      </c>
      <c r="AR30">
        <v>1540</v>
      </c>
      <c r="AS30">
        <v>1648</v>
      </c>
      <c r="AT30">
        <v>4</v>
      </c>
      <c r="AU30">
        <v>4</v>
      </c>
      <c r="AV30">
        <v>0</v>
      </c>
      <c r="AW30">
        <v>6159</v>
      </c>
      <c r="AX30">
        <v>0</v>
      </c>
      <c r="AY30">
        <v>0</v>
      </c>
      <c r="AZ30">
        <v>0</v>
      </c>
      <c r="BA30">
        <v>0</v>
      </c>
      <c r="BB30">
        <v>6591</v>
      </c>
      <c r="BC30">
        <v>0</v>
      </c>
      <c r="BD30">
        <v>0</v>
      </c>
      <c r="BE30">
        <v>0</v>
      </c>
      <c r="BF30">
        <v>1</v>
      </c>
      <c r="BG30">
        <f t="shared" si="0"/>
        <v>29</v>
      </c>
    </row>
    <row r="31" spans="1:59" x14ac:dyDescent="0.3">
      <c r="A31">
        <v>806</v>
      </c>
      <c r="B31" t="s">
        <v>215</v>
      </c>
      <c r="C31" t="s">
        <v>216</v>
      </c>
      <c r="D31" t="s">
        <v>120</v>
      </c>
      <c r="E31" t="s">
        <v>43</v>
      </c>
      <c r="F31">
        <v>10.6</v>
      </c>
      <c r="G31">
        <v>12</v>
      </c>
      <c r="H31">
        <v>14</v>
      </c>
      <c r="I31">
        <v>13</v>
      </c>
      <c r="J31">
        <v>11</v>
      </c>
      <c r="K31">
        <v>13</v>
      </c>
      <c r="L31">
        <v>13</v>
      </c>
      <c r="M31">
        <v>47.75</v>
      </c>
      <c r="N31">
        <v>49.31</v>
      </c>
      <c r="O31">
        <v>3.22</v>
      </c>
      <c r="P31">
        <v>34.5</v>
      </c>
      <c r="Q31">
        <v>17.149999999999999</v>
      </c>
      <c r="R31">
        <v>16.2</v>
      </c>
      <c r="S31">
        <v>16.23</v>
      </c>
      <c r="T31">
        <v>16.440000000000001</v>
      </c>
      <c r="U31">
        <v>0.36</v>
      </c>
      <c r="V31">
        <v>0.34</v>
      </c>
      <c r="W31">
        <v>0.34</v>
      </c>
      <c r="X31">
        <v>0.34</v>
      </c>
      <c r="Y31" t="s">
        <v>106</v>
      </c>
      <c r="Z31" t="s">
        <v>106</v>
      </c>
      <c r="AA31">
        <v>4.5999999999999996</v>
      </c>
      <c r="AB31" t="s">
        <v>217</v>
      </c>
      <c r="AC31" t="s">
        <v>218</v>
      </c>
      <c r="AD31" t="s">
        <v>61</v>
      </c>
      <c r="AE31" t="s">
        <v>85</v>
      </c>
      <c r="AF31" t="s">
        <v>103</v>
      </c>
      <c r="AG31" t="s">
        <v>85</v>
      </c>
      <c r="AH31" t="s">
        <v>103</v>
      </c>
      <c r="AK31">
        <v>89.5</v>
      </c>
      <c r="AL31">
        <v>24.39</v>
      </c>
      <c r="AM31">
        <v>40.880000000000003</v>
      </c>
      <c r="AN31">
        <v>10.49</v>
      </c>
      <c r="AO31">
        <v>30.39</v>
      </c>
      <c r="AP31">
        <v>64.27</v>
      </c>
      <c r="AQ31">
        <v>65.099999999999994</v>
      </c>
      <c r="AR31">
        <v>125</v>
      </c>
      <c r="AS31">
        <v>125</v>
      </c>
      <c r="AT31">
        <v>4</v>
      </c>
      <c r="AU31">
        <v>4</v>
      </c>
      <c r="AV31">
        <v>0</v>
      </c>
      <c r="AW31">
        <v>500</v>
      </c>
      <c r="AX31">
        <v>0</v>
      </c>
      <c r="AY31">
        <v>0</v>
      </c>
      <c r="AZ31">
        <v>0</v>
      </c>
      <c r="BA31">
        <v>0</v>
      </c>
      <c r="BB31">
        <v>500</v>
      </c>
      <c r="BC31">
        <v>0</v>
      </c>
      <c r="BD31">
        <v>0</v>
      </c>
      <c r="BE31">
        <v>0</v>
      </c>
      <c r="BF31">
        <v>0</v>
      </c>
      <c r="BG31">
        <f t="shared" si="0"/>
        <v>30</v>
      </c>
    </row>
    <row r="32" spans="1:59" x14ac:dyDescent="0.3">
      <c r="A32">
        <v>317</v>
      </c>
      <c r="B32" t="s">
        <v>87</v>
      </c>
      <c r="C32" t="s">
        <v>88</v>
      </c>
      <c r="D32" t="s">
        <v>89</v>
      </c>
      <c r="E32" t="s">
        <v>71</v>
      </c>
      <c r="F32">
        <v>20.5</v>
      </c>
      <c r="G32">
        <v>8</v>
      </c>
      <c r="H32">
        <v>23</v>
      </c>
      <c r="I32">
        <v>36</v>
      </c>
      <c r="J32">
        <v>41</v>
      </c>
      <c r="K32">
        <v>52</v>
      </c>
      <c r="L32">
        <v>67</v>
      </c>
      <c r="M32">
        <v>47.42</v>
      </c>
      <c r="N32">
        <v>48.97</v>
      </c>
      <c r="O32">
        <v>10.050000000000001</v>
      </c>
      <c r="P32">
        <v>74.92</v>
      </c>
      <c r="Q32">
        <v>149.75</v>
      </c>
      <c r="R32">
        <v>150.83000000000001</v>
      </c>
      <c r="S32">
        <v>174.24</v>
      </c>
      <c r="T32">
        <v>180.61</v>
      </c>
      <c r="U32">
        <v>3.16</v>
      </c>
      <c r="V32">
        <v>3.18</v>
      </c>
      <c r="W32">
        <v>3.67</v>
      </c>
      <c r="X32">
        <v>3.81</v>
      </c>
      <c r="Y32" t="s">
        <v>90</v>
      </c>
      <c r="Z32" t="s">
        <v>90</v>
      </c>
      <c r="AA32">
        <v>5.6</v>
      </c>
      <c r="AB32" t="s">
        <v>91</v>
      </c>
      <c r="AC32" t="s">
        <v>92</v>
      </c>
      <c r="AD32" t="s">
        <v>61</v>
      </c>
      <c r="AE32" t="s">
        <v>75</v>
      </c>
      <c r="AF32" t="s">
        <v>49</v>
      </c>
      <c r="AG32" t="s">
        <v>75</v>
      </c>
      <c r="AH32" t="s">
        <v>49</v>
      </c>
      <c r="AK32">
        <v>90.57</v>
      </c>
      <c r="AL32">
        <v>24.23</v>
      </c>
      <c r="AM32">
        <v>59.1</v>
      </c>
      <c r="AN32">
        <v>9.42</v>
      </c>
      <c r="AO32">
        <v>49.68</v>
      </c>
      <c r="AP32">
        <v>66.34</v>
      </c>
      <c r="AQ32">
        <v>66.34</v>
      </c>
      <c r="AR32">
        <v>2281</v>
      </c>
      <c r="AS32">
        <v>2650</v>
      </c>
      <c r="AT32">
        <v>5.35</v>
      </c>
      <c r="AU32">
        <v>4.8</v>
      </c>
      <c r="AV32">
        <v>0</v>
      </c>
      <c r="AW32">
        <v>5890</v>
      </c>
      <c r="AX32">
        <v>0</v>
      </c>
      <c r="AY32">
        <v>6323</v>
      </c>
      <c r="AZ32">
        <v>0</v>
      </c>
      <c r="BA32">
        <v>0</v>
      </c>
      <c r="BB32">
        <v>8341</v>
      </c>
      <c r="BC32">
        <v>0</v>
      </c>
      <c r="BD32">
        <v>4372</v>
      </c>
      <c r="BE32">
        <v>0</v>
      </c>
      <c r="BF32">
        <v>1</v>
      </c>
      <c r="BG32">
        <f t="shared" si="0"/>
        <v>31</v>
      </c>
    </row>
    <row r="33" spans="1:59" x14ac:dyDescent="0.3">
      <c r="A33">
        <v>731</v>
      </c>
      <c r="B33" t="s">
        <v>192</v>
      </c>
      <c r="C33" t="s">
        <v>193</v>
      </c>
      <c r="D33" t="s">
        <v>78</v>
      </c>
      <c r="E33" t="s">
        <v>71</v>
      </c>
      <c r="F33">
        <v>18.100000000000001</v>
      </c>
      <c r="G33">
        <v>13</v>
      </c>
      <c r="H33">
        <v>19</v>
      </c>
      <c r="I33">
        <v>88</v>
      </c>
      <c r="J33">
        <v>88</v>
      </c>
      <c r="K33">
        <v>88</v>
      </c>
      <c r="L33">
        <v>88</v>
      </c>
      <c r="M33">
        <v>44.14</v>
      </c>
      <c r="N33">
        <v>45.58</v>
      </c>
      <c r="O33">
        <v>4.09</v>
      </c>
      <c r="P33">
        <v>32.729999999999997</v>
      </c>
      <c r="Q33">
        <v>169.83</v>
      </c>
      <c r="R33">
        <v>213.97</v>
      </c>
      <c r="S33">
        <v>201.28</v>
      </c>
      <c r="T33">
        <v>227.24</v>
      </c>
      <c r="U33">
        <v>3.85</v>
      </c>
      <c r="V33">
        <v>4.8499999999999996</v>
      </c>
      <c r="W33">
        <v>4.5599999999999996</v>
      </c>
      <c r="X33">
        <v>5.15</v>
      </c>
      <c r="Y33" t="s">
        <v>90</v>
      </c>
      <c r="Z33" t="s">
        <v>90</v>
      </c>
      <c r="AA33">
        <v>4.8</v>
      </c>
      <c r="AD33" t="s">
        <v>61</v>
      </c>
      <c r="AE33" t="s">
        <v>75</v>
      </c>
      <c r="AF33" t="s">
        <v>49</v>
      </c>
      <c r="AG33" t="s">
        <v>75</v>
      </c>
      <c r="AH33" t="s">
        <v>49</v>
      </c>
      <c r="AI33" t="s">
        <v>86</v>
      </c>
      <c r="AJ33" t="s">
        <v>86</v>
      </c>
      <c r="AK33">
        <v>87.49</v>
      </c>
      <c r="AL33">
        <v>24.23</v>
      </c>
      <c r="AM33">
        <v>49.12</v>
      </c>
      <c r="AN33">
        <v>12.5</v>
      </c>
      <c r="AO33">
        <v>36.619999999999997</v>
      </c>
      <c r="AP33">
        <v>63.27</v>
      </c>
      <c r="AQ33">
        <v>63.27</v>
      </c>
      <c r="AR33">
        <v>5926</v>
      </c>
      <c r="AS33">
        <v>5926</v>
      </c>
      <c r="AT33">
        <v>3.58</v>
      </c>
      <c r="AU33">
        <v>3.58</v>
      </c>
      <c r="AV33">
        <v>8</v>
      </c>
      <c r="AW33">
        <v>21178</v>
      </c>
      <c r="AX33">
        <v>0</v>
      </c>
      <c r="AY33">
        <v>0</v>
      </c>
      <c r="AZ33">
        <v>0</v>
      </c>
      <c r="BA33">
        <v>8</v>
      </c>
      <c r="BB33">
        <v>21178</v>
      </c>
      <c r="BC33">
        <v>0</v>
      </c>
      <c r="BD33">
        <v>0</v>
      </c>
      <c r="BE33">
        <v>0</v>
      </c>
      <c r="BF33">
        <v>1</v>
      </c>
      <c r="BG33">
        <f t="shared" si="0"/>
        <v>32</v>
      </c>
    </row>
    <row r="34" spans="1:59" x14ac:dyDescent="0.3">
      <c r="A34">
        <v>901</v>
      </c>
      <c r="B34" t="s">
        <v>257</v>
      </c>
      <c r="C34" t="s">
        <v>258</v>
      </c>
      <c r="D34" t="s">
        <v>34</v>
      </c>
      <c r="E34" t="s">
        <v>71</v>
      </c>
      <c r="F34">
        <v>6.2</v>
      </c>
      <c r="G34">
        <v>3</v>
      </c>
      <c r="H34">
        <v>4</v>
      </c>
      <c r="I34">
        <v>3</v>
      </c>
      <c r="J34">
        <v>66</v>
      </c>
      <c r="K34">
        <v>52</v>
      </c>
      <c r="L34">
        <v>74</v>
      </c>
      <c r="M34">
        <v>40.549999999999997</v>
      </c>
      <c r="N34">
        <v>41.88</v>
      </c>
      <c r="O34">
        <v>14.01</v>
      </c>
      <c r="P34">
        <v>19.43</v>
      </c>
      <c r="Q34">
        <v>10.59</v>
      </c>
      <c r="R34">
        <v>222.34</v>
      </c>
      <c r="S34">
        <v>85.3</v>
      </c>
      <c r="T34">
        <v>177.96</v>
      </c>
      <c r="U34">
        <v>0.26</v>
      </c>
      <c r="V34">
        <v>5.48</v>
      </c>
      <c r="W34">
        <v>2.1</v>
      </c>
      <c r="X34">
        <v>4.3899999999999997</v>
      </c>
      <c r="Y34" t="s">
        <v>44</v>
      </c>
      <c r="Z34" t="s">
        <v>72</v>
      </c>
      <c r="AA34">
        <v>3.8</v>
      </c>
      <c r="AC34" t="s">
        <v>259</v>
      </c>
      <c r="AD34" t="s">
        <v>61</v>
      </c>
      <c r="AE34" t="s">
        <v>48</v>
      </c>
      <c r="AF34" t="s">
        <v>85</v>
      </c>
      <c r="AG34" t="s">
        <v>49</v>
      </c>
      <c r="AH34" t="s">
        <v>48</v>
      </c>
      <c r="AI34" t="s">
        <v>55</v>
      </c>
      <c r="AJ34" t="s">
        <v>55</v>
      </c>
      <c r="AK34">
        <v>96.84</v>
      </c>
      <c r="AL34">
        <v>24.23</v>
      </c>
      <c r="AM34">
        <v>27.18</v>
      </c>
      <c r="AN34">
        <v>3.15</v>
      </c>
      <c r="AO34">
        <v>24.03</v>
      </c>
      <c r="AP34">
        <v>72.59</v>
      </c>
      <c r="AQ34">
        <v>72.61</v>
      </c>
      <c r="AR34">
        <v>32</v>
      </c>
      <c r="AS34">
        <v>5602</v>
      </c>
      <c r="AT34">
        <v>2.72</v>
      </c>
      <c r="AU34">
        <v>2.94</v>
      </c>
      <c r="AV34">
        <v>5</v>
      </c>
      <c r="AW34">
        <v>82</v>
      </c>
      <c r="AX34">
        <v>0</v>
      </c>
      <c r="AY34">
        <v>0</v>
      </c>
      <c r="AZ34">
        <v>0</v>
      </c>
      <c r="BA34">
        <v>994</v>
      </c>
      <c r="BB34">
        <v>15500</v>
      </c>
      <c r="BC34">
        <v>0</v>
      </c>
      <c r="BD34">
        <v>0</v>
      </c>
      <c r="BE34">
        <v>0</v>
      </c>
      <c r="BF34">
        <v>1</v>
      </c>
      <c r="BG34">
        <f t="shared" si="0"/>
        <v>33</v>
      </c>
    </row>
    <row r="35" spans="1:59" x14ac:dyDescent="0.3">
      <c r="A35">
        <v>693</v>
      </c>
      <c r="B35" t="s">
        <v>186</v>
      </c>
      <c r="C35" t="s">
        <v>187</v>
      </c>
      <c r="D35" t="s">
        <v>120</v>
      </c>
      <c r="E35" t="s">
        <v>43</v>
      </c>
      <c r="F35">
        <v>4.7</v>
      </c>
      <c r="G35">
        <v>7</v>
      </c>
      <c r="H35">
        <v>10</v>
      </c>
      <c r="I35">
        <v>17</v>
      </c>
      <c r="J35">
        <v>43</v>
      </c>
      <c r="K35">
        <v>29</v>
      </c>
      <c r="L35">
        <v>43</v>
      </c>
      <c r="M35">
        <v>38.61</v>
      </c>
      <c r="N35">
        <v>39.869999999999997</v>
      </c>
      <c r="O35">
        <v>4.08</v>
      </c>
      <c r="P35">
        <v>25.85</v>
      </c>
      <c r="Q35">
        <v>27.48</v>
      </c>
      <c r="R35">
        <v>69.819999999999993</v>
      </c>
      <c r="S35">
        <v>37.17</v>
      </c>
      <c r="T35">
        <v>62.96</v>
      </c>
      <c r="U35">
        <v>0.71</v>
      </c>
      <c r="V35">
        <v>1.81</v>
      </c>
      <c r="W35">
        <v>0.96</v>
      </c>
      <c r="X35">
        <v>1.63</v>
      </c>
      <c r="Y35" t="s">
        <v>44</v>
      </c>
      <c r="Z35" t="s">
        <v>44</v>
      </c>
      <c r="AA35">
        <v>5.9</v>
      </c>
      <c r="AB35" t="s">
        <v>188</v>
      </c>
      <c r="AD35" t="s">
        <v>61</v>
      </c>
      <c r="AE35" t="s">
        <v>49</v>
      </c>
      <c r="AF35" t="s">
        <v>48</v>
      </c>
      <c r="AG35" t="s">
        <v>49</v>
      </c>
      <c r="AH35" t="s">
        <v>48</v>
      </c>
      <c r="AI35" t="s">
        <v>55</v>
      </c>
      <c r="AJ35" t="s">
        <v>55</v>
      </c>
      <c r="AK35">
        <v>95.34</v>
      </c>
      <c r="AL35">
        <v>24.32</v>
      </c>
      <c r="AM35">
        <v>32.46</v>
      </c>
      <c r="AN35">
        <v>4.6500000000000004</v>
      </c>
      <c r="AO35">
        <v>27.81</v>
      </c>
      <c r="AP35">
        <v>70.72</v>
      </c>
      <c r="AQ35">
        <v>71.02</v>
      </c>
      <c r="AR35">
        <v>652</v>
      </c>
      <c r="AS35">
        <v>2987</v>
      </c>
      <c r="AT35">
        <v>3.84</v>
      </c>
      <c r="AU35">
        <v>3.03</v>
      </c>
      <c r="AV35">
        <v>2</v>
      </c>
      <c r="AW35">
        <v>2503</v>
      </c>
      <c r="AX35">
        <v>0</v>
      </c>
      <c r="AY35">
        <v>0</v>
      </c>
      <c r="AZ35">
        <v>0</v>
      </c>
      <c r="BA35">
        <v>561</v>
      </c>
      <c r="BB35">
        <v>8477</v>
      </c>
      <c r="BC35">
        <v>0</v>
      </c>
      <c r="BD35">
        <v>0</v>
      </c>
      <c r="BE35">
        <v>0</v>
      </c>
      <c r="BF35">
        <v>1</v>
      </c>
      <c r="BG35">
        <f t="shared" si="0"/>
        <v>34</v>
      </c>
    </row>
    <row r="36" spans="1:59" x14ac:dyDescent="0.3">
      <c r="A36">
        <v>546</v>
      </c>
      <c r="B36" t="s">
        <v>157</v>
      </c>
      <c r="C36" t="s">
        <v>158</v>
      </c>
      <c r="D36" t="s">
        <v>78</v>
      </c>
      <c r="E36" t="s">
        <v>71</v>
      </c>
      <c r="F36">
        <v>1.7</v>
      </c>
      <c r="G36">
        <v>2</v>
      </c>
      <c r="H36">
        <v>1</v>
      </c>
      <c r="I36">
        <v>1</v>
      </c>
      <c r="J36">
        <v>1</v>
      </c>
      <c r="K36">
        <v>1</v>
      </c>
      <c r="L36">
        <v>1</v>
      </c>
      <c r="M36">
        <v>37.9</v>
      </c>
      <c r="N36">
        <v>39.14</v>
      </c>
      <c r="O36">
        <v>13.89</v>
      </c>
      <c r="P36">
        <v>1.08</v>
      </c>
      <c r="Q36">
        <v>0.78</v>
      </c>
      <c r="R36">
        <v>0.73</v>
      </c>
      <c r="S36">
        <v>0.77</v>
      </c>
      <c r="T36">
        <v>0.8</v>
      </c>
      <c r="U36">
        <v>0.02</v>
      </c>
      <c r="V36">
        <v>0.02</v>
      </c>
      <c r="W36">
        <v>0.02</v>
      </c>
      <c r="X36">
        <v>0.02</v>
      </c>
      <c r="Y36" t="s">
        <v>106</v>
      </c>
      <c r="Z36" t="s">
        <v>106</v>
      </c>
      <c r="AA36">
        <v>2.7</v>
      </c>
      <c r="AC36" t="s">
        <v>159</v>
      </c>
      <c r="AD36" t="s">
        <v>61</v>
      </c>
      <c r="AE36" t="s">
        <v>103</v>
      </c>
      <c r="AF36" t="s">
        <v>103</v>
      </c>
      <c r="AG36" t="s">
        <v>103</v>
      </c>
      <c r="AH36" t="s">
        <v>103</v>
      </c>
      <c r="AK36">
        <v>98.73</v>
      </c>
      <c r="AL36">
        <v>38.92</v>
      </c>
      <c r="AM36">
        <v>10.84</v>
      </c>
      <c r="AN36">
        <v>1.26</v>
      </c>
      <c r="AO36">
        <v>9.58</v>
      </c>
      <c r="AP36">
        <v>44.67</v>
      </c>
      <c r="AQ36">
        <v>59.81</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461</v>
      </c>
      <c r="B37" t="s">
        <v>137</v>
      </c>
      <c r="C37" t="s">
        <v>138</v>
      </c>
      <c r="D37" t="s">
        <v>34</v>
      </c>
      <c r="E37" t="s">
        <v>43</v>
      </c>
      <c r="F37">
        <v>1</v>
      </c>
      <c r="G37">
        <v>1</v>
      </c>
      <c r="H37">
        <v>4</v>
      </c>
      <c r="I37">
        <v>79</v>
      </c>
      <c r="J37">
        <v>88</v>
      </c>
      <c r="K37">
        <v>88</v>
      </c>
      <c r="L37">
        <v>88</v>
      </c>
      <c r="M37">
        <v>36.1</v>
      </c>
      <c r="N37">
        <v>37.28</v>
      </c>
      <c r="O37">
        <v>36.1</v>
      </c>
      <c r="P37">
        <v>15.34</v>
      </c>
      <c r="Q37">
        <v>237.11</v>
      </c>
      <c r="R37">
        <v>486.11</v>
      </c>
      <c r="S37">
        <v>339.89</v>
      </c>
      <c r="T37">
        <v>458.74</v>
      </c>
      <c r="U37">
        <v>6.57</v>
      </c>
      <c r="V37">
        <v>13.47</v>
      </c>
      <c r="W37">
        <v>9.42</v>
      </c>
      <c r="X37">
        <v>12.71</v>
      </c>
      <c r="Y37" t="s">
        <v>90</v>
      </c>
      <c r="Z37" t="s">
        <v>90</v>
      </c>
      <c r="AA37">
        <v>4.5999999999999996</v>
      </c>
      <c r="AB37" t="s">
        <v>80</v>
      </c>
      <c r="AC37" t="s">
        <v>74</v>
      </c>
      <c r="AD37" t="s">
        <v>61</v>
      </c>
      <c r="AE37" t="s">
        <v>75</v>
      </c>
      <c r="AF37" t="s">
        <v>49</v>
      </c>
      <c r="AG37" t="s">
        <v>75</v>
      </c>
      <c r="AH37" t="s">
        <v>49</v>
      </c>
      <c r="AK37">
        <v>99.31</v>
      </c>
      <c r="AL37">
        <v>42.97</v>
      </c>
      <c r="AM37">
        <v>5.75</v>
      </c>
      <c r="AN37">
        <v>0.68</v>
      </c>
      <c r="AO37">
        <v>5.07</v>
      </c>
      <c r="AP37">
        <v>35.26</v>
      </c>
      <c r="AQ37">
        <v>56.34</v>
      </c>
      <c r="AR37">
        <v>4919</v>
      </c>
      <c r="AS37">
        <v>5248</v>
      </c>
      <c r="AT37">
        <v>1.56</v>
      </c>
      <c r="AU37">
        <v>4.57</v>
      </c>
      <c r="AV37">
        <v>4025</v>
      </c>
      <c r="AW37">
        <v>2430</v>
      </c>
      <c r="AX37">
        <v>940</v>
      </c>
      <c r="AY37">
        <v>269</v>
      </c>
      <c r="AZ37">
        <v>0</v>
      </c>
      <c r="BA37">
        <v>908</v>
      </c>
      <c r="BB37">
        <v>452</v>
      </c>
      <c r="BC37">
        <v>18170</v>
      </c>
      <c r="BD37">
        <v>4455</v>
      </c>
      <c r="BE37">
        <v>0</v>
      </c>
      <c r="BF37">
        <v>2</v>
      </c>
      <c r="BG37">
        <f t="shared" si="0"/>
        <v>36</v>
      </c>
    </row>
    <row r="38" spans="1:59" x14ac:dyDescent="0.3">
      <c r="A38">
        <v>834</v>
      </c>
      <c r="B38" t="s">
        <v>246</v>
      </c>
      <c r="C38" t="s">
        <v>247</v>
      </c>
      <c r="D38" t="s">
        <v>78</v>
      </c>
      <c r="E38" t="s">
        <v>71</v>
      </c>
      <c r="F38">
        <v>8.9</v>
      </c>
      <c r="G38">
        <v>10</v>
      </c>
      <c r="H38">
        <v>12</v>
      </c>
      <c r="I38">
        <v>20</v>
      </c>
      <c r="J38">
        <v>66</v>
      </c>
      <c r="K38">
        <v>53</v>
      </c>
      <c r="L38">
        <v>82</v>
      </c>
      <c r="M38">
        <v>32.07</v>
      </c>
      <c r="N38">
        <v>33.119999999999997</v>
      </c>
      <c r="O38">
        <v>2.91</v>
      </c>
      <c r="P38">
        <v>21.97</v>
      </c>
      <c r="Q38">
        <v>28.04</v>
      </c>
      <c r="R38">
        <v>93.78</v>
      </c>
      <c r="S38">
        <v>49.39</v>
      </c>
      <c r="T38">
        <v>90.75</v>
      </c>
      <c r="U38">
        <v>0.87</v>
      </c>
      <c r="V38">
        <v>2.92</v>
      </c>
      <c r="W38">
        <v>1.54</v>
      </c>
      <c r="X38">
        <v>2.83</v>
      </c>
      <c r="Y38" t="s">
        <v>44</v>
      </c>
      <c r="Z38" t="s">
        <v>44</v>
      </c>
      <c r="AA38">
        <v>5.8</v>
      </c>
      <c r="AB38" t="s">
        <v>111</v>
      </c>
      <c r="AC38" t="s">
        <v>101</v>
      </c>
      <c r="AD38" t="s">
        <v>61</v>
      </c>
      <c r="AE38" t="s">
        <v>49</v>
      </c>
      <c r="AF38" t="s">
        <v>48</v>
      </c>
      <c r="AG38" t="s">
        <v>49</v>
      </c>
      <c r="AH38" t="s">
        <v>48</v>
      </c>
      <c r="AI38" t="s">
        <v>55</v>
      </c>
      <c r="AJ38" t="s">
        <v>55</v>
      </c>
      <c r="AK38">
        <v>91.13</v>
      </c>
      <c r="AL38">
        <v>25.16</v>
      </c>
      <c r="AM38">
        <v>33.880000000000003</v>
      </c>
      <c r="AN38">
        <v>8.86</v>
      </c>
      <c r="AO38">
        <v>25.02</v>
      </c>
      <c r="AP38">
        <v>63.34</v>
      </c>
      <c r="AQ38">
        <v>65.97</v>
      </c>
      <c r="AR38">
        <v>857</v>
      </c>
      <c r="AS38">
        <v>4633</v>
      </c>
      <c r="AT38">
        <v>4</v>
      </c>
      <c r="AU38">
        <v>2.72</v>
      </c>
      <c r="AV38">
        <v>0</v>
      </c>
      <c r="AW38">
        <v>3424</v>
      </c>
      <c r="AX38">
        <v>0</v>
      </c>
      <c r="AY38">
        <v>0</v>
      </c>
      <c r="AZ38">
        <v>0</v>
      </c>
      <c r="BA38">
        <v>1579</v>
      </c>
      <c r="BB38">
        <v>11032</v>
      </c>
      <c r="BC38">
        <v>0</v>
      </c>
      <c r="BD38">
        <v>0</v>
      </c>
      <c r="BE38">
        <v>0</v>
      </c>
      <c r="BF38">
        <v>1</v>
      </c>
      <c r="BG38">
        <f t="shared" si="0"/>
        <v>37</v>
      </c>
    </row>
    <row r="39" spans="1:59" x14ac:dyDescent="0.3">
      <c r="A39">
        <v>521</v>
      </c>
      <c r="B39" t="s">
        <v>145</v>
      </c>
      <c r="C39" t="s">
        <v>146</v>
      </c>
      <c r="D39" t="s">
        <v>78</v>
      </c>
      <c r="E39" t="s">
        <v>71</v>
      </c>
      <c r="F39">
        <v>23</v>
      </c>
      <c r="G39">
        <v>18</v>
      </c>
      <c r="H39">
        <v>19</v>
      </c>
      <c r="I39">
        <v>51</v>
      </c>
      <c r="J39">
        <v>88</v>
      </c>
      <c r="K39">
        <v>88</v>
      </c>
      <c r="L39">
        <v>88</v>
      </c>
      <c r="M39">
        <v>31.24</v>
      </c>
      <c r="N39">
        <v>32.26</v>
      </c>
      <c r="O39">
        <v>1.6</v>
      </c>
      <c r="P39">
        <v>21.54</v>
      </c>
      <c r="Q39">
        <v>65.3</v>
      </c>
      <c r="R39">
        <v>273.51</v>
      </c>
      <c r="S39">
        <v>210.49</v>
      </c>
      <c r="T39">
        <v>292.23</v>
      </c>
      <c r="U39">
        <v>2.09</v>
      </c>
      <c r="V39">
        <v>8.75</v>
      </c>
      <c r="W39">
        <v>6.74</v>
      </c>
      <c r="X39">
        <v>9.35</v>
      </c>
      <c r="Y39" t="s">
        <v>90</v>
      </c>
      <c r="Z39" t="s">
        <v>90</v>
      </c>
      <c r="AA39">
        <v>5.8</v>
      </c>
      <c r="AB39" t="s">
        <v>95</v>
      </c>
      <c r="AD39" t="s">
        <v>61</v>
      </c>
      <c r="AE39" t="s">
        <v>75</v>
      </c>
      <c r="AF39" t="s">
        <v>49</v>
      </c>
      <c r="AG39" t="s">
        <v>75</v>
      </c>
      <c r="AH39" t="s">
        <v>49</v>
      </c>
      <c r="AK39">
        <v>82.1</v>
      </c>
      <c r="AL39">
        <v>24.23</v>
      </c>
      <c r="AM39">
        <v>75.760000000000005</v>
      </c>
      <c r="AN39">
        <v>17.89</v>
      </c>
      <c r="AO39">
        <v>57.87</v>
      </c>
      <c r="AP39">
        <v>57.87</v>
      </c>
      <c r="AQ39">
        <v>57.87</v>
      </c>
      <c r="AR39">
        <v>2622</v>
      </c>
      <c r="AS39">
        <v>5409</v>
      </c>
      <c r="AT39">
        <v>4</v>
      </c>
      <c r="AU39">
        <v>4</v>
      </c>
      <c r="AV39">
        <v>0</v>
      </c>
      <c r="AW39">
        <v>10488</v>
      </c>
      <c r="AX39">
        <v>0</v>
      </c>
      <c r="AY39">
        <v>0</v>
      </c>
      <c r="AZ39">
        <v>0</v>
      </c>
      <c r="BA39">
        <v>0</v>
      </c>
      <c r="BB39">
        <v>21636</v>
      </c>
      <c r="BC39">
        <v>0</v>
      </c>
      <c r="BD39">
        <v>0</v>
      </c>
      <c r="BE39">
        <v>0</v>
      </c>
      <c r="BF39">
        <v>1</v>
      </c>
      <c r="BG39">
        <f t="shared" si="0"/>
        <v>38</v>
      </c>
    </row>
    <row r="40" spans="1:59" x14ac:dyDescent="0.3">
      <c r="A40">
        <v>951</v>
      </c>
      <c r="B40" t="s">
        <v>265</v>
      </c>
      <c r="C40" t="s">
        <v>266</v>
      </c>
      <c r="D40" t="s">
        <v>114</v>
      </c>
      <c r="E40" t="s">
        <v>43</v>
      </c>
      <c r="F40">
        <v>8.8000000000000007</v>
      </c>
      <c r="G40">
        <v>6</v>
      </c>
      <c r="H40">
        <v>4</v>
      </c>
      <c r="I40">
        <v>2</v>
      </c>
      <c r="J40">
        <v>2</v>
      </c>
      <c r="K40">
        <v>2</v>
      </c>
      <c r="L40">
        <v>2</v>
      </c>
      <c r="M40">
        <v>26.83</v>
      </c>
      <c r="N40">
        <v>27.71</v>
      </c>
      <c r="O40">
        <v>4.7300000000000004</v>
      </c>
      <c r="P40">
        <v>11.7</v>
      </c>
      <c r="Q40">
        <v>4.2</v>
      </c>
      <c r="R40">
        <v>3.62</v>
      </c>
      <c r="S40">
        <v>4.12</v>
      </c>
      <c r="T40">
        <v>3.96</v>
      </c>
      <c r="U40">
        <v>0.16</v>
      </c>
      <c r="V40">
        <v>0.13</v>
      </c>
      <c r="W40">
        <v>0.15</v>
      </c>
      <c r="X40">
        <v>0.15</v>
      </c>
      <c r="Y40" t="s">
        <v>106</v>
      </c>
      <c r="Z40" t="s">
        <v>106</v>
      </c>
      <c r="AA40">
        <v>4.5999999999999996</v>
      </c>
      <c r="AB40" t="s">
        <v>101</v>
      </c>
      <c r="AC40" t="s">
        <v>74</v>
      </c>
      <c r="AD40" t="s">
        <v>61</v>
      </c>
      <c r="AE40" t="s">
        <v>85</v>
      </c>
      <c r="AF40" t="s">
        <v>103</v>
      </c>
      <c r="AG40" t="s">
        <v>85</v>
      </c>
      <c r="AH40" t="s">
        <v>103</v>
      </c>
      <c r="AK40">
        <v>94.57</v>
      </c>
      <c r="AL40">
        <v>24.98</v>
      </c>
      <c r="AM40">
        <v>30.21</v>
      </c>
      <c r="AN40">
        <v>5.42</v>
      </c>
      <c r="AO40">
        <v>24.79</v>
      </c>
      <c r="AP40">
        <v>67.41</v>
      </c>
      <c r="AQ40">
        <v>69.59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971</v>
      </c>
      <c r="B41" t="s">
        <v>267</v>
      </c>
      <c r="C41" t="s">
        <v>268</v>
      </c>
      <c r="D41" t="s">
        <v>120</v>
      </c>
      <c r="E41" t="s">
        <v>43</v>
      </c>
      <c r="F41">
        <v>6.7</v>
      </c>
      <c r="G41">
        <v>7</v>
      </c>
      <c r="H41">
        <v>8</v>
      </c>
      <c r="I41">
        <v>88</v>
      </c>
      <c r="J41">
        <v>88</v>
      </c>
      <c r="K41">
        <v>88</v>
      </c>
      <c r="L41">
        <v>88</v>
      </c>
      <c r="M41">
        <v>23.66</v>
      </c>
      <c r="N41">
        <v>24.43</v>
      </c>
      <c r="O41">
        <v>3.28</v>
      </c>
      <c r="P41">
        <v>13.55</v>
      </c>
      <c r="Q41">
        <v>309.58</v>
      </c>
      <c r="R41">
        <v>699.37</v>
      </c>
      <c r="S41">
        <v>489</v>
      </c>
      <c r="T41">
        <v>613.16</v>
      </c>
      <c r="U41">
        <v>13.09</v>
      </c>
      <c r="V41">
        <v>29.56</v>
      </c>
      <c r="W41">
        <v>20.67</v>
      </c>
      <c r="X41">
        <v>25.92</v>
      </c>
      <c r="Y41" t="s">
        <v>90</v>
      </c>
      <c r="Z41" t="s">
        <v>90</v>
      </c>
      <c r="AA41">
        <v>3.6</v>
      </c>
      <c r="AC41" t="s">
        <v>212</v>
      </c>
      <c r="AD41" t="s">
        <v>61</v>
      </c>
      <c r="AE41" t="s">
        <v>75</v>
      </c>
      <c r="AF41" t="s">
        <v>49</v>
      </c>
      <c r="AG41" t="s">
        <v>75</v>
      </c>
      <c r="AH41" t="s">
        <v>49</v>
      </c>
      <c r="AI41" t="s">
        <v>86</v>
      </c>
      <c r="AJ41" t="s">
        <v>86</v>
      </c>
      <c r="AK41">
        <v>93.75</v>
      </c>
      <c r="AL41">
        <v>24.33</v>
      </c>
      <c r="AM41">
        <v>29.4</v>
      </c>
      <c r="AN41">
        <v>6.24</v>
      </c>
      <c r="AO41">
        <v>23.16</v>
      </c>
      <c r="AP41">
        <v>68.849999999999994</v>
      </c>
      <c r="AQ41">
        <v>69.42</v>
      </c>
      <c r="AR41">
        <v>6489</v>
      </c>
      <c r="AS41">
        <v>6489</v>
      </c>
      <c r="AT41">
        <v>3.13</v>
      </c>
      <c r="AU41">
        <v>6.62</v>
      </c>
      <c r="AV41">
        <v>1992</v>
      </c>
      <c r="AW41">
        <v>13296</v>
      </c>
      <c r="AX41">
        <v>1380</v>
      </c>
      <c r="AY41">
        <v>3631</v>
      </c>
      <c r="AZ41">
        <v>0</v>
      </c>
      <c r="BA41">
        <v>31</v>
      </c>
      <c r="BB41">
        <v>0</v>
      </c>
      <c r="BC41">
        <v>11185</v>
      </c>
      <c r="BD41">
        <v>31747</v>
      </c>
      <c r="BE41">
        <v>0</v>
      </c>
      <c r="BF41">
        <v>1</v>
      </c>
      <c r="BG41">
        <f t="shared" si="0"/>
        <v>40</v>
      </c>
    </row>
    <row r="42" spans="1:59" x14ac:dyDescent="0.3">
      <c r="A42">
        <v>824</v>
      </c>
      <c r="B42" t="s">
        <v>230</v>
      </c>
      <c r="C42" t="s">
        <v>231</v>
      </c>
      <c r="D42" t="s">
        <v>78</v>
      </c>
      <c r="E42" t="s">
        <v>43</v>
      </c>
      <c r="F42">
        <v>9.1</v>
      </c>
      <c r="G42">
        <v>11</v>
      </c>
      <c r="H42">
        <v>7</v>
      </c>
      <c r="I42">
        <v>37</v>
      </c>
      <c r="J42">
        <v>88</v>
      </c>
      <c r="K42">
        <v>84</v>
      </c>
      <c r="L42">
        <v>88</v>
      </c>
      <c r="M42">
        <v>21.04</v>
      </c>
      <c r="N42">
        <v>21.73</v>
      </c>
      <c r="O42">
        <v>1.48</v>
      </c>
      <c r="P42">
        <v>14.84</v>
      </c>
      <c r="Q42">
        <v>126.36</v>
      </c>
      <c r="R42">
        <v>409.93</v>
      </c>
      <c r="S42">
        <v>261.99</v>
      </c>
      <c r="T42">
        <v>375.66</v>
      </c>
      <c r="U42">
        <v>6.01</v>
      </c>
      <c r="V42">
        <v>19.48</v>
      </c>
      <c r="W42">
        <v>12.45</v>
      </c>
      <c r="X42">
        <v>17.850000000000001</v>
      </c>
      <c r="Y42" t="s">
        <v>90</v>
      </c>
      <c r="Z42" t="s">
        <v>90</v>
      </c>
      <c r="AA42">
        <v>5.6</v>
      </c>
      <c r="AB42" t="s">
        <v>232</v>
      </c>
      <c r="AC42" t="s">
        <v>188</v>
      </c>
      <c r="AD42" t="s">
        <v>61</v>
      </c>
      <c r="AE42" t="s">
        <v>75</v>
      </c>
      <c r="AF42" t="s">
        <v>49</v>
      </c>
      <c r="AG42" t="s">
        <v>75</v>
      </c>
      <c r="AH42" t="s">
        <v>49</v>
      </c>
      <c r="AI42" t="s">
        <v>86</v>
      </c>
      <c r="AJ42" t="s">
        <v>86</v>
      </c>
      <c r="AK42">
        <v>90.88</v>
      </c>
      <c r="AL42">
        <v>25.36</v>
      </c>
      <c r="AM42">
        <v>26.41</v>
      </c>
      <c r="AN42">
        <v>9.11</v>
      </c>
      <c r="AO42">
        <v>17.3</v>
      </c>
      <c r="AP42">
        <v>63.25</v>
      </c>
      <c r="AQ42">
        <v>65.52</v>
      </c>
      <c r="AR42">
        <v>2136</v>
      </c>
      <c r="AS42">
        <v>6113</v>
      </c>
      <c r="AT42">
        <v>3.13</v>
      </c>
      <c r="AU42">
        <v>3.16</v>
      </c>
      <c r="AV42">
        <v>356</v>
      </c>
      <c r="AW42">
        <v>6140</v>
      </c>
      <c r="AX42">
        <v>0</v>
      </c>
      <c r="AY42">
        <v>192</v>
      </c>
      <c r="AZ42">
        <v>0</v>
      </c>
      <c r="BA42">
        <v>2400</v>
      </c>
      <c r="BB42">
        <v>8768</v>
      </c>
      <c r="BC42">
        <v>740</v>
      </c>
      <c r="BD42">
        <v>7379</v>
      </c>
      <c r="BE42">
        <v>0</v>
      </c>
      <c r="BF42">
        <v>1</v>
      </c>
      <c r="BG42">
        <f t="shared" si="0"/>
        <v>41</v>
      </c>
    </row>
    <row r="43" spans="1:59" x14ac:dyDescent="0.3">
      <c r="A43">
        <v>316</v>
      </c>
      <c r="B43" t="s">
        <v>81</v>
      </c>
      <c r="C43" t="s">
        <v>82</v>
      </c>
      <c r="D43" t="s">
        <v>42</v>
      </c>
      <c r="E43" t="s">
        <v>35</v>
      </c>
      <c r="F43">
        <v>12</v>
      </c>
      <c r="G43">
        <v>10</v>
      </c>
      <c r="H43">
        <v>8</v>
      </c>
      <c r="I43">
        <v>3</v>
      </c>
      <c r="J43">
        <v>16</v>
      </c>
      <c r="K43">
        <v>15</v>
      </c>
      <c r="L43">
        <v>33</v>
      </c>
      <c r="M43">
        <v>19.22</v>
      </c>
      <c r="N43">
        <v>19.850000000000001</v>
      </c>
      <c r="O43">
        <v>1.78</v>
      </c>
      <c r="P43">
        <v>12.36</v>
      </c>
      <c r="Q43">
        <v>4.62</v>
      </c>
      <c r="R43">
        <v>22.34</v>
      </c>
      <c r="S43">
        <v>12.13</v>
      </c>
      <c r="T43">
        <v>28.86</v>
      </c>
      <c r="U43">
        <v>0.24</v>
      </c>
      <c r="V43">
        <v>1.1599999999999999</v>
      </c>
      <c r="W43">
        <v>0.63</v>
      </c>
      <c r="X43">
        <v>1.5</v>
      </c>
      <c r="Y43" t="s">
        <v>83</v>
      </c>
      <c r="Z43" t="s">
        <v>72</v>
      </c>
      <c r="AA43">
        <v>8.5</v>
      </c>
      <c r="AB43" t="s">
        <v>84</v>
      </c>
      <c r="AD43" t="s">
        <v>61</v>
      </c>
      <c r="AE43" t="s">
        <v>48</v>
      </c>
      <c r="AF43" t="s">
        <v>85</v>
      </c>
      <c r="AG43" t="s">
        <v>75</v>
      </c>
      <c r="AH43" t="s">
        <v>49</v>
      </c>
      <c r="AJ43" t="s">
        <v>86</v>
      </c>
      <c r="AK43">
        <v>90.21</v>
      </c>
      <c r="AL43">
        <v>24.37</v>
      </c>
      <c r="AM43">
        <v>36.020000000000003</v>
      </c>
      <c r="AN43">
        <v>9.7799999999999994</v>
      </c>
      <c r="AO43">
        <v>26.24</v>
      </c>
      <c r="AP43">
        <v>65.5</v>
      </c>
      <c r="AQ43">
        <v>65.84</v>
      </c>
      <c r="AR43">
        <v>0</v>
      </c>
      <c r="AS43">
        <v>1162</v>
      </c>
      <c r="AT43">
        <v>0</v>
      </c>
      <c r="AU43">
        <v>2.66</v>
      </c>
      <c r="AV43">
        <v>0</v>
      </c>
      <c r="AW43">
        <v>0</v>
      </c>
      <c r="AX43">
        <v>0</v>
      </c>
      <c r="AY43">
        <v>0</v>
      </c>
      <c r="AZ43">
        <v>0</v>
      </c>
      <c r="BA43">
        <v>403</v>
      </c>
      <c r="BB43">
        <v>2688</v>
      </c>
      <c r="BC43">
        <v>0</v>
      </c>
      <c r="BD43">
        <v>0</v>
      </c>
      <c r="BE43">
        <v>0</v>
      </c>
      <c r="BF43">
        <v>1</v>
      </c>
      <c r="BG43">
        <f t="shared" si="0"/>
        <v>42</v>
      </c>
    </row>
    <row r="44" spans="1:59" x14ac:dyDescent="0.3">
      <c r="A44">
        <v>331</v>
      </c>
      <c r="B44" t="s">
        <v>99</v>
      </c>
      <c r="C44" t="s">
        <v>100</v>
      </c>
      <c r="D44" t="s">
        <v>78</v>
      </c>
      <c r="E44" t="s">
        <v>71</v>
      </c>
      <c r="F44">
        <v>1</v>
      </c>
      <c r="G44">
        <v>1</v>
      </c>
      <c r="H44">
        <v>2</v>
      </c>
      <c r="I44">
        <v>1</v>
      </c>
      <c r="J44">
        <v>1</v>
      </c>
      <c r="K44">
        <v>1</v>
      </c>
      <c r="L44">
        <v>1</v>
      </c>
      <c r="M44">
        <v>17.45</v>
      </c>
      <c r="N44">
        <v>18.02</v>
      </c>
      <c r="O44">
        <v>17.45</v>
      </c>
      <c r="P44">
        <v>8.98</v>
      </c>
      <c r="Q44">
        <v>4.3899999999999997</v>
      </c>
      <c r="R44">
        <v>4.16</v>
      </c>
      <c r="S44">
        <v>4.2699999999999996</v>
      </c>
      <c r="T44">
        <v>4.2</v>
      </c>
      <c r="U44">
        <v>0.25</v>
      </c>
      <c r="V44">
        <v>0.24</v>
      </c>
      <c r="W44">
        <v>0.24</v>
      </c>
      <c r="X44">
        <v>0.24</v>
      </c>
      <c r="Y44" t="s">
        <v>83</v>
      </c>
      <c r="Z44" t="s">
        <v>83</v>
      </c>
      <c r="AA44">
        <v>3.5</v>
      </c>
      <c r="AB44" t="s">
        <v>101</v>
      </c>
      <c r="AC44" t="s">
        <v>102</v>
      </c>
      <c r="AD44" t="s">
        <v>61</v>
      </c>
      <c r="AE44" t="s">
        <v>85</v>
      </c>
      <c r="AF44" t="s">
        <v>103</v>
      </c>
      <c r="AG44" t="s">
        <v>85</v>
      </c>
      <c r="AH44" t="s">
        <v>103</v>
      </c>
      <c r="AK44">
        <v>99.4</v>
      </c>
      <c r="AL44">
        <v>24.27</v>
      </c>
      <c r="AM44">
        <v>23.69</v>
      </c>
      <c r="AN44">
        <v>0.59</v>
      </c>
      <c r="AO44">
        <v>23.1</v>
      </c>
      <c r="AP44">
        <v>74.91</v>
      </c>
      <c r="AQ44">
        <v>75.13</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823</v>
      </c>
      <c r="B45" t="s">
        <v>228</v>
      </c>
      <c r="C45" t="s">
        <v>229</v>
      </c>
      <c r="D45" t="s">
        <v>34</v>
      </c>
      <c r="E45" t="s">
        <v>43</v>
      </c>
      <c r="F45">
        <v>1.6</v>
      </c>
      <c r="G45">
        <v>2</v>
      </c>
      <c r="H45">
        <v>2</v>
      </c>
      <c r="I45">
        <v>2</v>
      </c>
      <c r="J45">
        <v>2</v>
      </c>
      <c r="K45">
        <v>2</v>
      </c>
      <c r="L45">
        <v>2</v>
      </c>
      <c r="M45">
        <v>16.25</v>
      </c>
      <c r="N45">
        <v>16.78</v>
      </c>
      <c r="O45">
        <v>5.95</v>
      </c>
      <c r="P45">
        <v>7.64</v>
      </c>
      <c r="Q45">
        <v>4.2699999999999996</v>
      </c>
      <c r="R45">
        <v>4.16</v>
      </c>
      <c r="S45">
        <v>4.22</v>
      </c>
      <c r="T45">
        <v>4.1500000000000004</v>
      </c>
      <c r="U45">
        <v>0.26</v>
      </c>
      <c r="V45">
        <v>0.26</v>
      </c>
      <c r="W45">
        <v>0.26</v>
      </c>
      <c r="X45">
        <v>0.26</v>
      </c>
      <c r="Y45" t="s">
        <v>83</v>
      </c>
      <c r="Z45" t="s">
        <v>83</v>
      </c>
      <c r="AA45">
        <v>6.4</v>
      </c>
      <c r="AB45" t="s">
        <v>92</v>
      </c>
      <c r="AD45" t="s">
        <v>61</v>
      </c>
      <c r="AE45" t="s">
        <v>48</v>
      </c>
      <c r="AF45" t="s">
        <v>85</v>
      </c>
      <c r="AG45" t="s">
        <v>48</v>
      </c>
      <c r="AH45" t="s">
        <v>85</v>
      </c>
      <c r="AK45">
        <v>98.7</v>
      </c>
      <c r="AL45">
        <v>33.89</v>
      </c>
      <c r="AM45">
        <v>4.9800000000000004</v>
      </c>
      <c r="AN45">
        <v>1.29</v>
      </c>
      <c r="AO45">
        <v>3.69</v>
      </c>
      <c r="AP45">
        <v>49.91</v>
      </c>
      <c r="AQ45">
        <v>64.8</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812</v>
      </c>
      <c r="B46" t="s">
        <v>219</v>
      </c>
      <c r="C46" t="s">
        <v>220</v>
      </c>
      <c r="D46" t="s">
        <v>120</v>
      </c>
      <c r="E46" t="s">
        <v>43</v>
      </c>
      <c r="F46">
        <v>1.3</v>
      </c>
      <c r="G46">
        <v>2</v>
      </c>
      <c r="H46">
        <v>3</v>
      </c>
      <c r="I46">
        <v>25</v>
      </c>
      <c r="J46">
        <v>83</v>
      </c>
      <c r="K46">
        <v>83</v>
      </c>
      <c r="L46">
        <v>88</v>
      </c>
      <c r="M46">
        <v>16</v>
      </c>
      <c r="N46">
        <v>16.52</v>
      </c>
      <c r="O46">
        <v>5</v>
      </c>
      <c r="P46">
        <v>7.65</v>
      </c>
      <c r="Q46">
        <v>69.5</v>
      </c>
      <c r="R46">
        <v>243.01</v>
      </c>
      <c r="S46">
        <v>146.05000000000001</v>
      </c>
      <c r="T46">
        <v>234.51</v>
      </c>
      <c r="U46">
        <v>4.34</v>
      </c>
      <c r="V46">
        <v>15.19</v>
      </c>
      <c r="W46">
        <v>9.1300000000000008</v>
      </c>
      <c r="X46">
        <v>14.66</v>
      </c>
      <c r="Y46" t="s">
        <v>90</v>
      </c>
      <c r="Z46" t="s">
        <v>90</v>
      </c>
      <c r="AA46">
        <v>5.3</v>
      </c>
      <c r="AB46" t="s">
        <v>196</v>
      </c>
      <c r="AD46" t="s">
        <v>61</v>
      </c>
      <c r="AE46" t="s">
        <v>75</v>
      </c>
      <c r="AF46" t="s">
        <v>49</v>
      </c>
      <c r="AG46" t="s">
        <v>75</v>
      </c>
      <c r="AH46" t="s">
        <v>49</v>
      </c>
      <c r="AK46">
        <v>98.9</v>
      </c>
      <c r="AL46">
        <v>29.46</v>
      </c>
      <c r="AM46">
        <v>3.66</v>
      </c>
      <c r="AN46">
        <v>1.08</v>
      </c>
      <c r="AO46">
        <v>2.58</v>
      </c>
      <c r="AP46">
        <v>56.97</v>
      </c>
      <c r="AQ46">
        <v>69.44</v>
      </c>
      <c r="AR46">
        <v>1617</v>
      </c>
      <c r="AS46">
        <v>6127</v>
      </c>
      <c r="AT46">
        <v>1.1499999999999999</v>
      </c>
      <c r="AU46">
        <v>1.31</v>
      </c>
      <c r="AV46">
        <v>1536</v>
      </c>
      <c r="AW46">
        <v>322</v>
      </c>
      <c r="AX46">
        <v>0</v>
      </c>
      <c r="AY46">
        <v>0</v>
      </c>
      <c r="AZ46">
        <v>0</v>
      </c>
      <c r="BA46">
        <v>5572</v>
      </c>
      <c r="BB46">
        <v>842</v>
      </c>
      <c r="BC46">
        <v>1595</v>
      </c>
      <c r="BD46">
        <v>0</v>
      </c>
      <c r="BE46">
        <v>0</v>
      </c>
      <c r="BF46">
        <v>2</v>
      </c>
      <c r="BG46">
        <f t="shared" si="0"/>
        <v>45</v>
      </c>
    </row>
    <row r="47" spans="1:59" x14ac:dyDescent="0.3">
      <c r="A47">
        <v>367</v>
      </c>
      <c r="B47" t="s">
        <v>107</v>
      </c>
      <c r="C47" t="s">
        <v>108</v>
      </c>
      <c r="D47" t="s">
        <v>78</v>
      </c>
      <c r="E47" t="s">
        <v>71</v>
      </c>
      <c r="F47">
        <v>4.3</v>
      </c>
      <c r="G47">
        <v>5</v>
      </c>
      <c r="H47">
        <v>4</v>
      </c>
      <c r="I47">
        <v>2</v>
      </c>
      <c r="J47">
        <v>3</v>
      </c>
      <c r="K47">
        <v>3</v>
      </c>
      <c r="L47">
        <v>3</v>
      </c>
      <c r="M47">
        <v>12</v>
      </c>
      <c r="N47">
        <v>12.39</v>
      </c>
      <c r="O47">
        <v>2.19</v>
      </c>
      <c r="P47">
        <v>4.7300000000000004</v>
      </c>
      <c r="Q47">
        <v>1.92</v>
      </c>
      <c r="R47">
        <v>2.79</v>
      </c>
      <c r="S47">
        <v>2.33</v>
      </c>
      <c r="T47">
        <v>2.87</v>
      </c>
      <c r="U47">
        <v>0.16</v>
      </c>
      <c r="V47">
        <v>0.23</v>
      </c>
      <c r="W47">
        <v>0.19</v>
      </c>
      <c r="X47">
        <v>0.24</v>
      </c>
      <c r="Y47" t="s">
        <v>106</v>
      </c>
      <c r="Z47" t="s">
        <v>83</v>
      </c>
      <c r="AA47">
        <v>3.7</v>
      </c>
      <c r="AB47" t="s">
        <v>101</v>
      </c>
      <c r="AC47" t="s">
        <v>45</v>
      </c>
      <c r="AD47" t="s">
        <v>61</v>
      </c>
      <c r="AE47" t="s">
        <v>85</v>
      </c>
      <c r="AF47" t="s">
        <v>103</v>
      </c>
      <c r="AG47" t="s">
        <v>85</v>
      </c>
      <c r="AH47" t="s">
        <v>103</v>
      </c>
      <c r="AK47">
        <v>95.88</v>
      </c>
      <c r="AL47">
        <v>24.24</v>
      </c>
      <c r="AM47">
        <v>45.17</v>
      </c>
      <c r="AN47">
        <v>4.1100000000000003</v>
      </c>
      <c r="AO47">
        <v>41.06</v>
      </c>
      <c r="AP47">
        <v>71.55</v>
      </c>
      <c r="AQ47">
        <v>71.64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701</v>
      </c>
      <c r="B48" t="s">
        <v>189</v>
      </c>
      <c r="C48" t="s">
        <v>190</v>
      </c>
      <c r="D48" t="s">
        <v>114</v>
      </c>
      <c r="E48" t="s">
        <v>71</v>
      </c>
      <c r="F48">
        <v>8.6999999999999993</v>
      </c>
      <c r="G48">
        <v>9</v>
      </c>
      <c r="H48">
        <v>4</v>
      </c>
      <c r="I48">
        <v>10</v>
      </c>
      <c r="J48">
        <v>29</v>
      </c>
      <c r="K48">
        <v>86</v>
      </c>
      <c r="L48">
        <v>88</v>
      </c>
      <c r="M48">
        <v>10.38</v>
      </c>
      <c r="N48">
        <v>10.72</v>
      </c>
      <c r="O48">
        <v>1.05</v>
      </c>
      <c r="P48">
        <v>4.46</v>
      </c>
      <c r="Q48">
        <v>7.75</v>
      </c>
      <c r="R48">
        <v>17.86</v>
      </c>
      <c r="S48">
        <v>34.799999999999997</v>
      </c>
      <c r="T48">
        <v>54.35</v>
      </c>
      <c r="U48">
        <v>0.75</v>
      </c>
      <c r="V48">
        <v>1.72</v>
      </c>
      <c r="W48">
        <v>3.35</v>
      </c>
      <c r="X48">
        <v>5.23</v>
      </c>
      <c r="Y48" t="s">
        <v>44</v>
      </c>
      <c r="Z48" t="s">
        <v>72</v>
      </c>
      <c r="AA48">
        <v>6.4</v>
      </c>
      <c r="AB48" t="s">
        <v>191</v>
      </c>
      <c r="AD48" t="s">
        <v>61</v>
      </c>
      <c r="AE48" t="s">
        <v>49</v>
      </c>
      <c r="AF48" t="s">
        <v>48</v>
      </c>
      <c r="AG48" t="s">
        <v>75</v>
      </c>
      <c r="AH48" t="s">
        <v>49</v>
      </c>
      <c r="AI48" t="s">
        <v>55</v>
      </c>
      <c r="AJ48" t="s">
        <v>86</v>
      </c>
      <c r="AK48">
        <v>92.01</v>
      </c>
      <c r="AL48">
        <v>24.23</v>
      </c>
      <c r="AM48">
        <v>46.19</v>
      </c>
      <c r="AN48">
        <v>7.98</v>
      </c>
      <c r="AO48">
        <v>38.21</v>
      </c>
      <c r="AP48">
        <v>67.78</v>
      </c>
      <c r="AQ48">
        <v>67.78</v>
      </c>
      <c r="AR48">
        <v>441</v>
      </c>
      <c r="AS48">
        <v>1799</v>
      </c>
      <c r="AT48">
        <v>3.34</v>
      </c>
      <c r="AU48">
        <v>3.61</v>
      </c>
      <c r="AV48">
        <v>5</v>
      </c>
      <c r="AW48">
        <v>1470</v>
      </c>
      <c r="AX48">
        <v>0</v>
      </c>
      <c r="AY48">
        <v>0</v>
      </c>
      <c r="AZ48">
        <v>0</v>
      </c>
      <c r="BA48">
        <v>7</v>
      </c>
      <c r="BB48">
        <v>6482</v>
      </c>
      <c r="BC48">
        <v>0</v>
      </c>
      <c r="BD48">
        <v>0</v>
      </c>
      <c r="BE48">
        <v>0</v>
      </c>
      <c r="BF48">
        <v>1</v>
      </c>
      <c r="BG48">
        <f t="shared" si="0"/>
        <v>47</v>
      </c>
    </row>
    <row r="49" spans="1:59" x14ac:dyDescent="0.3">
      <c r="A49">
        <v>641</v>
      </c>
      <c r="B49" t="s">
        <v>176</v>
      </c>
      <c r="C49" t="s">
        <v>177</v>
      </c>
      <c r="D49" t="s">
        <v>34</v>
      </c>
      <c r="E49" t="s">
        <v>43</v>
      </c>
      <c r="F49">
        <v>2.2999999999999998</v>
      </c>
      <c r="G49">
        <v>4</v>
      </c>
      <c r="H49">
        <v>5</v>
      </c>
      <c r="I49">
        <v>5</v>
      </c>
      <c r="J49">
        <v>81</v>
      </c>
      <c r="K49">
        <v>57</v>
      </c>
      <c r="L49">
        <v>83</v>
      </c>
      <c r="M49">
        <v>10.33</v>
      </c>
      <c r="N49">
        <v>10.67</v>
      </c>
      <c r="O49">
        <v>1.95</v>
      </c>
      <c r="P49">
        <v>10.6</v>
      </c>
      <c r="Q49">
        <v>11.66</v>
      </c>
      <c r="R49">
        <v>267.95999999999998</v>
      </c>
      <c r="S49">
        <v>92.86</v>
      </c>
      <c r="T49">
        <v>231.3</v>
      </c>
      <c r="U49">
        <v>1.1299999999999999</v>
      </c>
      <c r="V49">
        <v>25.94</v>
      </c>
      <c r="W49">
        <v>8.99</v>
      </c>
      <c r="X49">
        <v>22.39</v>
      </c>
      <c r="Y49" t="s">
        <v>90</v>
      </c>
      <c r="Z49" t="s">
        <v>90</v>
      </c>
      <c r="AA49">
        <v>6.3</v>
      </c>
      <c r="AB49" t="s">
        <v>178</v>
      </c>
      <c r="AD49" t="s">
        <v>61</v>
      </c>
      <c r="AE49" t="s">
        <v>75</v>
      </c>
      <c r="AF49" t="s">
        <v>49</v>
      </c>
      <c r="AG49" t="s">
        <v>75</v>
      </c>
      <c r="AH49" t="s">
        <v>49</v>
      </c>
      <c r="AI49" t="s">
        <v>86</v>
      </c>
      <c r="AJ49" t="s">
        <v>86</v>
      </c>
      <c r="AK49">
        <v>97.91</v>
      </c>
      <c r="AL49">
        <v>24.24</v>
      </c>
      <c r="AM49">
        <v>17.690000000000001</v>
      </c>
      <c r="AN49">
        <v>2.08</v>
      </c>
      <c r="AO49">
        <v>15.61</v>
      </c>
      <c r="AP49">
        <v>73.540000000000006</v>
      </c>
      <c r="AQ49">
        <v>73.67</v>
      </c>
      <c r="AR49">
        <v>63</v>
      </c>
      <c r="AS49">
        <v>6399</v>
      </c>
      <c r="AT49">
        <v>4.5199999999999996</v>
      </c>
      <c r="AU49">
        <v>2.4300000000000002</v>
      </c>
      <c r="AV49">
        <v>28</v>
      </c>
      <c r="AW49">
        <v>12</v>
      </c>
      <c r="AX49">
        <v>0</v>
      </c>
      <c r="AY49">
        <v>245</v>
      </c>
      <c r="AZ49">
        <v>0</v>
      </c>
      <c r="BA49">
        <v>2624</v>
      </c>
      <c r="BB49">
        <v>12309</v>
      </c>
      <c r="BC49">
        <v>10</v>
      </c>
      <c r="BD49">
        <v>588</v>
      </c>
      <c r="BE49">
        <v>0</v>
      </c>
      <c r="BF49">
        <v>2</v>
      </c>
      <c r="BG49">
        <f t="shared" si="0"/>
        <v>48</v>
      </c>
    </row>
    <row r="50" spans="1:59" x14ac:dyDescent="0.3">
      <c r="A50">
        <v>830</v>
      </c>
      <c r="B50" t="s">
        <v>237</v>
      </c>
      <c r="C50" t="s">
        <v>238</v>
      </c>
      <c r="D50" t="s">
        <v>89</v>
      </c>
      <c r="E50" t="s">
        <v>71</v>
      </c>
      <c r="F50">
        <v>1</v>
      </c>
      <c r="G50">
        <v>2</v>
      </c>
      <c r="H50">
        <v>3</v>
      </c>
      <c r="I50">
        <v>7</v>
      </c>
      <c r="J50">
        <v>7</v>
      </c>
      <c r="K50">
        <v>17</v>
      </c>
      <c r="L50">
        <v>21</v>
      </c>
      <c r="M50">
        <v>8.5</v>
      </c>
      <c r="N50">
        <v>8.7799999999999994</v>
      </c>
      <c r="O50">
        <v>2.5299999999999998</v>
      </c>
      <c r="P50">
        <v>7.66</v>
      </c>
      <c r="Q50">
        <v>14.64</v>
      </c>
      <c r="R50">
        <v>9.32</v>
      </c>
      <c r="S50">
        <v>17.77</v>
      </c>
      <c r="T50">
        <v>15.32</v>
      </c>
      <c r="U50">
        <v>1.72</v>
      </c>
      <c r="V50">
        <v>1.1000000000000001</v>
      </c>
      <c r="W50">
        <v>2.09</v>
      </c>
      <c r="X50">
        <v>1.8</v>
      </c>
      <c r="Y50" t="s">
        <v>44</v>
      </c>
      <c r="Z50" t="s">
        <v>44</v>
      </c>
      <c r="AA50">
        <v>2.8</v>
      </c>
      <c r="AC50" t="s">
        <v>239</v>
      </c>
      <c r="AD50" t="s">
        <v>61</v>
      </c>
      <c r="AE50" t="s">
        <v>85</v>
      </c>
      <c r="AF50" t="s">
        <v>103</v>
      </c>
      <c r="AG50" t="s">
        <v>85</v>
      </c>
      <c r="AH50" t="s">
        <v>103</v>
      </c>
      <c r="AK50">
        <v>99.04</v>
      </c>
      <c r="AL50">
        <v>24.88</v>
      </c>
      <c r="AM50">
        <v>11.54</v>
      </c>
      <c r="AN50">
        <v>0.95</v>
      </c>
      <c r="AO50">
        <v>10.59</v>
      </c>
      <c r="AP50">
        <v>72.09</v>
      </c>
      <c r="AQ50">
        <v>74.16</v>
      </c>
      <c r="AR50">
        <v>377</v>
      </c>
      <c r="AS50">
        <v>344</v>
      </c>
      <c r="AT50">
        <v>3.11</v>
      </c>
      <c r="AU50">
        <v>2.25</v>
      </c>
      <c r="AV50">
        <v>13</v>
      </c>
      <c r="AW50">
        <v>1160</v>
      </c>
      <c r="AX50">
        <v>0</v>
      </c>
      <c r="AY50">
        <v>0</v>
      </c>
      <c r="AZ50">
        <v>0</v>
      </c>
      <c r="BA50">
        <v>160</v>
      </c>
      <c r="BB50">
        <v>614</v>
      </c>
      <c r="BC50">
        <v>0</v>
      </c>
      <c r="BD50">
        <v>0</v>
      </c>
      <c r="BE50">
        <v>0</v>
      </c>
      <c r="BF50">
        <v>2</v>
      </c>
      <c r="BG50">
        <f t="shared" si="0"/>
        <v>49</v>
      </c>
    </row>
    <row r="51" spans="1:59" x14ac:dyDescent="0.3">
      <c r="A51">
        <v>404</v>
      </c>
      <c r="B51" t="s">
        <v>122</v>
      </c>
      <c r="C51" t="s">
        <v>123</v>
      </c>
      <c r="D51" t="s">
        <v>89</v>
      </c>
      <c r="E51" t="s">
        <v>71</v>
      </c>
      <c r="F51">
        <v>2.1</v>
      </c>
      <c r="G51">
        <v>2</v>
      </c>
      <c r="H51">
        <v>3</v>
      </c>
      <c r="I51">
        <v>64</v>
      </c>
      <c r="J51">
        <v>88</v>
      </c>
      <c r="K51">
        <v>87</v>
      </c>
      <c r="L51">
        <v>88</v>
      </c>
      <c r="M51">
        <v>6.95</v>
      </c>
      <c r="N51">
        <v>7.18</v>
      </c>
      <c r="O51">
        <v>3.48</v>
      </c>
      <c r="P51">
        <v>3.75</v>
      </c>
      <c r="Q51">
        <v>173.98</v>
      </c>
      <c r="R51">
        <v>426.74</v>
      </c>
      <c r="S51">
        <v>291.05</v>
      </c>
      <c r="T51">
        <v>404.99</v>
      </c>
      <c r="U51">
        <v>25.03</v>
      </c>
      <c r="V51">
        <v>61.4</v>
      </c>
      <c r="W51">
        <v>41.88</v>
      </c>
      <c r="X51">
        <v>58.27</v>
      </c>
      <c r="Y51" t="s">
        <v>90</v>
      </c>
      <c r="Z51" t="s">
        <v>90</v>
      </c>
      <c r="AA51">
        <v>2.2000000000000002</v>
      </c>
      <c r="AC51" t="s">
        <v>124</v>
      </c>
      <c r="AD51" t="s">
        <v>61</v>
      </c>
      <c r="AE51" t="s">
        <v>49</v>
      </c>
      <c r="AF51" t="s">
        <v>48</v>
      </c>
      <c r="AG51" t="s">
        <v>49</v>
      </c>
      <c r="AH51" t="s">
        <v>48</v>
      </c>
      <c r="AI51" t="s">
        <v>55</v>
      </c>
      <c r="AJ51" t="s">
        <v>55</v>
      </c>
      <c r="AK51">
        <v>98.47</v>
      </c>
      <c r="AL51">
        <v>38.54</v>
      </c>
      <c r="AM51">
        <v>5.75</v>
      </c>
      <c r="AN51">
        <v>1.52</v>
      </c>
      <c r="AO51">
        <v>4.2300000000000004</v>
      </c>
      <c r="AP51">
        <v>43.27</v>
      </c>
      <c r="AQ51">
        <v>59.93</v>
      </c>
      <c r="AR51">
        <v>4575</v>
      </c>
      <c r="AS51">
        <v>5594</v>
      </c>
      <c r="AT51">
        <v>1.53</v>
      </c>
      <c r="AU51">
        <v>3.42</v>
      </c>
      <c r="AV51">
        <v>3546</v>
      </c>
      <c r="AW51">
        <v>3451</v>
      </c>
      <c r="AX51">
        <v>0</v>
      </c>
      <c r="AY51">
        <v>0</v>
      </c>
      <c r="AZ51">
        <v>0</v>
      </c>
      <c r="BA51">
        <v>2285</v>
      </c>
      <c r="BB51">
        <v>1961</v>
      </c>
      <c r="BC51">
        <v>10970</v>
      </c>
      <c r="BD51">
        <v>3935</v>
      </c>
      <c r="BE51">
        <v>0</v>
      </c>
      <c r="BF51">
        <v>2</v>
      </c>
      <c r="BG51">
        <f t="shared" si="0"/>
        <v>50</v>
      </c>
    </row>
    <row r="52" spans="1:59" x14ac:dyDescent="0.3">
      <c r="A52">
        <v>356</v>
      </c>
      <c r="B52" t="s">
        <v>104</v>
      </c>
      <c r="C52" t="s">
        <v>105</v>
      </c>
      <c r="D52" t="s">
        <v>78</v>
      </c>
      <c r="E52" t="s">
        <v>71</v>
      </c>
      <c r="F52">
        <v>9.9</v>
      </c>
      <c r="G52">
        <v>7</v>
      </c>
      <c r="H52">
        <v>5</v>
      </c>
      <c r="I52">
        <v>3</v>
      </c>
      <c r="J52">
        <v>6</v>
      </c>
      <c r="K52">
        <v>7</v>
      </c>
      <c r="L52">
        <v>8</v>
      </c>
      <c r="M52">
        <v>5.94</v>
      </c>
      <c r="N52">
        <v>6.13</v>
      </c>
      <c r="O52">
        <v>0.81</v>
      </c>
      <c r="P52">
        <v>1.57</v>
      </c>
      <c r="Q52">
        <v>0.85</v>
      </c>
      <c r="R52">
        <v>0.34</v>
      </c>
      <c r="S52">
        <v>0.81</v>
      </c>
      <c r="T52">
        <v>0.64</v>
      </c>
      <c r="U52">
        <v>0.14000000000000001</v>
      </c>
      <c r="V52">
        <v>0.06</v>
      </c>
      <c r="W52">
        <v>0.14000000000000001</v>
      </c>
      <c r="X52">
        <v>0.11</v>
      </c>
      <c r="Y52" t="s">
        <v>106</v>
      </c>
      <c r="Z52" t="s">
        <v>106</v>
      </c>
      <c r="AA52">
        <v>4.8</v>
      </c>
      <c r="AB52" t="s">
        <v>80</v>
      </c>
      <c r="AC52" t="s">
        <v>45</v>
      </c>
      <c r="AD52" t="s">
        <v>61</v>
      </c>
      <c r="AE52" t="s">
        <v>85</v>
      </c>
      <c r="AF52" t="s">
        <v>103</v>
      </c>
      <c r="AG52" t="s">
        <v>85</v>
      </c>
      <c r="AH52" t="s">
        <v>103</v>
      </c>
      <c r="AK52">
        <v>91.64</v>
      </c>
      <c r="AL52">
        <v>24.23</v>
      </c>
      <c r="AM52">
        <v>54.19</v>
      </c>
      <c r="AN52">
        <v>8.34</v>
      </c>
      <c r="AO52">
        <v>45.85</v>
      </c>
      <c r="AP52">
        <v>67.319999999999993</v>
      </c>
      <c r="AQ52">
        <v>67.42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129</v>
      </c>
      <c r="B53" t="s">
        <v>56</v>
      </c>
      <c r="C53" t="s">
        <v>57</v>
      </c>
      <c r="D53" t="s">
        <v>42</v>
      </c>
      <c r="E53" t="s">
        <v>35</v>
      </c>
      <c r="F53">
        <v>1</v>
      </c>
      <c r="G53">
        <v>1</v>
      </c>
      <c r="H53">
        <v>1</v>
      </c>
      <c r="I53">
        <v>0</v>
      </c>
      <c r="J53">
        <v>0</v>
      </c>
      <c r="K53">
        <v>0</v>
      </c>
      <c r="L53">
        <v>0</v>
      </c>
      <c r="M53">
        <v>5.8</v>
      </c>
      <c r="N53">
        <v>5.99</v>
      </c>
      <c r="O53">
        <v>5.8</v>
      </c>
      <c r="P53">
        <v>2.57</v>
      </c>
      <c r="Q53">
        <v>0</v>
      </c>
      <c r="R53">
        <v>0</v>
      </c>
      <c r="S53">
        <v>0</v>
      </c>
      <c r="T53">
        <v>0</v>
      </c>
      <c r="U53">
        <v>0</v>
      </c>
      <c r="V53">
        <v>0</v>
      </c>
      <c r="W53">
        <v>0</v>
      </c>
      <c r="X53">
        <v>0</v>
      </c>
      <c r="Y53" t="s">
        <v>58</v>
      </c>
      <c r="Z53" t="s">
        <v>58</v>
      </c>
      <c r="AA53">
        <v>3.3</v>
      </c>
      <c r="AB53" t="s">
        <v>59</v>
      </c>
      <c r="AC53" t="s">
        <v>60</v>
      </c>
      <c r="AD53" t="s">
        <v>61</v>
      </c>
      <c r="AE53" t="s">
        <v>62</v>
      </c>
      <c r="AF53" t="s">
        <v>62</v>
      </c>
      <c r="AG53" t="s">
        <v>62</v>
      </c>
      <c r="AH53" t="s">
        <v>62</v>
      </c>
      <c r="AK53">
        <v>98.97</v>
      </c>
      <c r="AL53">
        <v>44.63</v>
      </c>
      <c r="AM53">
        <v>6.79</v>
      </c>
      <c r="AN53">
        <v>1.02</v>
      </c>
      <c r="AO53">
        <v>5.77</v>
      </c>
      <c r="AP53">
        <v>37.76</v>
      </c>
      <c r="AQ53">
        <v>54.33</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391</v>
      </c>
      <c r="B54" t="s">
        <v>112</v>
      </c>
      <c r="C54" t="s">
        <v>113</v>
      </c>
      <c r="D54" t="s">
        <v>114</v>
      </c>
      <c r="E54" t="s">
        <v>71</v>
      </c>
      <c r="F54">
        <v>0.2</v>
      </c>
      <c r="G54">
        <v>2</v>
      </c>
      <c r="H54">
        <v>1</v>
      </c>
      <c r="I54">
        <v>1</v>
      </c>
      <c r="J54">
        <v>1</v>
      </c>
      <c r="K54">
        <v>3</v>
      </c>
      <c r="L54">
        <v>70</v>
      </c>
      <c r="M54">
        <v>5.51</v>
      </c>
      <c r="N54">
        <v>5.69</v>
      </c>
      <c r="O54">
        <v>0.38</v>
      </c>
      <c r="P54">
        <v>2.37</v>
      </c>
      <c r="Q54">
        <v>1.6</v>
      </c>
      <c r="R54">
        <v>1.47</v>
      </c>
      <c r="S54">
        <v>1.85</v>
      </c>
      <c r="T54">
        <v>24.06</v>
      </c>
      <c r="U54">
        <v>0.28999999999999998</v>
      </c>
      <c r="V54">
        <v>0.27</v>
      </c>
      <c r="W54">
        <v>0.34</v>
      </c>
      <c r="X54">
        <v>4.3600000000000003</v>
      </c>
      <c r="Y54" t="s">
        <v>83</v>
      </c>
      <c r="Z54" t="s">
        <v>72</v>
      </c>
      <c r="AA54">
        <v>5.0999999999999996</v>
      </c>
      <c r="AB54" t="s">
        <v>80</v>
      </c>
      <c r="AC54" t="s">
        <v>115</v>
      </c>
      <c r="AD54" t="s">
        <v>61</v>
      </c>
      <c r="AE54" t="s">
        <v>85</v>
      </c>
      <c r="AF54" t="s">
        <v>103</v>
      </c>
      <c r="AG54" t="s">
        <v>49</v>
      </c>
      <c r="AH54" t="s">
        <v>48</v>
      </c>
      <c r="AK54">
        <v>99.73</v>
      </c>
      <c r="AL54">
        <v>25.88</v>
      </c>
      <c r="AM54">
        <v>11.27</v>
      </c>
      <c r="AN54">
        <v>0.26</v>
      </c>
      <c r="AO54">
        <v>11.01</v>
      </c>
      <c r="AP54">
        <v>69.930000000000007</v>
      </c>
      <c r="AQ54">
        <v>73.849999999999994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405</v>
      </c>
      <c r="B55" t="s">
        <v>125</v>
      </c>
      <c r="C55" t="s">
        <v>126</v>
      </c>
      <c r="D55" t="s">
        <v>78</v>
      </c>
      <c r="E55" t="s">
        <v>71</v>
      </c>
      <c r="F55">
        <v>3.1</v>
      </c>
      <c r="G55">
        <v>3</v>
      </c>
      <c r="H55">
        <v>3</v>
      </c>
      <c r="I55">
        <v>2</v>
      </c>
      <c r="J55">
        <v>2</v>
      </c>
      <c r="K55">
        <v>2</v>
      </c>
      <c r="L55">
        <v>7</v>
      </c>
      <c r="M55">
        <v>5.27</v>
      </c>
      <c r="N55">
        <v>5.44</v>
      </c>
      <c r="O55">
        <v>1.76</v>
      </c>
      <c r="P55">
        <v>2.56</v>
      </c>
      <c r="Q55">
        <v>1.88</v>
      </c>
      <c r="R55">
        <v>1.83</v>
      </c>
      <c r="S55">
        <v>1.93</v>
      </c>
      <c r="T55">
        <v>3.4</v>
      </c>
      <c r="U55">
        <v>0.36</v>
      </c>
      <c r="V55">
        <v>0.35</v>
      </c>
      <c r="W55">
        <v>0.37</v>
      </c>
      <c r="X55">
        <v>0.64</v>
      </c>
      <c r="Y55" t="s">
        <v>83</v>
      </c>
      <c r="Z55" t="s">
        <v>44</v>
      </c>
      <c r="AA55">
        <v>3.7</v>
      </c>
      <c r="AB55" t="s">
        <v>101</v>
      </c>
      <c r="AC55" t="s">
        <v>127</v>
      </c>
      <c r="AD55" t="s">
        <v>61</v>
      </c>
      <c r="AE55" t="s">
        <v>85</v>
      </c>
      <c r="AF55" t="s">
        <v>103</v>
      </c>
      <c r="AG55" t="s">
        <v>48</v>
      </c>
      <c r="AH55" t="s">
        <v>85</v>
      </c>
      <c r="AK55">
        <v>96.98</v>
      </c>
      <c r="AL55">
        <v>29.54</v>
      </c>
      <c r="AM55">
        <v>7.71</v>
      </c>
      <c r="AN55">
        <v>3.01</v>
      </c>
      <c r="AO55">
        <v>4.7</v>
      </c>
      <c r="AP55">
        <v>57.28</v>
      </c>
      <c r="AQ55">
        <v>67.45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571</v>
      </c>
      <c r="B56" t="s">
        <v>284</v>
      </c>
      <c r="C56" t="s">
        <v>285</v>
      </c>
      <c r="D56" t="s">
        <v>286</v>
      </c>
      <c r="E56" t="s">
        <v>0</v>
      </c>
      <c r="F56">
        <v>3.1</v>
      </c>
      <c r="G56">
        <v>3</v>
      </c>
      <c r="H56" t="s">
        <v>36</v>
      </c>
      <c r="I56" t="s">
        <v>36</v>
      </c>
      <c r="J56" t="s">
        <v>36</v>
      </c>
      <c r="K56" t="s">
        <v>36</v>
      </c>
      <c r="L56" t="s">
        <v>36</v>
      </c>
      <c r="M56">
        <v>5.18</v>
      </c>
      <c r="N56">
        <v>5.35</v>
      </c>
      <c r="O56">
        <v>1.73</v>
      </c>
      <c r="P56" t="s">
        <v>36</v>
      </c>
      <c r="Q56" t="s">
        <v>36</v>
      </c>
      <c r="R56" t="s">
        <v>36</v>
      </c>
      <c r="S56" t="s">
        <v>36</v>
      </c>
      <c r="T56" t="s">
        <v>36</v>
      </c>
      <c r="U56" t="s">
        <v>36</v>
      </c>
      <c r="V56" t="s">
        <v>36</v>
      </c>
      <c r="W56" t="s">
        <v>36</v>
      </c>
      <c r="X56" t="s">
        <v>36</v>
      </c>
      <c r="Y56" t="s">
        <v>79</v>
      </c>
      <c r="Z56" t="s">
        <v>79</v>
      </c>
      <c r="AA56">
        <v>4.3</v>
      </c>
      <c r="AC56" t="s">
        <v>101</v>
      </c>
      <c r="AD56" t="s">
        <v>61</v>
      </c>
      <c r="AE56" t="s">
        <v>287</v>
      </c>
      <c r="AF56" t="s">
        <v>287</v>
      </c>
      <c r="AG56" t="s">
        <v>287</v>
      </c>
      <c r="AH56" t="s">
        <v>287</v>
      </c>
      <c r="AK56">
        <v>97.08</v>
      </c>
      <c r="AL56">
        <v>45.93</v>
      </c>
      <c r="AM56">
        <v>10.029999999999999</v>
      </c>
      <c r="AN56">
        <v>2.91</v>
      </c>
      <c r="AO56">
        <v>7.12</v>
      </c>
      <c r="AP56">
        <v>35.049999999999997</v>
      </c>
      <c r="AQ56">
        <v>51.15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341</v>
      </c>
      <c r="B57" t="s">
        <v>278</v>
      </c>
      <c r="C57" t="s">
        <v>279</v>
      </c>
      <c r="D57" t="s">
        <v>78</v>
      </c>
      <c r="E57" t="s">
        <v>0</v>
      </c>
      <c r="F57">
        <v>5.2</v>
      </c>
      <c r="G57">
        <v>2</v>
      </c>
      <c r="H57" t="s">
        <v>36</v>
      </c>
      <c r="I57" t="s">
        <v>36</v>
      </c>
      <c r="J57" t="s">
        <v>36</v>
      </c>
      <c r="K57" t="s">
        <v>36</v>
      </c>
      <c r="L57" t="s">
        <v>36</v>
      </c>
      <c r="M57">
        <v>5.15</v>
      </c>
      <c r="N57">
        <v>5.32</v>
      </c>
      <c r="O57">
        <v>5.28</v>
      </c>
      <c r="P57" t="s">
        <v>36</v>
      </c>
      <c r="Q57" t="s">
        <v>36</v>
      </c>
      <c r="R57" t="s">
        <v>36</v>
      </c>
      <c r="S57" t="s">
        <v>36</v>
      </c>
      <c r="T57" t="s">
        <v>36</v>
      </c>
      <c r="U57" t="s">
        <v>36</v>
      </c>
      <c r="V57" t="s">
        <v>36</v>
      </c>
      <c r="W57" t="s">
        <v>36</v>
      </c>
      <c r="X57" t="s">
        <v>36</v>
      </c>
      <c r="Y57" t="s">
        <v>79</v>
      </c>
      <c r="Z57" t="s">
        <v>79</v>
      </c>
      <c r="AA57" t="s">
        <v>36</v>
      </c>
      <c r="AB57" t="s">
        <v>280</v>
      </c>
      <c r="AC57" t="s">
        <v>280</v>
      </c>
      <c r="AD57" t="s">
        <v>61</v>
      </c>
      <c r="AE57" t="s">
        <v>281</v>
      </c>
      <c r="AF57" t="s">
        <v>281</v>
      </c>
      <c r="AG57" t="s">
        <v>281</v>
      </c>
      <c r="AH57" t="s">
        <v>281</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813</v>
      </c>
      <c r="B58" t="s">
        <v>221</v>
      </c>
      <c r="C58" t="s">
        <v>222</v>
      </c>
      <c r="D58" t="s">
        <v>78</v>
      </c>
      <c r="E58" t="s">
        <v>43</v>
      </c>
      <c r="F58">
        <v>0.6</v>
      </c>
      <c r="G58">
        <v>1</v>
      </c>
      <c r="H58">
        <v>1</v>
      </c>
      <c r="I58">
        <v>11</v>
      </c>
      <c r="J58">
        <v>25</v>
      </c>
      <c r="K58">
        <v>31</v>
      </c>
      <c r="L58">
        <v>78</v>
      </c>
      <c r="M58">
        <v>4.9000000000000004</v>
      </c>
      <c r="N58">
        <v>5.0599999999999996</v>
      </c>
      <c r="O58">
        <v>3.06</v>
      </c>
      <c r="P58">
        <v>2.3199999999999998</v>
      </c>
      <c r="Q58">
        <v>12.25</v>
      </c>
      <c r="R58">
        <v>38.04</v>
      </c>
      <c r="S58">
        <v>28.42</v>
      </c>
      <c r="T58">
        <v>67.98</v>
      </c>
      <c r="U58">
        <v>2.5</v>
      </c>
      <c r="V58">
        <v>7.76</v>
      </c>
      <c r="W58">
        <v>5.8</v>
      </c>
      <c r="X58">
        <v>13.87</v>
      </c>
      <c r="Y58" t="s">
        <v>72</v>
      </c>
      <c r="Z58" t="s">
        <v>90</v>
      </c>
      <c r="AA58">
        <v>3.9</v>
      </c>
      <c r="AC58" t="s">
        <v>130</v>
      </c>
      <c r="AD58" t="s">
        <v>61</v>
      </c>
      <c r="AE58" t="s">
        <v>49</v>
      </c>
      <c r="AF58" t="s">
        <v>48</v>
      </c>
      <c r="AG58" t="s">
        <v>75</v>
      </c>
      <c r="AH58" t="s">
        <v>49</v>
      </c>
      <c r="AI58" t="s">
        <v>55</v>
      </c>
      <c r="AK58">
        <v>99.52</v>
      </c>
      <c r="AL58">
        <v>40.33</v>
      </c>
      <c r="AM58">
        <v>2.2999999999999998</v>
      </c>
      <c r="AN58">
        <v>0.46</v>
      </c>
      <c r="AO58">
        <v>1.84</v>
      </c>
      <c r="AP58">
        <v>37.81</v>
      </c>
      <c r="AQ58">
        <v>59.2</v>
      </c>
      <c r="AR58">
        <v>996</v>
      </c>
      <c r="AS58">
        <v>1712</v>
      </c>
      <c r="AT58">
        <v>1.54</v>
      </c>
      <c r="AU58">
        <v>1.4</v>
      </c>
      <c r="AV58">
        <v>780</v>
      </c>
      <c r="AW58">
        <v>750</v>
      </c>
      <c r="AX58">
        <v>0</v>
      </c>
      <c r="AY58">
        <v>0</v>
      </c>
      <c r="AZ58">
        <v>0</v>
      </c>
      <c r="BA58">
        <v>1435</v>
      </c>
      <c r="BB58">
        <v>963</v>
      </c>
      <c r="BC58">
        <v>0</v>
      </c>
      <c r="BD58">
        <v>0</v>
      </c>
      <c r="BE58">
        <v>0</v>
      </c>
      <c r="BF58">
        <v>2</v>
      </c>
      <c r="BG58">
        <f t="shared" si="0"/>
        <v>57</v>
      </c>
    </row>
    <row r="59" spans="1:59" x14ac:dyDescent="0.3">
      <c r="A59">
        <v>381</v>
      </c>
      <c r="B59" t="s">
        <v>109</v>
      </c>
      <c r="C59" t="s">
        <v>110</v>
      </c>
      <c r="D59" t="s">
        <v>78</v>
      </c>
      <c r="E59" t="s">
        <v>71</v>
      </c>
      <c r="F59">
        <v>4.7</v>
      </c>
      <c r="G59">
        <v>5</v>
      </c>
      <c r="H59">
        <v>4</v>
      </c>
      <c r="I59">
        <v>1</v>
      </c>
      <c r="J59">
        <v>88</v>
      </c>
      <c r="K59">
        <v>88</v>
      </c>
      <c r="L59">
        <v>88</v>
      </c>
      <c r="M59">
        <v>3.53</v>
      </c>
      <c r="N59">
        <v>3.65</v>
      </c>
      <c r="O59">
        <v>0.66</v>
      </c>
      <c r="P59">
        <v>1</v>
      </c>
      <c r="Q59">
        <v>0.86</v>
      </c>
      <c r="R59">
        <v>393.47</v>
      </c>
      <c r="S59">
        <v>170.16</v>
      </c>
      <c r="T59">
        <v>324.11</v>
      </c>
      <c r="U59">
        <v>0.24</v>
      </c>
      <c r="V59">
        <v>111.37</v>
      </c>
      <c r="W59">
        <v>48.16</v>
      </c>
      <c r="X59">
        <v>91.74</v>
      </c>
      <c r="Y59" t="s">
        <v>90</v>
      </c>
      <c r="Z59" t="s">
        <v>90</v>
      </c>
      <c r="AA59">
        <v>5.6</v>
      </c>
      <c r="AB59" t="s">
        <v>111</v>
      </c>
      <c r="AC59" t="s">
        <v>38</v>
      </c>
      <c r="AD59" t="s">
        <v>61</v>
      </c>
      <c r="AE59" t="s">
        <v>75</v>
      </c>
      <c r="AF59" t="s">
        <v>49</v>
      </c>
      <c r="AG59" t="s">
        <v>75</v>
      </c>
      <c r="AH59" t="s">
        <v>49</v>
      </c>
      <c r="AJ59" t="s">
        <v>86</v>
      </c>
      <c r="AK59">
        <v>95.3</v>
      </c>
      <c r="AL59">
        <v>38.08</v>
      </c>
      <c r="AM59">
        <v>22.15</v>
      </c>
      <c r="AN59">
        <v>4.6900000000000004</v>
      </c>
      <c r="AO59">
        <v>17.46</v>
      </c>
      <c r="AP59">
        <v>46</v>
      </c>
      <c r="AQ59">
        <v>57.22</v>
      </c>
      <c r="AR59">
        <v>0</v>
      </c>
      <c r="AS59">
        <v>5382</v>
      </c>
      <c r="AT59">
        <v>0</v>
      </c>
      <c r="AU59">
        <v>2.86</v>
      </c>
      <c r="AV59">
        <v>0</v>
      </c>
      <c r="AW59">
        <v>0</v>
      </c>
      <c r="AX59">
        <v>0</v>
      </c>
      <c r="AY59">
        <v>0</v>
      </c>
      <c r="AZ59">
        <v>0</v>
      </c>
      <c r="BA59">
        <v>2836</v>
      </c>
      <c r="BB59">
        <v>6038</v>
      </c>
      <c r="BC59">
        <v>910</v>
      </c>
      <c r="BD59">
        <v>5599</v>
      </c>
      <c r="BE59">
        <v>0</v>
      </c>
      <c r="BF59">
        <v>2</v>
      </c>
      <c r="BG59">
        <f t="shared" si="0"/>
        <v>58</v>
      </c>
    </row>
    <row r="60" spans="1:59" x14ac:dyDescent="0.3">
      <c r="A60">
        <v>804</v>
      </c>
      <c r="B60" t="s">
        <v>213</v>
      </c>
      <c r="C60" t="s">
        <v>214</v>
      </c>
      <c r="D60" t="s">
        <v>78</v>
      </c>
      <c r="E60" t="s">
        <v>71</v>
      </c>
      <c r="F60">
        <v>1</v>
      </c>
      <c r="G60">
        <v>1</v>
      </c>
      <c r="H60">
        <v>1</v>
      </c>
      <c r="I60">
        <v>1</v>
      </c>
      <c r="J60">
        <v>1</v>
      </c>
      <c r="K60">
        <v>1</v>
      </c>
      <c r="L60">
        <v>1</v>
      </c>
      <c r="M60">
        <v>3.35</v>
      </c>
      <c r="N60">
        <v>3.46</v>
      </c>
      <c r="O60">
        <v>3.35</v>
      </c>
      <c r="P60">
        <v>1.55</v>
      </c>
      <c r="Q60">
        <v>0.78</v>
      </c>
      <c r="R60">
        <v>0.76</v>
      </c>
      <c r="S60">
        <v>0.76</v>
      </c>
      <c r="T60">
        <v>0.75</v>
      </c>
      <c r="U60">
        <v>0.23</v>
      </c>
      <c r="V60">
        <v>0.23</v>
      </c>
      <c r="W60">
        <v>0.23</v>
      </c>
      <c r="X60">
        <v>0.22</v>
      </c>
      <c r="Y60" t="s">
        <v>83</v>
      </c>
      <c r="Z60" t="s">
        <v>83</v>
      </c>
      <c r="AA60">
        <v>4.9000000000000004</v>
      </c>
      <c r="AD60" t="s">
        <v>61</v>
      </c>
      <c r="AE60" t="s">
        <v>85</v>
      </c>
      <c r="AF60" t="s">
        <v>103</v>
      </c>
      <c r="AG60" t="s">
        <v>85</v>
      </c>
      <c r="AH60" t="s">
        <v>103</v>
      </c>
      <c r="AK60">
        <v>99.15</v>
      </c>
      <c r="AL60">
        <v>33.76</v>
      </c>
      <c r="AM60">
        <v>2.81</v>
      </c>
      <c r="AN60">
        <v>0.84</v>
      </c>
      <c r="AO60">
        <v>1.97</v>
      </c>
      <c r="AP60">
        <v>49.63</v>
      </c>
      <c r="AQ60">
        <v>65.39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681</v>
      </c>
      <c r="B61" t="s">
        <v>282</v>
      </c>
      <c r="C61" t="s">
        <v>283</v>
      </c>
      <c r="D61" t="s">
        <v>78</v>
      </c>
      <c r="E61" t="s">
        <v>0</v>
      </c>
      <c r="F61">
        <v>4.2</v>
      </c>
      <c r="G61">
        <v>2</v>
      </c>
      <c r="H61" t="s">
        <v>36</v>
      </c>
      <c r="I61" t="s">
        <v>36</v>
      </c>
      <c r="J61" t="s">
        <v>36</v>
      </c>
      <c r="K61" t="s">
        <v>36</v>
      </c>
      <c r="L61" t="s">
        <v>36</v>
      </c>
      <c r="M61">
        <v>2.99</v>
      </c>
      <c r="N61">
        <v>3.09</v>
      </c>
      <c r="O61">
        <v>4.4400000000000004</v>
      </c>
      <c r="P61" t="s">
        <v>36</v>
      </c>
      <c r="Q61" t="s">
        <v>36</v>
      </c>
      <c r="R61" t="s">
        <v>36</v>
      </c>
      <c r="S61" t="s">
        <v>36</v>
      </c>
      <c r="T61" t="s">
        <v>36</v>
      </c>
      <c r="U61" t="s">
        <v>36</v>
      </c>
      <c r="V61" t="s">
        <v>36</v>
      </c>
      <c r="W61" t="s">
        <v>36</v>
      </c>
      <c r="X61" t="s">
        <v>36</v>
      </c>
      <c r="Y61" t="s">
        <v>79</v>
      </c>
      <c r="Z61" t="s">
        <v>79</v>
      </c>
      <c r="AA61" t="s">
        <v>36</v>
      </c>
      <c r="AB61" t="s">
        <v>280</v>
      </c>
      <c r="AC61" t="s">
        <v>280</v>
      </c>
      <c r="AD61" t="s">
        <v>61</v>
      </c>
      <c r="AE61" t="s">
        <v>281</v>
      </c>
      <c r="AF61" t="s">
        <v>281</v>
      </c>
      <c r="AG61" t="s">
        <v>281</v>
      </c>
      <c r="AH61" t="s">
        <v>281</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61</v>
      </c>
      <c r="B62" t="s">
        <v>32</v>
      </c>
      <c r="C62" t="s">
        <v>33</v>
      </c>
      <c r="D62" t="s">
        <v>34</v>
      </c>
      <c r="E62" t="s">
        <v>35</v>
      </c>
      <c r="F62">
        <v>0</v>
      </c>
      <c r="G62">
        <v>0</v>
      </c>
      <c r="H62">
        <v>0</v>
      </c>
      <c r="I62">
        <v>0</v>
      </c>
      <c r="J62">
        <v>86</v>
      </c>
      <c r="K62">
        <v>33</v>
      </c>
      <c r="L62">
        <v>86</v>
      </c>
      <c r="M62">
        <v>0</v>
      </c>
      <c r="N62">
        <v>0</v>
      </c>
      <c r="O62">
        <v>0</v>
      </c>
      <c r="P62">
        <v>0</v>
      </c>
      <c r="Q62">
        <v>0</v>
      </c>
      <c r="R62">
        <v>940.11</v>
      </c>
      <c r="S62">
        <v>100.98</v>
      </c>
      <c r="T62">
        <v>475.98</v>
      </c>
      <c r="U62" t="s">
        <v>36</v>
      </c>
      <c r="V62" t="s">
        <v>36</v>
      </c>
      <c r="W62" t="s">
        <v>36</v>
      </c>
      <c r="X62" t="s">
        <v>36</v>
      </c>
      <c r="Y62" t="s">
        <v>37</v>
      </c>
      <c r="Z62" t="s">
        <v>37</v>
      </c>
      <c r="AA62">
        <v>4.0999999999999996</v>
      </c>
      <c r="AC62" t="s">
        <v>38</v>
      </c>
      <c r="AD62" t="s">
        <v>39</v>
      </c>
      <c r="AE62" t="s">
        <v>37</v>
      </c>
      <c r="AF62" t="s">
        <v>37</v>
      </c>
      <c r="AG62" t="s">
        <v>37</v>
      </c>
      <c r="AH62" t="s">
        <v>37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131</v>
      </c>
      <c r="B63" t="s">
        <v>63</v>
      </c>
      <c r="C63" t="s">
        <v>64</v>
      </c>
      <c r="D63" t="s">
        <v>42</v>
      </c>
      <c r="E63" t="s">
        <v>35</v>
      </c>
      <c r="F63">
        <v>0</v>
      </c>
      <c r="G63">
        <v>0</v>
      </c>
      <c r="H63">
        <v>0</v>
      </c>
      <c r="I63">
        <v>2</v>
      </c>
      <c r="J63">
        <v>84</v>
      </c>
      <c r="K63">
        <v>67</v>
      </c>
      <c r="L63">
        <v>88</v>
      </c>
      <c r="M63">
        <v>0</v>
      </c>
      <c r="N63">
        <v>0</v>
      </c>
      <c r="O63">
        <v>0</v>
      </c>
      <c r="P63">
        <v>0</v>
      </c>
      <c r="Q63">
        <v>5.64</v>
      </c>
      <c r="R63">
        <v>571.63</v>
      </c>
      <c r="S63">
        <v>185.99</v>
      </c>
      <c r="T63">
        <v>563.44000000000005</v>
      </c>
      <c r="U63" t="s">
        <v>36</v>
      </c>
      <c r="V63" t="s">
        <v>36</v>
      </c>
      <c r="W63" t="s">
        <v>36</v>
      </c>
      <c r="X63" t="s">
        <v>36</v>
      </c>
      <c r="Y63" t="s">
        <v>37</v>
      </c>
      <c r="Z63" t="s">
        <v>37</v>
      </c>
      <c r="AA63">
        <v>3.4</v>
      </c>
      <c r="AB63" t="s">
        <v>52</v>
      </c>
      <c r="AC63" t="s">
        <v>65</v>
      </c>
      <c r="AD63" t="s">
        <v>39</v>
      </c>
      <c r="AE63" t="s">
        <v>37</v>
      </c>
      <c r="AF63" t="s">
        <v>37</v>
      </c>
      <c r="AG63" t="s">
        <v>37</v>
      </c>
      <c r="AH63" t="s">
        <v>37</v>
      </c>
      <c r="AI63" t="s">
        <v>66</v>
      </c>
      <c r="AJ63" t="s">
        <v>67</v>
      </c>
      <c r="AK63">
        <v>99.99</v>
      </c>
      <c r="AL63">
        <v>65.73</v>
      </c>
      <c r="AM63">
        <v>0</v>
      </c>
      <c r="AN63">
        <v>0</v>
      </c>
      <c r="AO63">
        <v>0</v>
      </c>
      <c r="AP63">
        <v>10.39</v>
      </c>
      <c r="AQ63">
        <v>34.26</v>
      </c>
      <c r="AR63">
        <v>59</v>
      </c>
      <c r="AS63">
        <v>3026</v>
      </c>
      <c r="AT63">
        <v>1</v>
      </c>
      <c r="AU63">
        <v>4.34</v>
      </c>
      <c r="AV63">
        <v>59</v>
      </c>
      <c r="AW63">
        <v>0</v>
      </c>
      <c r="AX63">
        <v>0</v>
      </c>
      <c r="AY63">
        <v>0</v>
      </c>
      <c r="AZ63">
        <v>0</v>
      </c>
      <c r="BA63">
        <v>500</v>
      </c>
      <c r="BB63">
        <v>0</v>
      </c>
      <c r="BC63">
        <v>12630</v>
      </c>
      <c r="BD63">
        <v>0</v>
      </c>
      <c r="BE63">
        <v>0</v>
      </c>
      <c r="BF63">
        <v>3</v>
      </c>
      <c r="BG63">
        <f t="shared" si="0"/>
        <v>62</v>
      </c>
    </row>
    <row r="64" spans="1:59" x14ac:dyDescent="0.3">
      <c r="A64">
        <v>315</v>
      </c>
      <c r="B64" t="s">
        <v>76</v>
      </c>
      <c r="C64" t="s">
        <v>77</v>
      </c>
      <c r="D64" t="s">
        <v>78</v>
      </c>
      <c r="E64" t="s">
        <v>43</v>
      </c>
      <c r="F64">
        <v>0</v>
      </c>
      <c r="G64">
        <v>0</v>
      </c>
      <c r="H64">
        <v>0</v>
      </c>
      <c r="I64">
        <v>1</v>
      </c>
      <c r="J64">
        <v>15</v>
      </c>
      <c r="K64">
        <v>7</v>
      </c>
      <c r="L64">
        <v>18</v>
      </c>
      <c r="M64">
        <v>0</v>
      </c>
      <c r="N64">
        <v>0</v>
      </c>
      <c r="O64">
        <v>0</v>
      </c>
      <c r="P64">
        <v>0</v>
      </c>
      <c r="Q64">
        <v>0.01</v>
      </c>
      <c r="R64">
        <v>0.14000000000000001</v>
      </c>
      <c r="S64">
        <v>0.05</v>
      </c>
      <c r="T64">
        <v>0.09</v>
      </c>
      <c r="U64" t="s">
        <v>36</v>
      </c>
      <c r="V64" t="s">
        <v>36</v>
      </c>
      <c r="W64" t="s">
        <v>36</v>
      </c>
      <c r="X64" t="s">
        <v>36</v>
      </c>
      <c r="Y64" t="s">
        <v>79</v>
      </c>
      <c r="Z64" t="s">
        <v>79</v>
      </c>
      <c r="AA64">
        <v>5.0999999999999996</v>
      </c>
      <c r="AB64" t="s">
        <v>80</v>
      </c>
      <c r="AC64" t="s">
        <v>45</v>
      </c>
      <c r="AD64" t="s">
        <v>39</v>
      </c>
      <c r="AE64" t="s">
        <v>79</v>
      </c>
      <c r="AF64" t="s">
        <v>79</v>
      </c>
      <c r="AG64" t="s">
        <v>79</v>
      </c>
      <c r="AH64" t="s">
        <v>79</v>
      </c>
      <c r="AK64">
        <v>99.99</v>
      </c>
      <c r="AL64">
        <v>99.84</v>
      </c>
      <c r="AM64">
        <v>0</v>
      </c>
      <c r="AN64">
        <v>0</v>
      </c>
      <c r="AO64">
        <v>0</v>
      </c>
      <c r="AP64">
        <v>0</v>
      </c>
      <c r="AQ64">
        <v>0.14000000000000001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319</v>
      </c>
      <c r="B65" t="s">
        <v>96</v>
      </c>
      <c r="C65" t="s">
        <v>97</v>
      </c>
      <c r="D65" t="s">
        <v>78</v>
      </c>
      <c r="E65" t="s">
        <v>71</v>
      </c>
      <c r="F65">
        <v>0</v>
      </c>
      <c r="G65">
        <v>0</v>
      </c>
      <c r="H65">
        <v>0</v>
      </c>
      <c r="I65">
        <v>0</v>
      </c>
      <c r="J65">
        <v>0</v>
      </c>
      <c r="K65">
        <v>2</v>
      </c>
      <c r="L65">
        <v>4</v>
      </c>
      <c r="M65">
        <v>0</v>
      </c>
      <c r="N65">
        <v>0</v>
      </c>
      <c r="O65">
        <v>0</v>
      </c>
      <c r="P65">
        <v>0</v>
      </c>
      <c r="Q65">
        <v>0</v>
      </c>
      <c r="R65">
        <v>0</v>
      </c>
      <c r="S65">
        <v>0.01</v>
      </c>
      <c r="T65">
        <v>0.01</v>
      </c>
      <c r="U65" t="s">
        <v>36</v>
      </c>
      <c r="V65" t="s">
        <v>36</v>
      </c>
      <c r="W65" t="s">
        <v>36</v>
      </c>
      <c r="X65" t="s">
        <v>36</v>
      </c>
      <c r="Y65" t="s">
        <v>79</v>
      </c>
      <c r="Z65" t="s">
        <v>79</v>
      </c>
      <c r="AA65">
        <v>5.9</v>
      </c>
      <c r="AB65" t="s">
        <v>98</v>
      </c>
      <c r="AC65" t="s">
        <v>92</v>
      </c>
      <c r="AD65" t="s">
        <v>39</v>
      </c>
      <c r="AE65" t="s">
        <v>79</v>
      </c>
      <c r="AF65" t="s">
        <v>79</v>
      </c>
      <c r="AG65" t="s">
        <v>79</v>
      </c>
      <c r="AH65" t="s">
        <v>79</v>
      </c>
      <c r="AK65">
        <v>99.99</v>
      </c>
      <c r="AL65">
        <v>99.54</v>
      </c>
      <c r="AM65">
        <v>0</v>
      </c>
      <c r="AN65">
        <v>0</v>
      </c>
      <c r="AO65">
        <v>0</v>
      </c>
      <c r="AP65">
        <v>0.01</v>
      </c>
      <c r="AQ65">
        <v>0.44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531</v>
      </c>
      <c r="B66" t="s">
        <v>147</v>
      </c>
      <c r="C66" t="s">
        <v>148</v>
      </c>
      <c r="D66" t="s">
        <v>42</v>
      </c>
      <c r="E66" t="s">
        <v>35</v>
      </c>
      <c r="F66">
        <v>0</v>
      </c>
      <c r="G66">
        <v>0</v>
      </c>
      <c r="H66">
        <v>0</v>
      </c>
      <c r="I66">
        <v>0</v>
      </c>
      <c r="J66">
        <v>1</v>
      </c>
      <c r="K66">
        <v>6</v>
      </c>
      <c r="L66">
        <v>34</v>
      </c>
      <c r="M66">
        <v>0</v>
      </c>
      <c r="N66">
        <v>0</v>
      </c>
      <c r="O66">
        <v>0</v>
      </c>
      <c r="P66">
        <v>0</v>
      </c>
      <c r="Q66">
        <v>0</v>
      </c>
      <c r="R66">
        <v>1.49</v>
      </c>
      <c r="S66">
        <v>2.0699999999999998</v>
      </c>
      <c r="T66">
        <v>15.16</v>
      </c>
      <c r="U66" t="s">
        <v>36</v>
      </c>
      <c r="V66" t="s">
        <v>36</v>
      </c>
      <c r="W66" t="s">
        <v>36</v>
      </c>
      <c r="X66" t="s">
        <v>36</v>
      </c>
      <c r="Y66" t="s">
        <v>37</v>
      </c>
      <c r="Z66" t="s">
        <v>37</v>
      </c>
      <c r="AA66">
        <v>3.6</v>
      </c>
      <c r="AB66" t="s">
        <v>101</v>
      </c>
      <c r="AC66" t="s">
        <v>130</v>
      </c>
      <c r="AD66" t="s">
        <v>39</v>
      </c>
      <c r="AE66" t="s">
        <v>37</v>
      </c>
      <c r="AF66" t="s">
        <v>37</v>
      </c>
      <c r="AG66" t="s">
        <v>37</v>
      </c>
      <c r="AH66" t="s">
        <v>37</v>
      </c>
      <c r="AJ66" t="s">
        <v>66</v>
      </c>
      <c r="AK66">
        <v>99.99</v>
      </c>
      <c r="AL66">
        <v>76.14</v>
      </c>
      <c r="AM66">
        <v>0</v>
      </c>
      <c r="AN66">
        <v>0</v>
      </c>
      <c r="AO66">
        <v>0</v>
      </c>
      <c r="AP66">
        <v>4.7300000000000004</v>
      </c>
      <c r="AQ66">
        <v>23.85</v>
      </c>
      <c r="AR66">
        <v>0</v>
      </c>
      <c r="AS66">
        <v>41</v>
      </c>
      <c r="AT66">
        <v>0</v>
      </c>
      <c r="AU66">
        <v>1</v>
      </c>
      <c r="AV66">
        <v>0</v>
      </c>
      <c r="AW66">
        <v>0</v>
      </c>
      <c r="AX66">
        <v>0</v>
      </c>
      <c r="AY66">
        <v>0</v>
      </c>
      <c r="AZ66">
        <v>0</v>
      </c>
      <c r="BA66">
        <v>41</v>
      </c>
      <c r="BB66">
        <v>0</v>
      </c>
      <c r="BC66">
        <v>0</v>
      </c>
      <c r="BD66">
        <v>0</v>
      </c>
      <c r="BE66">
        <v>0</v>
      </c>
      <c r="BF66">
        <v>3</v>
      </c>
      <c r="BG66">
        <f t="shared" si="0"/>
        <v>65</v>
      </c>
    </row>
    <row r="67" spans="1:59" x14ac:dyDescent="0.3">
      <c r="A67">
        <v>543</v>
      </c>
      <c r="B67" t="s">
        <v>152</v>
      </c>
      <c r="C67" t="s">
        <v>153</v>
      </c>
      <c r="D67" t="s">
        <v>70</v>
      </c>
      <c r="E67" t="s">
        <v>43</v>
      </c>
      <c r="F67">
        <v>0</v>
      </c>
      <c r="G67">
        <v>0</v>
      </c>
      <c r="H67">
        <v>0</v>
      </c>
      <c r="I67">
        <v>0</v>
      </c>
      <c r="J67">
        <v>0</v>
      </c>
      <c r="K67">
        <v>1</v>
      </c>
      <c r="L67">
        <v>15</v>
      </c>
      <c r="M67">
        <v>0</v>
      </c>
      <c r="N67">
        <v>0</v>
      </c>
      <c r="O67">
        <v>0</v>
      </c>
      <c r="P67">
        <v>0</v>
      </c>
      <c r="Q67">
        <v>0</v>
      </c>
      <c r="R67">
        <v>0</v>
      </c>
      <c r="S67">
        <v>0.01</v>
      </c>
      <c r="T67">
        <v>0.05</v>
      </c>
      <c r="U67" t="s">
        <v>36</v>
      </c>
      <c r="V67" t="s">
        <v>36</v>
      </c>
      <c r="W67" t="s">
        <v>36</v>
      </c>
      <c r="X67" t="s">
        <v>36</v>
      </c>
      <c r="Y67" t="s">
        <v>79</v>
      </c>
      <c r="Z67" t="s">
        <v>79</v>
      </c>
      <c r="AA67">
        <v>1.7</v>
      </c>
      <c r="AC67" t="s">
        <v>154</v>
      </c>
      <c r="AD67" t="s">
        <v>39</v>
      </c>
      <c r="AE67" t="s">
        <v>79</v>
      </c>
      <c r="AF67" t="s">
        <v>79</v>
      </c>
      <c r="AG67" t="s">
        <v>79</v>
      </c>
      <c r="AH67" t="s">
        <v>79</v>
      </c>
      <c r="AK67">
        <v>99.99</v>
      </c>
      <c r="AL67">
        <v>97.54</v>
      </c>
      <c r="AM67">
        <v>0</v>
      </c>
      <c r="AN67">
        <v>0</v>
      </c>
      <c r="AO67">
        <v>0</v>
      </c>
      <c r="AP67">
        <v>7.0000000000000007E-2</v>
      </c>
      <c r="AQ67">
        <v>2.4500000000000002</v>
      </c>
      <c r="AR67">
        <v>0</v>
      </c>
      <c r="AS67">
        <v>0</v>
      </c>
      <c r="AT67">
        <v>0</v>
      </c>
      <c r="AU67">
        <v>0</v>
      </c>
      <c r="AV67">
        <v>0</v>
      </c>
      <c r="AW67">
        <v>0</v>
      </c>
      <c r="AX67">
        <v>0</v>
      </c>
      <c r="AY67">
        <v>0</v>
      </c>
      <c r="AZ67">
        <v>0</v>
      </c>
      <c r="BA67">
        <v>0</v>
      </c>
      <c r="BB67">
        <v>0</v>
      </c>
      <c r="BC67">
        <v>0</v>
      </c>
      <c r="BD67">
        <v>0</v>
      </c>
      <c r="BE67">
        <v>0</v>
      </c>
      <c r="BF67">
        <v>0</v>
      </c>
      <c r="BG67">
        <f t="shared" ref="BG67:BG79" si="1">ROW()-1</f>
        <v>66</v>
      </c>
    </row>
    <row r="68" spans="1:59" x14ac:dyDescent="0.3">
      <c r="A68">
        <v>580</v>
      </c>
      <c r="B68" t="s">
        <v>162</v>
      </c>
      <c r="C68" t="s">
        <v>163</v>
      </c>
      <c r="D68" t="s">
        <v>78</v>
      </c>
      <c r="E68" t="s">
        <v>71</v>
      </c>
      <c r="F68">
        <v>0</v>
      </c>
      <c r="G68">
        <v>0</v>
      </c>
      <c r="H68">
        <v>0</v>
      </c>
      <c r="I68">
        <v>1</v>
      </c>
      <c r="J68">
        <v>0</v>
      </c>
      <c r="K68">
        <v>1</v>
      </c>
      <c r="L68">
        <v>1</v>
      </c>
      <c r="M68">
        <v>0</v>
      </c>
      <c r="N68">
        <v>0</v>
      </c>
      <c r="O68">
        <v>0</v>
      </c>
      <c r="P68">
        <v>0</v>
      </c>
      <c r="Q68">
        <v>0.01</v>
      </c>
      <c r="R68">
        <v>0</v>
      </c>
      <c r="S68">
        <v>0.01</v>
      </c>
      <c r="T68">
        <v>0</v>
      </c>
      <c r="U68" t="s">
        <v>36</v>
      </c>
      <c r="V68" t="s">
        <v>36</v>
      </c>
      <c r="W68" t="s">
        <v>36</v>
      </c>
      <c r="X68" t="s">
        <v>36</v>
      </c>
      <c r="Y68" t="s">
        <v>79</v>
      </c>
      <c r="Z68" t="s">
        <v>79</v>
      </c>
      <c r="AA68">
        <v>4.2</v>
      </c>
      <c r="AB68" t="s">
        <v>101</v>
      </c>
      <c r="AD68" t="s">
        <v>39</v>
      </c>
      <c r="AE68" t="s">
        <v>79</v>
      </c>
      <c r="AF68" t="s">
        <v>79</v>
      </c>
      <c r="AG68" t="s">
        <v>79</v>
      </c>
      <c r="AH68" t="s">
        <v>79</v>
      </c>
      <c r="AK68">
        <v>99.99</v>
      </c>
      <c r="AL68">
        <v>99.99</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611</v>
      </c>
      <c r="B69" t="s">
        <v>168</v>
      </c>
      <c r="C69" t="s">
        <v>169</v>
      </c>
      <c r="D69" t="s">
        <v>42</v>
      </c>
      <c r="E69" t="s">
        <v>35</v>
      </c>
      <c r="F69">
        <v>0</v>
      </c>
      <c r="G69">
        <v>0</v>
      </c>
      <c r="H69">
        <v>0</v>
      </c>
      <c r="I69">
        <v>31</v>
      </c>
      <c r="J69">
        <v>76</v>
      </c>
      <c r="K69">
        <v>76</v>
      </c>
      <c r="L69">
        <v>88</v>
      </c>
      <c r="M69">
        <v>0</v>
      </c>
      <c r="N69">
        <v>0</v>
      </c>
      <c r="O69">
        <v>0</v>
      </c>
      <c r="P69">
        <v>0</v>
      </c>
      <c r="Q69">
        <v>78.069999999999993</v>
      </c>
      <c r="R69">
        <v>234.03</v>
      </c>
      <c r="S69">
        <v>156.49</v>
      </c>
      <c r="T69">
        <v>257</v>
      </c>
      <c r="U69" t="s">
        <v>36</v>
      </c>
      <c r="V69" t="s">
        <v>36</v>
      </c>
      <c r="W69" t="s">
        <v>36</v>
      </c>
      <c r="X69" t="s">
        <v>36</v>
      </c>
      <c r="Y69" t="s">
        <v>37</v>
      </c>
      <c r="Z69" t="s">
        <v>37</v>
      </c>
      <c r="AA69">
        <v>4.0999999999999996</v>
      </c>
      <c r="AB69" t="s">
        <v>170</v>
      </c>
      <c r="AC69" t="s">
        <v>171</v>
      </c>
      <c r="AD69" t="s">
        <v>39</v>
      </c>
      <c r="AE69" t="s">
        <v>37</v>
      </c>
      <c r="AF69" t="s">
        <v>37</v>
      </c>
      <c r="AG69" t="s">
        <v>37</v>
      </c>
      <c r="AH69" t="s">
        <v>37</v>
      </c>
      <c r="AI69" t="s">
        <v>67</v>
      </c>
      <c r="AJ69" t="s">
        <v>67</v>
      </c>
      <c r="AK69">
        <v>99.99</v>
      </c>
      <c r="AL69">
        <v>32.71</v>
      </c>
      <c r="AM69">
        <v>0</v>
      </c>
      <c r="AN69">
        <v>0</v>
      </c>
      <c r="AO69">
        <v>0</v>
      </c>
      <c r="AP69">
        <v>51.33</v>
      </c>
      <c r="AQ69">
        <v>67.28</v>
      </c>
      <c r="AR69">
        <v>2537</v>
      </c>
      <c r="AS69">
        <v>5230</v>
      </c>
      <c r="AT69">
        <v>1.01</v>
      </c>
      <c r="AU69">
        <v>1.58</v>
      </c>
      <c r="AV69">
        <v>2519</v>
      </c>
      <c r="AW69">
        <v>54</v>
      </c>
      <c r="AX69">
        <v>0</v>
      </c>
      <c r="AY69">
        <v>0</v>
      </c>
      <c r="AZ69">
        <v>0</v>
      </c>
      <c r="BA69">
        <v>4466</v>
      </c>
      <c r="BB69">
        <v>48</v>
      </c>
      <c r="BC69">
        <v>3725</v>
      </c>
      <c r="BD69">
        <v>21</v>
      </c>
      <c r="BE69">
        <v>0</v>
      </c>
      <c r="BF69">
        <v>3</v>
      </c>
      <c r="BG69">
        <f t="shared" si="1"/>
        <v>68</v>
      </c>
    </row>
    <row r="70" spans="1:59" x14ac:dyDescent="0.3">
      <c r="A70">
        <v>621</v>
      </c>
      <c r="B70" t="s">
        <v>172</v>
      </c>
      <c r="C70" t="s">
        <v>173</v>
      </c>
      <c r="D70" t="s">
        <v>42</v>
      </c>
      <c r="E70" t="s">
        <v>35</v>
      </c>
      <c r="F70">
        <v>0</v>
      </c>
      <c r="G70">
        <v>0</v>
      </c>
      <c r="H70">
        <v>0</v>
      </c>
      <c r="I70">
        <v>2</v>
      </c>
      <c r="J70">
        <v>3</v>
      </c>
      <c r="K70">
        <v>7</v>
      </c>
      <c r="L70">
        <v>26</v>
      </c>
      <c r="M70">
        <v>0</v>
      </c>
      <c r="N70">
        <v>0</v>
      </c>
      <c r="O70">
        <v>0</v>
      </c>
      <c r="P70">
        <v>0</v>
      </c>
      <c r="Q70">
        <v>2.98</v>
      </c>
      <c r="R70">
        <v>4.54</v>
      </c>
      <c r="S70">
        <v>6.24</v>
      </c>
      <c r="T70">
        <v>17.53</v>
      </c>
      <c r="U70" t="s">
        <v>36</v>
      </c>
      <c r="V70" t="s">
        <v>36</v>
      </c>
      <c r="W70" t="s">
        <v>36</v>
      </c>
      <c r="X70" t="s">
        <v>36</v>
      </c>
      <c r="Y70" t="s">
        <v>37</v>
      </c>
      <c r="Z70" t="s">
        <v>37</v>
      </c>
      <c r="AA70">
        <v>5.3</v>
      </c>
      <c r="AB70" t="s">
        <v>174</v>
      </c>
      <c r="AC70" t="s">
        <v>175</v>
      </c>
      <c r="AD70" t="s">
        <v>39</v>
      </c>
      <c r="AE70" t="s">
        <v>37</v>
      </c>
      <c r="AF70" t="s">
        <v>37</v>
      </c>
      <c r="AG70" t="s">
        <v>37</v>
      </c>
      <c r="AH70" t="s">
        <v>37</v>
      </c>
      <c r="AI70" t="s">
        <v>66</v>
      </c>
      <c r="AJ70" t="s">
        <v>66</v>
      </c>
      <c r="AK70">
        <v>99.99</v>
      </c>
      <c r="AL70">
        <v>35.450000000000003</v>
      </c>
      <c r="AM70">
        <v>0</v>
      </c>
      <c r="AN70">
        <v>0</v>
      </c>
      <c r="AO70">
        <v>0</v>
      </c>
      <c r="AP70">
        <v>45.32</v>
      </c>
      <c r="AQ70">
        <v>64.540000000000006</v>
      </c>
      <c r="AR70">
        <v>156</v>
      </c>
      <c r="AS70">
        <v>220</v>
      </c>
      <c r="AT70">
        <v>1</v>
      </c>
      <c r="AU70">
        <v>1</v>
      </c>
      <c r="AV70">
        <v>156</v>
      </c>
      <c r="AW70">
        <v>0</v>
      </c>
      <c r="AX70">
        <v>0</v>
      </c>
      <c r="AY70">
        <v>0</v>
      </c>
      <c r="AZ70">
        <v>0</v>
      </c>
      <c r="BA70">
        <v>220</v>
      </c>
      <c r="BB70">
        <v>0</v>
      </c>
      <c r="BC70">
        <v>0</v>
      </c>
      <c r="BD70">
        <v>0</v>
      </c>
      <c r="BE70">
        <v>0</v>
      </c>
      <c r="BF70">
        <v>3</v>
      </c>
      <c r="BG70">
        <f t="shared" si="1"/>
        <v>69</v>
      </c>
    </row>
    <row r="71" spans="1:59" x14ac:dyDescent="0.3">
      <c r="A71">
        <v>651</v>
      </c>
      <c r="B71" t="s">
        <v>179</v>
      </c>
      <c r="C71" t="s">
        <v>180</v>
      </c>
      <c r="D71" t="s">
        <v>78</v>
      </c>
      <c r="E71" t="s">
        <v>71</v>
      </c>
      <c r="F71">
        <v>0</v>
      </c>
      <c r="G71">
        <v>0</v>
      </c>
      <c r="H71">
        <v>3</v>
      </c>
      <c r="I71">
        <v>2</v>
      </c>
      <c r="J71">
        <v>0</v>
      </c>
      <c r="K71">
        <v>2</v>
      </c>
      <c r="L71">
        <v>0</v>
      </c>
      <c r="M71">
        <v>0</v>
      </c>
      <c r="N71">
        <v>0</v>
      </c>
      <c r="O71">
        <v>0</v>
      </c>
      <c r="P71">
        <v>0.01</v>
      </c>
      <c r="Q71">
        <v>0.02</v>
      </c>
      <c r="R71">
        <v>0</v>
      </c>
      <c r="S71">
        <v>0.01</v>
      </c>
      <c r="T71">
        <v>0</v>
      </c>
      <c r="U71" t="s">
        <v>36</v>
      </c>
      <c r="V71" t="s">
        <v>36</v>
      </c>
      <c r="W71" t="s">
        <v>36</v>
      </c>
      <c r="X71" t="s">
        <v>36</v>
      </c>
      <c r="Y71" t="s">
        <v>79</v>
      </c>
      <c r="Z71" t="s">
        <v>79</v>
      </c>
      <c r="AA71">
        <v>3.6</v>
      </c>
      <c r="AC71" t="s">
        <v>74</v>
      </c>
      <c r="AD71" t="s">
        <v>39</v>
      </c>
      <c r="AE71" t="s">
        <v>79</v>
      </c>
      <c r="AF71" t="s">
        <v>79</v>
      </c>
      <c r="AG71" t="s">
        <v>79</v>
      </c>
      <c r="AH71" t="s">
        <v>79</v>
      </c>
      <c r="AK71">
        <v>99.99</v>
      </c>
      <c r="AL71">
        <v>96.24</v>
      </c>
      <c r="AM71">
        <v>0</v>
      </c>
      <c r="AN71">
        <v>0</v>
      </c>
      <c r="AO71">
        <v>0</v>
      </c>
      <c r="AP71">
        <v>0.12</v>
      </c>
      <c r="AQ71">
        <v>3.75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654</v>
      </c>
      <c r="B72" t="s">
        <v>181</v>
      </c>
      <c r="C72" t="s">
        <v>182</v>
      </c>
      <c r="D72" t="s">
        <v>78</v>
      </c>
      <c r="E72" t="s">
        <v>71</v>
      </c>
      <c r="F72">
        <v>0</v>
      </c>
      <c r="G72">
        <v>0</v>
      </c>
      <c r="H72">
        <v>0</v>
      </c>
      <c r="I72">
        <v>1</v>
      </c>
      <c r="J72">
        <v>2</v>
      </c>
      <c r="K72">
        <v>4</v>
      </c>
      <c r="L72">
        <v>5</v>
      </c>
      <c r="M72">
        <v>0</v>
      </c>
      <c r="N72">
        <v>0</v>
      </c>
      <c r="O72">
        <v>0</v>
      </c>
      <c r="P72">
        <v>0</v>
      </c>
      <c r="Q72">
        <v>0.01</v>
      </c>
      <c r="R72">
        <v>0.02</v>
      </c>
      <c r="S72">
        <v>0.02</v>
      </c>
      <c r="T72">
        <v>0.02</v>
      </c>
      <c r="U72" t="s">
        <v>36</v>
      </c>
      <c r="V72" t="s">
        <v>36</v>
      </c>
      <c r="W72" t="s">
        <v>36</v>
      </c>
      <c r="X72" t="s">
        <v>36</v>
      </c>
      <c r="Y72" t="s">
        <v>79</v>
      </c>
      <c r="Z72" t="s">
        <v>79</v>
      </c>
      <c r="AA72">
        <v>4.4000000000000004</v>
      </c>
      <c r="AB72" t="s">
        <v>101</v>
      </c>
      <c r="AC72" t="s">
        <v>52</v>
      </c>
      <c r="AD72" t="s">
        <v>39</v>
      </c>
      <c r="AE72" t="s">
        <v>79</v>
      </c>
      <c r="AF72" t="s">
        <v>79</v>
      </c>
      <c r="AG72" t="s">
        <v>79</v>
      </c>
      <c r="AH72" t="s">
        <v>79</v>
      </c>
      <c r="AK72">
        <v>99.99</v>
      </c>
      <c r="AL72">
        <v>98.9</v>
      </c>
      <c r="AM72">
        <v>0</v>
      </c>
      <c r="AN72">
        <v>0</v>
      </c>
      <c r="AO72">
        <v>0</v>
      </c>
      <c r="AP72">
        <v>0.02</v>
      </c>
      <c r="AQ72">
        <v>1.08</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743</v>
      </c>
      <c r="B73" t="s">
        <v>198</v>
      </c>
      <c r="C73" t="s">
        <v>199</v>
      </c>
      <c r="D73" t="s">
        <v>78</v>
      </c>
      <c r="E73" t="s">
        <v>43</v>
      </c>
      <c r="F73">
        <v>0</v>
      </c>
      <c r="G73">
        <v>0</v>
      </c>
      <c r="H73">
        <v>1</v>
      </c>
      <c r="I73">
        <v>0</v>
      </c>
      <c r="J73">
        <v>0</v>
      </c>
      <c r="K73">
        <v>0</v>
      </c>
      <c r="L73">
        <v>0</v>
      </c>
      <c r="M73">
        <v>0</v>
      </c>
      <c r="N73">
        <v>0</v>
      </c>
      <c r="O73">
        <v>0</v>
      </c>
      <c r="P73">
        <v>0.01</v>
      </c>
      <c r="Q73">
        <v>0</v>
      </c>
      <c r="R73">
        <v>0</v>
      </c>
      <c r="S73">
        <v>0</v>
      </c>
      <c r="T73">
        <v>0</v>
      </c>
      <c r="U73" t="s">
        <v>36</v>
      </c>
      <c r="V73" t="s">
        <v>36</v>
      </c>
      <c r="W73" t="s">
        <v>36</v>
      </c>
      <c r="X73" t="s">
        <v>36</v>
      </c>
      <c r="Y73" t="s">
        <v>79</v>
      </c>
      <c r="Z73" t="s">
        <v>79</v>
      </c>
      <c r="AA73">
        <v>5.0999999999999996</v>
      </c>
      <c r="AB73" t="s">
        <v>200</v>
      </c>
      <c r="AC73" t="s">
        <v>201</v>
      </c>
      <c r="AD73" t="s">
        <v>202</v>
      </c>
      <c r="AE73" t="s">
        <v>79</v>
      </c>
      <c r="AF73" t="s">
        <v>79</v>
      </c>
      <c r="AG73" t="s">
        <v>79</v>
      </c>
      <c r="AH73" t="s">
        <v>79</v>
      </c>
      <c r="AK73">
        <v>99.99</v>
      </c>
      <c r="AL73">
        <v>94.2</v>
      </c>
      <c r="AM73">
        <v>0</v>
      </c>
      <c r="AN73">
        <v>0</v>
      </c>
      <c r="AO73">
        <v>0</v>
      </c>
      <c r="AP73">
        <v>0.26</v>
      </c>
      <c r="AQ73">
        <v>5.79</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761</v>
      </c>
      <c r="B74" t="s">
        <v>203</v>
      </c>
      <c r="C74" t="s">
        <v>204</v>
      </c>
      <c r="D74" t="s">
        <v>78</v>
      </c>
      <c r="E74" t="s">
        <v>71</v>
      </c>
      <c r="F74">
        <v>0</v>
      </c>
      <c r="G74">
        <v>0</v>
      </c>
      <c r="H74">
        <v>0</v>
      </c>
      <c r="I74">
        <v>0</v>
      </c>
      <c r="J74">
        <v>2</v>
      </c>
      <c r="K74">
        <v>2</v>
      </c>
      <c r="L74">
        <v>3</v>
      </c>
      <c r="M74">
        <v>0</v>
      </c>
      <c r="N74">
        <v>0</v>
      </c>
      <c r="O74">
        <v>0</v>
      </c>
      <c r="P74">
        <v>0</v>
      </c>
      <c r="Q74">
        <v>0</v>
      </c>
      <c r="R74">
        <v>0.01</v>
      </c>
      <c r="S74">
        <v>0.01</v>
      </c>
      <c r="T74">
        <v>0.01</v>
      </c>
      <c r="U74" t="s">
        <v>36</v>
      </c>
      <c r="V74" t="s">
        <v>36</v>
      </c>
      <c r="W74" t="s">
        <v>36</v>
      </c>
      <c r="X74" t="s">
        <v>36</v>
      </c>
      <c r="Y74" t="s">
        <v>79</v>
      </c>
      <c r="Z74" t="s">
        <v>79</v>
      </c>
      <c r="AA74">
        <v>4.2</v>
      </c>
      <c r="AB74" t="s">
        <v>205</v>
      </c>
      <c r="AC74" t="s">
        <v>101</v>
      </c>
      <c r="AD74" t="s">
        <v>39</v>
      </c>
      <c r="AE74" t="s">
        <v>79</v>
      </c>
      <c r="AF74" t="s">
        <v>79</v>
      </c>
      <c r="AG74" t="s">
        <v>79</v>
      </c>
      <c r="AH74" t="s">
        <v>79</v>
      </c>
      <c r="AK74">
        <v>99.99</v>
      </c>
      <c r="AL74">
        <v>99.4</v>
      </c>
      <c r="AM74">
        <v>0</v>
      </c>
      <c r="AN74">
        <v>0</v>
      </c>
      <c r="AO74">
        <v>0</v>
      </c>
      <c r="AP74">
        <v>0</v>
      </c>
      <c r="AQ74">
        <v>0.59</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822</v>
      </c>
      <c r="B75" t="s">
        <v>225</v>
      </c>
      <c r="C75" t="s">
        <v>226</v>
      </c>
      <c r="D75" t="s">
        <v>78</v>
      </c>
      <c r="E75" t="s">
        <v>43</v>
      </c>
      <c r="F75">
        <v>0</v>
      </c>
      <c r="G75">
        <v>0</v>
      </c>
      <c r="H75">
        <v>0</v>
      </c>
      <c r="I75">
        <v>0</v>
      </c>
      <c r="J75">
        <v>2</v>
      </c>
      <c r="K75">
        <v>2</v>
      </c>
      <c r="L75">
        <v>5</v>
      </c>
      <c r="M75">
        <v>0</v>
      </c>
      <c r="N75">
        <v>0</v>
      </c>
      <c r="O75">
        <v>0</v>
      </c>
      <c r="P75">
        <v>0</v>
      </c>
      <c r="Q75">
        <v>0</v>
      </c>
      <c r="R75">
        <v>0.87</v>
      </c>
      <c r="S75">
        <v>0.62</v>
      </c>
      <c r="T75">
        <v>2.38</v>
      </c>
      <c r="U75" t="s">
        <v>36</v>
      </c>
      <c r="V75" t="s">
        <v>36</v>
      </c>
      <c r="W75" t="s">
        <v>36</v>
      </c>
      <c r="X75" t="s">
        <v>36</v>
      </c>
      <c r="Y75" t="s">
        <v>37</v>
      </c>
      <c r="Z75" t="s">
        <v>37</v>
      </c>
      <c r="AA75">
        <v>3.2</v>
      </c>
      <c r="AC75" t="s">
        <v>227</v>
      </c>
      <c r="AD75" t="s">
        <v>39</v>
      </c>
      <c r="AE75" t="s">
        <v>37</v>
      </c>
      <c r="AF75" t="s">
        <v>37</v>
      </c>
      <c r="AG75" t="s">
        <v>37</v>
      </c>
      <c r="AH75" t="s">
        <v>37</v>
      </c>
      <c r="AJ75" t="s">
        <v>66</v>
      </c>
      <c r="AK75">
        <v>99.99</v>
      </c>
      <c r="AL75">
        <v>83.29</v>
      </c>
      <c r="AM75">
        <v>0</v>
      </c>
      <c r="AN75">
        <v>0</v>
      </c>
      <c r="AO75">
        <v>0</v>
      </c>
      <c r="AP75">
        <v>2.02</v>
      </c>
      <c r="AQ75">
        <v>16.7</v>
      </c>
      <c r="AR75">
        <v>0</v>
      </c>
      <c r="AS75">
        <v>48</v>
      </c>
      <c r="AT75">
        <v>0</v>
      </c>
      <c r="AU75">
        <v>1</v>
      </c>
      <c r="AV75">
        <v>0</v>
      </c>
      <c r="AW75">
        <v>0</v>
      </c>
      <c r="AX75">
        <v>0</v>
      </c>
      <c r="AY75">
        <v>0</v>
      </c>
      <c r="AZ75">
        <v>0</v>
      </c>
      <c r="BA75">
        <v>48</v>
      </c>
      <c r="BB75">
        <v>0</v>
      </c>
      <c r="BC75">
        <v>0</v>
      </c>
      <c r="BD75">
        <v>0</v>
      </c>
      <c r="BE75">
        <v>0</v>
      </c>
      <c r="BF75">
        <v>3</v>
      </c>
      <c r="BG75">
        <f t="shared" si="1"/>
        <v>74</v>
      </c>
    </row>
    <row r="76" spans="1:59" x14ac:dyDescent="0.3">
      <c r="A76">
        <v>827</v>
      </c>
      <c r="B76" t="s">
        <v>235</v>
      </c>
      <c r="C76" t="s">
        <v>236</v>
      </c>
      <c r="D76" t="s">
        <v>42</v>
      </c>
      <c r="E76" t="s">
        <v>35</v>
      </c>
      <c r="F76">
        <v>0</v>
      </c>
      <c r="G76">
        <v>0</v>
      </c>
      <c r="H76">
        <v>0</v>
      </c>
      <c r="I76">
        <v>7</v>
      </c>
      <c r="J76">
        <v>88</v>
      </c>
      <c r="K76">
        <v>88</v>
      </c>
      <c r="L76">
        <v>88</v>
      </c>
      <c r="M76">
        <v>0</v>
      </c>
      <c r="N76">
        <v>0</v>
      </c>
      <c r="O76">
        <v>0</v>
      </c>
      <c r="P76">
        <v>0</v>
      </c>
      <c r="Q76">
        <v>7.28</v>
      </c>
      <c r="R76">
        <v>334.1</v>
      </c>
      <c r="S76">
        <v>176.29</v>
      </c>
      <c r="T76">
        <v>322</v>
      </c>
      <c r="U76" t="s">
        <v>36</v>
      </c>
      <c r="V76" t="s">
        <v>36</v>
      </c>
      <c r="W76" t="s">
        <v>36</v>
      </c>
      <c r="X76" t="s">
        <v>36</v>
      </c>
      <c r="Y76" t="s">
        <v>37</v>
      </c>
      <c r="Z76" t="s">
        <v>37</v>
      </c>
      <c r="AA76">
        <v>3.7</v>
      </c>
      <c r="AB76" t="s">
        <v>196</v>
      </c>
      <c r="AC76" t="s">
        <v>38</v>
      </c>
      <c r="AD76" t="s">
        <v>39</v>
      </c>
      <c r="AE76" t="s">
        <v>37</v>
      </c>
      <c r="AF76" t="s">
        <v>37</v>
      </c>
      <c r="AG76" t="s">
        <v>37</v>
      </c>
      <c r="AH76" t="s">
        <v>37</v>
      </c>
      <c r="AI76" t="s">
        <v>66</v>
      </c>
      <c r="AJ76" t="s">
        <v>67</v>
      </c>
      <c r="AK76">
        <v>99.99</v>
      </c>
      <c r="AL76">
        <v>88.17</v>
      </c>
      <c r="AM76">
        <v>0</v>
      </c>
      <c r="AN76">
        <v>0</v>
      </c>
      <c r="AO76">
        <v>0</v>
      </c>
      <c r="AP76">
        <v>1.1599999999999999</v>
      </c>
      <c r="AQ76">
        <v>11.81</v>
      </c>
      <c r="AR76">
        <v>90</v>
      </c>
      <c r="AS76">
        <v>1112</v>
      </c>
      <c r="AT76">
        <v>1</v>
      </c>
      <c r="AU76">
        <v>1.04</v>
      </c>
      <c r="AV76">
        <v>90</v>
      </c>
      <c r="AW76">
        <v>0</v>
      </c>
      <c r="AX76">
        <v>0</v>
      </c>
      <c r="AY76">
        <v>0</v>
      </c>
      <c r="AZ76">
        <v>0</v>
      </c>
      <c r="BA76">
        <v>1102</v>
      </c>
      <c r="BB76">
        <v>0</v>
      </c>
      <c r="BC76">
        <v>50</v>
      </c>
      <c r="BD76">
        <v>0</v>
      </c>
      <c r="BE76">
        <v>0</v>
      </c>
      <c r="BF76">
        <v>3</v>
      </c>
      <c r="BG76">
        <f t="shared" si="1"/>
        <v>75</v>
      </c>
    </row>
    <row r="77" spans="1:59" x14ac:dyDescent="0.3">
      <c r="A77">
        <v>831</v>
      </c>
      <c r="B77" t="s">
        <v>240</v>
      </c>
      <c r="C77" t="s">
        <v>241</v>
      </c>
      <c r="D77" t="s">
        <v>78</v>
      </c>
      <c r="E77" t="s">
        <v>71</v>
      </c>
      <c r="F77">
        <v>0</v>
      </c>
      <c r="G77">
        <v>0</v>
      </c>
      <c r="H77">
        <v>0</v>
      </c>
      <c r="I77">
        <v>1</v>
      </c>
      <c r="J77">
        <v>18</v>
      </c>
      <c r="K77">
        <v>17</v>
      </c>
      <c r="L77">
        <v>20</v>
      </c>
      <c r="M77">
        <v>0</v>
      </c>
      <c r="N77">
        <v>0</v>
      </c>
      <c r="O77">
        <v>0</v>
      </c>
      <c r="P77">
        <v>0</v>
      </c>
      <c r="Q77">
        <v>0.59</v>
      </c>
      <c r="R77">
        <v>33.9</v>
      </c>
      <c r="S77">
        <v>15.6</v>
      </c>
      <c r="T77">
        <v>30.85</v>
      </c>
      <c r="U77" t="s">
        <v>36</v>
      </c>
      <c r="V77" t="s">
        <v>36</v>
      </c>
      <c r="W77" t="s">
        <v>36</v>
      </c>
      <c r="X77" t="s">
        <v>36</v>
      </c>
      <c r="Y77" t="s">
        <v>37</v>
      </c>
      <c r="Z77" t="s">
        <v>37</v>
      </c>
      <c r="AA77">
        <v>4.7</v>
      </c>
      <c r="AB77" t="s">
        <v>242</v>
      </c>
      <c r="AC77" t="s">
        <v>101</v>
      </c>
      <c r="AD77" t="s">
        <v>39</v>
      </c>
      <c r="AE77" t="s">
        <v>37</v>
      </c>
      <c r="AF77" t="s">
        <v>37</v>
      </c>
      <c r="AG77" t="s">
        <v>37</v>
      </c>
      <c r="AH77" t="s">
        <v>37</v>
      </c>
      <c r="AI77" t="s">
        <v>66</v>
      </c>
      <c r="AJ77" t="s">
        <v>66</v>
      </c>
      <c r="AK77">
        <v>99.99</v>
      </c>
      <c r="AL77">
        <v>77.86</v>
      </c>
      <c r="AM77">
        <v>0</v>
      </c>
      <c r="AN77">
        <v>0</v>
      </c>
      <c r="AO77">
        <v>0</v>
      </c>
      <c r="AP77">
        <v>3.81</v>
      </c>
      <c r="AQ77">
        <v>22.13</v>
      </c>
      <c r="AR77">
        <v>34</v>
      </c>
      <c r="AS77">
        <v>488</v>
      </c>
      <c r="AT77">
        <v>1</v>
      </c>
      <c r="AU77">
        <v>1</v>
      </c>
      <c r="AV77">
        <v>34</v>
      </c>
      <c r="AW77">
        <v>0</v>
      </c>
      <c r="AX77">
        <v>0</v>
      </c>
      <c r="AY77">
        <v>0</v>
      </c>
      <c r="AZ77">
        <v>0</v>
      </c>
      <c r="BA77">
        <v>488</v>
      </c>
      <c r="BB77">
        <v>0</v>
      </c>
      <c r="BC77">
        <v>0</v>
      </c>
      <c r="BD77">
        <v>0</v>
      </c>
      <c r="BE77">
        <v>0</v>
      </c>
      <c r="BF77">
        <v>3</v>
      </c>
      <c r="BG77">
        <f t="shared" si="1"/>
        <v>76</v>
      </c>
    </row>
    <row r="78" spans="1:59" x14ac:dyDescent="0.3">
      <c r="A78">
        <v>838</v>
      </c>
      <c r="B78" t="s">
        <v>254</v>
      </c>
      <c r="C78" t="s">
        <v>255</v>
      </c>
      <c r="D78" t="s">
        <v>34</v>
      </c>
      <c r="E78" t="s">
        <v>35</v>
      </c>
      <c r="F78">
        <v>0</v>
      </c>
      <c r="G78">
        <v>0</v>
      </c>
      <c r="H78">
        <v>0</v>
      </c>
      <c r="I78">
        <v>0</v>
      </c>
      <c r="J78">
        <v>82</v>
      </c>
      <c r="K78">
        <v>40</v>
      </c>
      <c r="L78">
        <v>82</v>
      </c>
      <c r="M78">
        <v>0</v>
      </c>
      <c r="N78">
        <v>0</v>
      </c>
      <c r="O78">
        <v>0</v>
      </c>
      <c r="P78">
        <v>0</v>
      </c>
      <c r="Q78">
        <v>0</v>
      </c>
      <c r="R78">
        <v>666.92</v>
      </c>
      <c r="S78">
        <v>87.72</v>
      </c>
      <c r="T78">
        <v>367.03</v>
      </c>
      <c r="U78" t="s">
        <v>36</v>
      </c>
      <c r="V78" t="s">
        <v>36</v>
      </c>
      <c r="W78" t="s">
        <v>36</v>
      </c>
      <c r="X78" t="s">
        <v>36</v>
      </c>
      <c r="Y78" t="s">
        <v>37</v>
      </c>
      <c r="Z78" t="s">
        <v>37</v>
      </c>
      <c r="AA78">
        <v>5</v>
      </c>
      <c r="AC78" t="s">
        <v>256</v>
      </c>
      <c r="AD78" t="s">
        <v>39</v>
      </c>
      <c r="AE78" t="s">
        <v>37</v>
      </c>
      <c r="AF78" t="s">
        <v>37</v>
      </c>
      <c r="AG78" t="s">
        <v>37</v>
      </c>
      <c r="AH78" t="s">
        <v>37</v>
      </c>
      <c r="AK78">
        <v>99.99</v>
      </c>
      <c r="AL78">
        <v>99.99</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973</v>
      </c>
      <c r="B79" t="s">
        <v>272</v>
      </c>
      <c r="C79" t="s">
        <v>273</v>
      </c>
      <c r="D79" t="s">
        <v>34</v>
      </c>
      <c r="E79" t="s">
        <v>43</v>
      </c>
      <c r="F79">
        <v>0</v>
      </c>
      <c r="G79">
        <v>0</v>
      </c>
      <c r="H79">
        <v>0</v>
      </c>
      <c r="I79">
        <v>0</v>
      </c>
      <c r="J79">
        <v>88</v>
      </c>
      <c r="K79">
        <v>86</v>
      </c>
      <c r="L79">
        <v>88</v>
      </c>
      <c r="M79">
        <v>0</v>
      </c>
      <c r="N79">
        <v>0</v>
      </c>
      <c r="O79">
        <v>0</v>
      </c>
      <c r="P79">
        <v>0</v>
      </c>
      <c r="Q79">
        <v>0</v>
      </c>
      <c r="R79">
        <v>949.37</v>
      </c>
      <c r="S79">
        <v>306.52</v>
      </c>
      <c r="T79">
        <v>686.86</v>
      </c>
      <c r="U79" t="s">
        <v>36</v>
      </c>
      <c r="V79" t="s">
        <v>36</v>
      </c>
      <c r="W79" t="s">
        <v>36</v>
      </c>
      <c r="X79" t="s">
        <v>36</v>
      </c>
      <c r="Y79" t="s">
        <v>37</v>
      </c>
      <c r="Z79" t="s">
        <v>37</v>
      </c>
      <c r="AA79">
        <v>3.3</v>
      </c>
      <c r="AC79" t="s">
        <v>274</v>
      </c>
      <c r="AD79" t="s">
        <v>39</v>
      </c>
      <c r="AE79" t="s">
        <v>37</v>
      </c>
      <c r="AF79" t="s">
        <v>37</v>
      </c>
      <c r="AG79" t="s">
        <v>37</v>
      </c>
      <c r="AH79" t="s">
        <v>37</v>
      </c>
      <c r="AJ79" t="s">
        <v>67</v>
      </c>
      <c r="AK79">
        <v>99.99</v>
      </c>
      <c r="AL79">
        <v>98.96</v>
      </c>
      <c r="AM79">
        <v>0</v>
      </c>
      <c r="AN79">
        <v>0</v>
      </c>
      <c r="AO79">
        <v>0</v>
      </c>
      <c r="AP79">
        <v>0.01</v>
      </c>
      <c r="AQ79">
        <v>1.03</v>
      </c>
      <c r="AR79">
        <v>0</v>
      </c>
      <c r="AS79">
        <v>97</v>
      </c>
      <c r="AT79">
        <v>0</v>
      </c>
      <c r="AU79">
        <v>5</v>
      </c>
      <c r="AV79">
        <v>0</v>
      </c>
      <c r="AW79">
        <v>0</v>
      </c>
      <c r="AX79">
        <v>0</v>
      </c>
      <c r="AY79">
        <v>0</v>
      </c>
      <c r="AZ79">
        <v>0</v>
      </c>
      <c r="BA79">
        <v>0</v>
      </c>
      <c r="BB79">
        <v>0</v>
      </c>
      <c r="BC79">
        <v>485</v>
      </c>
      <c r="BD79">
        <v>0</v>
      </c>
      <c r="BE79">
        <v>0</v>
      </c>
      <c r="BF79">
        <v>3</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406</v>
      </c>
      <c r="B1" s="11" t="s">
        <v>407</v>
      </c>
      <c r="C1" s="8"/>
    </row>
    <row r="2" spans="1:3" ht="28.2" customHeight="1" x14ac:dyDescent="0.3">
      <c r="A2" s="21" t="s">
        <v>408</v>
      </c>
      <c r="B2" s="22" t="s">
        <v>380</v>
      </c>
      <c r="C2" s="22" t="s">
        <v>409</v>
      </c>
    </row>
    <row r="3" spans="1:3" ht="28.8" x14ac:dyDescent="0.3">
      <c r="A3" s="4" t="s">
        <v>0</v>
      </c>
      <c r="B3" s="5" t="s">
        <v>410</v>
      </c>
      <c r="C3" s="16"/>
    </row>
    <row r="4" spans="1:3" x14ac:dyDescent="0.3">
      <c r="A4" s="4" t="s">
        <v>290</v>
      </c>
      <c r="B4" s="5" t="s">
        <v>411</v>
      </c>
      <c r="C4" s="16"/>
    </row>
    <row r="5" spans="1:3" x14ac:dyDescent="0.3">
      <c r="A5" s="4" t="s">
        <v>292</v>
      </c>
      <c r="B5" s="5" t="s">
        <v>293</v>
      </c>
      <c r="C5" s="16"/>
    </row>
    <row r="6" spans="1:3" ht="57.6" x14ac:dyDescent="0.3">
      <c r="A6" s="4" t="s">
        <v>1</v>
      </c>
      <c r="B6" s="5" t="s">
        <v>294</v>
      </c>
      <c r="C6" s="16" t="s">
        <v>362</v>
      </c>
    </row>
    <row r="7" spans="1:3" ht="28.8" x14ac:dyDescent="0.3">
      <c r="A7" s="4" t="s">
        <v>2</v>
      </c>
      <c r="B7" s="5" t="s">
        <v>295</v>
      </c>
      <c r="C7" s="16" t="s">
        <v>362</v>
      </c>
    </row>
    <row r="8" spans="1:3" ht="77.400000000000006" customHeight="1" x14ac:dyDescent="0.3">
      <c r="A8" s="4" t="s">
        <v>296</v>
      </c>
      <c r="B8" s="5" t="s">
        <v>297</v>
      </c>
      <c r="C8" s="16"/>
    </row>
    <row r="9" spans="1:3" ht="28.8" x14ac:dyDescent="0.3">
      <c r="A9" s="16" t="s">
        <v>412</v>
      </c>
      <c r="B9" s="5" t="s">
        <v>413</v>
      </c>
      <c r="C9" s="16" t="s">
        <v>362</v>
      </c>
    </row>
    <row r="10" spans="1:3" x14ac:dyDescent="0.3">
      <c r="A10" s="16" t="s">
        <v>414</v>
      </c>
      <c r="B10" s="5" t="s">
        <v>415</v>
      </c>
      <c r="C10" s="16" t="s">
        <v>362</v>
      </c>
    </row>
    <row r="11" spans="1:3" x14ac:dyDescent="0.3">
      <c r="A11" s="16" t="s">
        <v>416</v>
      </c>
      <c r="B11" s="5" t="s">
        <v>417</v>
      </c>
      <c r="C11" s="16" t="s">
        <v>368</v>
      </c>
    </row>
    <row r="12" spans="1:3" x14ac:dyDescent="0.3">
      <c r="A12" s="16" t="s">
        <v>418</v>
      </c>
      <c r="B12" s="5" t="s">
        <v>419</v>
      </c>
      <c r="C12" s="16" t="s">
        <v>368</v>
      </c>
    </row>
    <row r="13" spans="1:3" x14ac:dyDescent="0.3">
      <c r="A13" s="16" t="s">
        <v>420</v>
      </c>
      <c r="B13" s="5" t="s">
        <v>421</v>
      </c>
      <c r="C13" s="16" t="s">
        <v>368</v>
      </c>
    </row>
    <row r="14" spans="1:3" x14ac:dyDescent="0.3">
      <c r="A14" s="16" t="s">
        <v>422</v>
      </c>
      <c r="B14" s="5" t="s">
        <v>423</v>
      </c>
      <c r="C14" s="16" t="s">
        <v>368</v>
      </c>
    </row>
    <row r="15" spans="1:3" ht="28.8" x14ac:dyDescent="0.3">
      <c r="A15" s="16" t="s">
        <v>424</v>
      </c>
      <c r="B15" s="5" t="s">
        <v>425</v>
      </c>
      <c r="C15" s="16" t="s">
        <v>362</v>
      </c>
    </row>
    <row r="16" spans="1:3" ht="57.6" x14ac:dyDescent="0.3">
      <c r="A16" s="4" t="s">
        <v>298</v>
      </c>
      <c r="B16" s="5" t="s">
        <v>299</v>
      </c>
      <c r="C16" s="16" t="s">
        <v>362</v>
      </c>
    </row>
    <row r="17" spans="1:3" ht="57.6" x14ac:dyDescent="0.3">
      <c r="A17" s="4" t="s">
        <v>300</v>
      </c>
      <c r="B17" s="5" t="s">
        <v>301</v>
      </c>
      <c r="C17" s="16" t="s">
        <v>362</v>
      </c>
    </row>
    <row r="18" spans="1:3" ht="43.2" x14ac:dyDescent="0.3">
      <c r="A18" s="16" t="s">
        <v>426</v>
      </c>
      <c r="B18" s="5" t="s">
        <v>427</v>
      </c>
      <c r="C18" s="16" t="s">
        <v>362</v>
      </c>
    </row>
    <row r="19" spans="1:3" ht="43.2" x14ac:dyDescent="0.3">
      <c r="A19" s="16" t="s">
        <v>428</v>
      </c>
      <c r="B19" s="5" t="s">
        <v>429</v>
      </c>
      <c r="C19" s="16"/>
    </row>
    <row r="20" spans="1:3" ht="43.2" x14ac:dyDescent="0.3">
      <c r="A20" s="16" t="s">
        <v>430</v>
      </c>
      <c r="B20" s="5" t="s">
        <v>431</v>
      </c>
      <c r="C20" s="16"/>
    </row>
    <row r="21" spans="1:3" ht="72" x14ac:dyDescent="0.3">
      <c r="A21" s="4" t="s">
        <v>302</v>
      </c>
      <c r="B21" s="5" t="s">
        <v>303</v>
      </c>
      <c r="C21" s="16" t="s">
        <v>368</v>
      </c>
    </row>
    <row r="22" spans="1:3" ht="28.8" x14ac:dyDescent="0.3">
      <c r="A22" s="4" t="s">
        <v>304</v>
      </c>
      <c r="B22" s="5" t="s">
        <v>305</v>
      </c>
      <c r="C22" s="11" t="s">
        <v>432</v>
      </c>
    </row>
    <row r="23" spans="1:3" ht="74.400000000000006" customHeight="1" x14ac:dyDescent="0.3">
      <c r="A23" s="16" t="s">
        <v>433</v>
      </c>
      <c r="B23" s="5" t="s">
        <v>434</v>
      </c>
      <c r="C23" s="11" t="s">
        <v>365</v>
      </c>
    </row>
    <row r="24" spans="1:3" ht="57.6" x14ac:dyDescent="0.3">
      <c r="A24" s="4" t="s">
        <v>306</v>
      </c>
      <c r="B24" s="5" t="s">
        <v>307</v>
      </c>
      <c r="C24" s="16"/>
    </row>
    <row r="25" spans="1:3" ht="28.8" x14ac:dyDescent="0.3">
      <c r="A25" s="11" t="s">
        <v>435</v>
      </c>
      <c r="B25" s="5" t="s">
        <v>436</v>
      </c>
      <c r="C25" s="16" t="s">
        <v>437</v>
      </c>
    </row>
    <row r="26" spans="1:3" ht="132.6" customHeight="1" x14ac:dyDescent="0.3">
      <c r="A26" s="4" t="s">
        <v>308</v>
      </c>
      <c r="B26" s="5" t="s">
        <v>309</v>
      </c>
      <c r="C26" s="16" t="s">
        <v>437</v>
      </c>
    </row>
    <row r="27" spans="1:3" ht="28.2" customHeight="1" x14ac:dyDescent="0.3">
      <c r="A27" s="21" t="s">
        <v>438</v>
      </c>
      <c r="B27" s="22" t="s">
        <v>380</v>
      </c>
      <c r="C27" s="22" t="s">
        <v>409</v>
      </c>
    </row>
    <row r="28" spans="1:3" ht="147.6" customHeight="1" x14ac:dyDescent="0.3">
      <c r="A28" s="4" t="s">
        <v>310</v>
      </c>
      <c r="B28" s="5" t="s">
        <v>311</v>
      </c>
      <c r="C28" s="16" t="s">
        <v>404</v>
      </c>
    </row>
    <row r="29" spans="1:3" ht="28.8" x14ac:dyDescent="0.3">
      <c r="A29" s="16" t="s">
        <v>439</v>
      </c>
      <c r="B29" s="5" t="s">
        <v>440</v>
      </c>
      <c r="C29" s="16"/>
    </row>
    <row r="30" spans="1:3" x14ac:dyDescent="0.3">
      <c r="A30" s="16" t="s">
        <v>441</v>
      </c>
      <c r="B30" s="5" t="s">
        <v>442</v>
      </c>
      <c r="C30" s="16"/>
    </row>
    <row r="31" spans="1:3" x14ac:dyDescent="0.3">
      <c r="A31" s="16" t="s">
        <v>443</v>
      </c>
      <c r="B31" s="5" t="s">
        <v>444</v>
      </c>
      <c r="C31" s="16"/>
    </row>
    <row r="32" spans="1:3" x14ac:dyDescent="0.3">
      <c r="A32" s="16" t="s">
        <v>445</v>
      </c>
      <c r="B32" s="5" t="s">
        <v>446</v>
      </c>
      <c r="C32" s="16"/>
    </row>
    <row r="33" spans="1:3" x14ac:dyDescent="0.3">
      <c r="A33" s="16" t="s">
        <v>447</v>
      </c>
      <c r="B33" s="5" t="s">
        <v>448</v>
      </c>
      <c r="C33" s="16"/>
    </row>
    <row r="34" spans="1:3" x14ac:dyDescent="0.3">
      <c r="A34" s="16" t="s">
        <v>449</v>
      </c>
      <c r="B34" s="5" t="s">
        <v>450</v>
      </c>
      <c r="C34" s="16"/>
    </row>
    <row r="35" spans="1:3" x14ac:dyDescent="0.3">
      <c r="A35" s="16" t="s">
        <v>451</v>
      </c>
      <c r="B35" s="5" t="s">
        <v>452</v>
      </c>
      <c r="C35" s="16"/>
    </row>
    <row r="36" spans="1:3" ht="28.8" x14ac:dyDescent="0.3">
      <c r="A36" s="11" t="s">
        <v>453</v>
      </c>
      <c r="B36" s="5" t="s">
        <v>454</v>
      </c>
      <c r="C36" s="16"/>
    </row>
    <row r="37" spans="1:3" ht="72" x14ac:dyDescent="0.3">
      <c r="A37" s="16" t="s">
        <v>455</v>
      </c>
      <c r="B37" s="5" t="s">
        <v>456</v>
      </c>
      <c r="C37" s="16"/>
    </row>
    <row r="38" spans="1:3" ht="28.8" x14ac:dyDescent="0.3">
      <c r="A38" s="11" t="s">
        <v>457</v>
      </c>
      <c r="B38" s="5" t="s">
        <v>458</v>
      </c>
      <c r="C38" s="16"/>
    </row>
    <row r="39" spans="1:3" ht="28.8" x14ac:dyDescent="0.3">
      <c r="A39" s="11" t="s">
        <v>459</v>
      </c>
      <c r="B39" s="23" t="s">
        <v>460</v>
      </c>
      <c r="C39" s="16"/>
    </row>
    <row r="40" spans="1:3" ht="28.8" x14ac:dyDescent="0.3">
      <c r="A40" s="11" t="s">
        <v>461</v>
      </c>
      <c r="B40" s="23" t="s">
        <v>462</v>
      </c>
      <c r="C40" s="16"/>
    </row>
    <row r="41" spans="1:3" ht="28.8" x14ac:dyDescent="0.3">
      <c r="A41" s="11" t="s">
        <v>463</v>
      </c>
      <c r="B41" s="23" t="s">
        <v>464</v>
      </c>
      <c r="C41" s="16"/>
    </row>
    <row r="42" spans="1:3" ht="28.8" x14ac:dyDescent="0.3">
      <c r="A42" s="11" t="s">
        <v>465</v>
      </c>
      <c r="B42" s="23" t="s">
        <v>466</v>
      </c>
      <c r="C42" s="16"/>
    </row>
    <row r="43" spans="1:3" ht="72" x14ac:dyDescent="0.3">
      <c r="A43" s="4" t="s">
        <v>31</v>
      </c>
      <c r="B43" s="5" t="s">
        <v>312</v>
      </c>
      <c r="C43" s="16"/>
    </row>
    <row r="44" spans="1:3" x14ac:dyDescent="0.3">
      <c r="A44" s="4" t="s">
        <v>313</v>
      </c>
      <c r="B44" s="5" t="s">
        <v>314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S38_E90-short</vt:lpstr>
      <vt:lpstr>Definitions-short</vt:lpstr>
      <vt:lpstr>Questions of tables</vt:lpstr>
      <vt:lpstr>Interpretations</vt:lpstr>
      <vt:lpstr>Species Selection Options </vt:lpstr>
      <vt:lpstr>References</vt:lpstr>
      <vt:lpstr>S38_E90-long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2022-10-05T13:56:34Z</cp:lastPrinted>
  <dcterms:created xsi:type="dcterms:W3CDTF">2022-10-05T13:56:23Z</dcterms:created>
  <dcterms:modified xsi:type="dcterms:W3CDTF">2022-10-05T13:56:35Z</dcterms:modified>
</cp:coreProperties>
</file>