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306B431B-2866-489A-883B-108AE1938305}" xr6:coauthVersionLast="47" xr6:coauthVersionMax="47" xr10:uidLastSave="{00000000-0000-0000-0000-000000000000}"/>
  <bookViews>
    <workbookView xWindow="2268" yWindow="2268" windowWidth="17280" windowHeight="8964"/>
  </bookViews>
  <sheets>
    <sheet name="Species-Climate" sheetId="9" r:id="rId1"/>
    <sheet name="S38_E95-short" sheetId="8" r:id="rId2"/>
    <sheet name="Definitions-short" sheetId="2" r:id="rId3"/>
    <sheet name="Questions of tables" sheetId="3" r:id="rId4"/>
    <sheet name="Interpretations" sheetId="4" r:id="rId5"/>
    <sheet name="Species Selection Options " sheetId="5" r:id="rId6"/>
    <sheet name="References" sheetId="6" r:id="rId7"/>
    <sheet name="S38_E95-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2" i="1"/>
</calcChain>
</file>

<file path=xl/sharedStrings.xml><?xml version="1.0" encoding="utf-8"?>
<sst xmlns="http://schemas.openxmlformats.org/spreadsheetml/2006/main" count="1782" uniqueCount="452">
  <si>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</si>
  <si>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</si>
  <si>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</si>
  <si>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</si>
  <si>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</si>
  <si>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</si>
  <si>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</si>
  <si>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</si>
  <si>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</si>
  <si>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</si>
  <si>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</si>
  <si>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</si>
  <si>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</si>
  <si>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</si>
  <si>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</si>
  <si>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</si>
  <si>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</si>
  <si>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</si>
  <si>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</si>
  <si>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</si>
  <si>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</si>
  <si>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</si>
  <si>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</si>
  <si>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</si>
  <si>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</si>
  <si>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</si>
  <si>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</si>
  <si>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</si>
  <si>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</si>
  <si>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</si>
  <si>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</si>
  <si>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</si>
  <si>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</si>
  <si>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</si>
  <si>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</si>
  <si>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</si>
  <si>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</si>
  <si>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</si>
  <si>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</si>
  <si>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</si>
  <si>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</si>
  <si>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</si>
  <si>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</si>
  <si>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</si>
  <si>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No change</t>
  </si>
  <si>
    <t>DRO</t>
  </si>
  <si>
    <t>FTK COL INS</t>
  </si>
  <si>
    <t>Common</t>
  </si>
  <si>
    <t>Fair</t>
  </si>
  <si>
    <t>Infill +</t>
  </si>
  <si>
    <t>boxelder</t>
  </si>
  <si>
    <t>Acer negundo</t>
  </si>
  <si>
    <t>WSH</t>
  </si>
  <si>
    <t>Low</t>
  </si>
  <si>
    <t>Lg. dec.</t>
  </si>
  <si>
    <t>Sm. dec.</t>
  </si>
  <si>
    <t>SES DISP DRO COL TGR</t>
  </si>
  <si>
    <t>FTK</t>
  </si>
  <si>
    <t>silver maple</t>
  </si>
  <si>
    <t>Acer saccharinum</t>
  </si>
  <si>
    <t>NSH</t>
  </si>
  <si>
    <t>DISP SES COL</t>
  </si>
  <si>
    <t>DRO FTK</t>
  </si>
  <si>
    <t>Ohio buckeye</t>
  </si>
  <si>
    <t>Aesculus glabra</t>
  </si>
  <si>
    <t>NSL</t>
  </si>
  <si>
    <t>COL</t>
  </si>
  <si>
    <t>SES FTK</t>
  </si>
  <si>
    <t>Rare</t>
  </si>
  <si>
    <t>Poor</t>
  </si>
  <si>
    <t>Very Poor</t>
  </si>
  <si>
    <t>serviceberry</t>
  </si>
  <si>
    <t>Amelanchier spp.</t>
  </si>
  <si>
    <t>Unknown</t>
  </si>
  <si>
    <t>COL SES</t>
  </si>
  <si>
    <t>pawpaw</t>
  </si>
  <si>
    <t>Asimina triloba</t>
  </si>
  <si>
    <t>cittamwood/gum bumelia</t>
  </si>
  <si>
    <t>Sideroxylon lanuginosum ssp. lanuginosum</t>
  </si>
  <si>
    <t>DRO TGR</t>
  </si>
  <si>
    <t>Migrate +</t>
  </si>
  <si>
    <t>bitternut hickory</t>
  </si>
  <si>
    <t>Carya cordiformis</t>
  </si>
  <si>
    <t>WSL</t>
  </si>
  <si>
    <t>Sm. inc.</t>
  </si>
  <si>
    <t>Very Good</t>
  </si>
  <si>
    <t>Good</t>
  </si>
  <si>
    <t>Infill ++</t>
  </si>
  <si>
    <t>pecan</t>
  </si>
  <si>
    <t>Carya illinoinensis</t>
  </si>
  <si>
    <t>Lg. inc.</t>
  </si>
  <si>
    <t>FTK INS COL</t>
  </si>
  <si>
    <t>shellbark hickory</t>
  </si>
  <si>
    <t>Carya laciniosa</t>
  </si>
  <si>
    <t>FTK EHS</t>
  </si>
  <si>
    <t>shagbark hickory</t>
  </si>
  <si>
    <t>Carya ovata</t>
  </si>
  <si>
    <t>INS FTK</t>
  </si>
  <si>
    <t>black hickory</t>
  </si>
  <si>
    <t>Carya texana</t>
  </si>
  <si>
    <t>NDL</t>
  </si>
  <si>
    <t>EHS COL</t>
  </si>
  <si>
    <t>sugarberry</t>
  </si>
  <si>
    <t>Celtis laevigata</t>
  </si>
  <si>
    <t>hackberry</t>
  </si>
  <si>
    <t>Celtis occidentalis</t>
  </si>
  <si>
    <t>eastern redbud</t>
  </si>
  <si>
    <t>Cercis canadensis</t>
  </si>
  <si>
    <t>common persimmon</t>
  </si>
  <si>
    <t>Diospyros virginiana</t>
  </si>
  <si>
    <t>COL EHS</t>
  </si>
  <si>
    <t>Likely +</t>
  </si>
  <si>
    <t>white ash</t>
  </si>
  <si>
    <t>Fraxinus americana</t>
  </si>
  <si>
    <t>WDL</t>
  </si>
  <si>
    <t>INS FTK COL</t>
  </si>
  <si>
    <t>green ash</t>
  </si>
  <si>
    <t>Fraxinus pennsylvanica</t>
  </si>
  <si>
    <t>honeylocust</t>
  </si>
  <si>
    <t>Gleditsia triacanthos</t>
  </si>
  <si>
    <t>black walnut</t>
  </si>
  <si>
    <t>Juglans nigra</t>
  </si>
  <si>
    <t>SES</t>
  </si>
  <si>
    <t>COL DRO</t>
  </si>
  <si>
    <t>Osage-orange</t>
  </si>
  <si>
    <t>Maclura pomifera</t>
  </si>
  <si>
    <t>EHS ESP</t>
  </si>
  <si>
    <t>bigleaf magnolia</t>
  </si>
  <si>
    <t>Magnolia macrophylla</t>
  </si>
  <si>
    <t>EHS</t>
  </si>
  <si>
    <t>red mulberry</t>
  </si>
  <si>
    <t>Morus rubra</t>
  </si>
  <si>
    <t>COL DISP</t>
  </si>
  <si>
    <t>eastern hophornbeam; ironwood</t>
  </si>
  <si>
    <t>Ostrya virginiana</t>
  </si>
  <si>
    <t>COL EHS TGR</t>
  </si>
  <si>
    <t>sycamore</t>
  </si>
  <si>
    <t>Platanus occidentalis</t>
  </si>
  <si>
    <t>eastern cottonwood</t>
  </si>
  <si>
    <t>Populus deltoides</t>
  </si>
  <si>
    <t>TGR</t>
  </si>
  <si>
    <t>INS COL DISE FTK</t>
  </si>
  <si>
    <t>pin cherry</t>
  </si>
  <si>
    <t>Prunus pensylvanica</t>
  </si>
  <si>
    <t>SES FRG FTK</t>
  </si>
  <si>
    <t>black cherry</t>
  </si>
  <si>
    <t>Prunus serotina</t>
  </si>
  <si>
    <t>DRO EHS</t>
  </si>
  <si>
    <t>bur oak</t>
  </si>
  <si>
    <t>Quercus macrocarpa</t>
  </si>
  <si>
    <t>blackjack oak</t>
  </si>
  <si>
    <t>Quercus marilandica</t>
  </si>
  <si>
    <t>DRO SES FRG VRE</t>
  </si>
  <si>
    <t>COL FTK</t>
  </si>
  <si>
    <t>Migrate ++</t>
  </si>
  <si>
    <t>chinkapin oak</t>
  </si>
  <si>
    <t>Quercus muehlenbergii</t>
  </si>
  <si>
    <t>water oak</t>
  </si>
  <si>
    <t>Quercus nigra</t>
  </si>
  <si>
    <t>pin oak</t>
  </si>
  <si>
    <t>Quercus palustris</t>
  </si>
  <si>
    <t>FTK COL INS DISE</t>
  </si>
  <si>
    <t>northern red oak</t>
  </si>
  <si>
    <t>Quercus rubra</t>
  </si>
  <si>
    <t>INS</t>
  </si>
  <si>
    <t>Shumard oak</t>
  </si>
  <si>
    <t>Quercus shumardii</t>
  </si>
  <si>
    <t>post oak</t>
  </si>
  <si>
    <t>Quercus stellata</t>
  </si>
  <si>
    <t>DRO TGR FTK</t>
  </si>
  <si>
    <t>COL INS DISE</t>
  </si>
  <si>
    <t>black oak</t>
  </si>
  <si>
    <t>Quercus velutina</t>
  </si>
  <si>
    <t>INS DISE</t>
  </si>
  <si>
    <t>live oak</t>
  </si>
  <si>
    <t>Quercus virginiana</t>
  </si>
  <si>
    <t>DISE FTK</t>
  </si>
  <si>
    <t>black locust</t>
  </si>
  <si>
    <t>Robinia pseudoacacia</t>
  </si>
  <si>
    <t>COL INS</t>
  </si>
  <si>
    <t>black willow</t>
  </si>
  <si>
    <t>Salix nigra</t>
  </si>
  <si>
    <t>COL FTK DRO</t>
  </si>
  <si>
    <t>American basswood</t>
  </si>
  <si>
    <t>Tilia americana</t>
  </si>
  <si>
    <t>winged elm</t>
  </si>
  <si>
    <t>Ulmus alata</t>
  </si>
  <si>
    <t>American elm</t>
  </si>
  <si>
    <t>Ulmus americana</t>
  </si>
  <si>
    <t>DISE INS</t>
  </si>
  <si>
    <t>cedar elm</t>
  </si>
  <si>
    <t>Ulmus crassifolia</t>
  </si>
  <si>
    <t>DISE</t>
  </si>
  <si>
    <t>slippery elm</t>
  </si>
  <si>
    <t>Ulmus rubra</t>
  </si>
  <si>
    <t>FTK DISE</t>
  </si>
  <si>
    <t>white mulberry</t>
  </si>
  <si>
    <t>Morus alba</t>
  </si>
  <si>
    <t>-</t>
  </si>
  <si>
    <t>NNIS</t>
  </si>
  <si>
    <t>Siberian elm</t>
  </si>
  <si>
    <t>Ulmus pumila</t>
  </si>
  <si>
    <t>Kentucky coffeetree</t>
  </si>
  <si>
    <t>Gymnocladus dioicus</t>
  </si>
  <si>
    <t>NSLX</t>
  </si>
  <si>
    <t>FIA Only</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</si>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</sst>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50" totalsRowShown="0" headerRowDxfId="97">
  <autoFilter ref="A1:Q50"/>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50" totalsRowShown="0">
  <autoFilter ref="A1:BG50"/>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405</v>
      </c>
      <c r="D1" s="19" t="s">
        <v>406</v>
      </c>
      <c r="F1" s="25" t="s">
        <v>407</v>
      </c>
    </row>
    <row r="2" spans="1:22" x14ac:dyDescent="0.3">
      <c r="B2" s="25" t="s">
        <v>408</v>
      </c>
      <c r="C2">
        <v>9683.0747962799996</v>
      </c>
      <c r="D2">
        <v>3738.65454499</v>
      </c>
      <c r="F2" s="27">
        <v>72</v>
      </c>
    </row>
    <row r="3" spans="1:22" x14ac:dyDescent="0.3">
      <c r="A3" s="31" t="s">
        <v>409</v>
      </c>
      <c r="B3" s="31"/>
      <c r="C3" s="31"/>
    </row>
    <row r="4" spans="1:22" x14ac:dyDescent="0.3">
      <c r="A4" s="31"/>
      <c r="B4" s="31"/>
      <c r="C4" s="31"/>
    </row>
    <row r="5" spans="1:22" x14ac:dyDescent="0.3">
      <c r="B5" t="s">
        <v>450</v>
      </c>
    </row>
    <row r="7" spans="1:22" x14ac:dyDescent="0.3">
      <c r="A7" s="19" t="s">
        <v>410</v>
      </c>
      <c r="B7" s="19" t="s">
        <v>411</v>
      </c>
      <c r="K7" t="s">
        <v>412</v>
      </c>
      <c r="P7" t="s">
        <v>413</v>
      </c>
      <c r="T7" t="s">
        <v>414</v>
      </c>
    </row>
    <row r="8" spans="1:22" x14ac:dyDescent="0.3">
      <c r="A8" s="25" t="s">
        <v>415</v>
      </c>
      <c r="B8" s="19">
        <f>COUNTIFS('S38_E95-short'!F:F, "&gt;0", 'S38_E95-short'!B:B, "Fraxinus *")</f>
        <v>2</v>
      </c>
      <c r="H8" s="29" t="s">
        <v>416</v>
      </c>
      <c r="L8" s="30" t="s">
        <v>417</v>
      </c>
      <c r="M8" s="30" t="s">
        <v>418</v>
      </c>
      <c r="Q8" s="30" t="s">
        <v>417</v>
      </c>
      <c r="R8" s="30" t="s">
        <v>418</v>
      </c>
      <c r="U8" s="30" t="s">
        <v>419</v>
      </c>
      <c r="V8" s="30" t="s">
        <v>420</v>
      </c>
    </row>
    <row r="9" spans="1:22" x14ac:dyDescent="0.3">
      <c r="A9" s="25" t="s">
        <v>421</v>
      </c>
      <c r="B9" s="19">
        <f>COUNTIFS('S38_E95-short'!F:F, "&gt;0", 'S38_E95-short'!B:B, "Carya *")</f>
        <v>4</v>
      </c>
      <c r="E9" s="25" t="s">
        <v>12</v>
      </c>
      <c r="H9" s="29"/>
      <c r="I9" t="s">
        <v>422</v>
      </c>
      <c r="L9" s="30"/>
      <c r="M9" s="30"/>
      <c r="Q9" s="30"/>
      <c r="R9" s="30"/>
      <c r="U9" s="30"/>
      <c r="V9" s="30"/>
    </row>
    <row r="10" spans="1:22" x14ac:dyDescent="0.3">
      <c r="A10" s="25" t="s">
        <v>423</v>
      </c>
      <c r="B10" s="19">
        <f>COUNTIFS('S38_E95-short'!F:F, "&gt;0", 'S38_E95-short'!B:B, "Acer *")</f>
        <v>2</v>
      </c>
      <c r="D10" s="25" t="s">
        <v>424</v>
      </c>
      <c r="E10" s="19">
        <f>COUNTIF('S38_E95-short'!K:K, "Abundant")</f>
        <v>0</v>
      </c>
      <c r="G10" s="25" t="s">
        <v>35</v>
      </c>
      <c r="H10" s="19">
        <f>COUNTIF('S38_E95-short'!D:D, "High")</f>
        <v>6</v>
      </c>
      <c r="I10" s="19">
        <f>COUNTIF('S38_E95-short'!J:J, "High")</f>
        <v>14</v>
      </c>
      <c r="K10" s="25" t="s">
        <v>425</v>
      </c>
      <c r="L10" s="19">
        <f>SUM(COUNTIF('S38_E95-short'!H:H, "Lg. inc."), COUNTIF('S38_E95-short'!H:H, "Sm. inc."))</f>
        <v>7</v>
      </c>
      <c r="M10" s="19">
        <f>SUM(COUNTIF('S38_E95-short'!I:I, "Lg. inc."), COUNTIF('S38_E95-short'!I:I, "Sm. inc."))</f>
        <v>8</v>
      </c>
      <c r="P10" s="25" t="s">
        <v>85</v>
      </c>
      <c r="Q10" s="19">
        <f>COUNTIF('S38_E95-short'!L:L, "Very Good")</f>
        <v>0</v>
      </c>
      <c r="R10" s="19">
        <f>COUNTIF('S38_E95-short'!M:M, "Very Good")</f>
        <v>0</v>
      </c>
      <c r="T10" s="25" t="s">
        <v>426</v>
      </c>
      <c r="U10" s="19">
        <f>SUM(COUNTIF('S38_E95-short'!N:N, "Likely +"), COUNTIF('S38_E95-short'!N:N, "Likely ++"))</f>
        <v>3</v>
      </c>
      <c r="V10" s="19">
        <f>SUM(COUNTIF('S38_E95-short'!O:O, "Likely +"), COUNTIF('S38_E95-short'!O:O, "Likely ++"))</f>
        <v>3</v>
      </c>
    </row>
    <row r="11" spans="1:22" x14ac:dyDescent="0.3">
      <c r="A11" s="25" t="s">
        <v>427</v>
      </c>
      <c r="B11" s="19">
        <f>COUNTIFS('S38_E95-short'!F:F, "&gt;0", 'S38_E95-short'!B:B, "Quercus *")</f>
        <v>4</v>
      </c>
      <c r="D11" s="25" t="s">
        <v>47</v>
      </c>
      <c r="E11" s="19">
        <f>COUNTIF('S38_E95-short'!K:K, "Common")</f>
        <v>12</v>
      </c>
      <c r="G11" s="25" t="s">
        <v>43</v>
      </c>
      <c r="H11" s="19">
        <f>COUNTIF('S38_E95-short'!D:D,"Medium")</f>
        <v>15</v>
      </c>
      <c r="I11" s="19">
        <f>COUNTIF('S38_E95-short'!J:J,"Medium")</f>
        <v>27</v>
      </c>
      <c r="K11" s="25" t="s">
        <v>428</v>
      </c>
      <c r="L11" s="19">
        <f>COUNTIF('S38_E95-short'!H:H, "No change")</f>
        <v>5</v>
      </c>
      <c r="M11" s="19">
        <f>COUNTIF('S38_E95-short'!I:I, "No change")</f>
        <v>6</v>
      </c>
      <c r="P11" s="25" t="s">
        <v>86</v>
      </c>
      <c r="Q11" s="19">
        <f>COUNTIF('S38_E95-short'!L:L, "Good")</f>
        <v>5</v>
      </c>
      <c r="R11" s="19">
        <f>COUNTIF('S38_E95-short'!M:M, "Good")</f>
        <v>7</v>
      </c>
      <c r="T11" s="25" t="s">
        <v>429</v>
      </c>
      <c r="U11" s="19">
        <f>SUM(COUNTIF('S38_E95-short'!N:N, "Infill +"), COUNTIF('S38_E95-short'!N:N, "Infill ++"))</f>
        <v>17</v>
      </c>
      <c r="V11" s="19">
        <f>SUM(COUNTIF('S38_E95-short'!O:O, "Infill +"), COUNTIF('S38_E95-short'!O:O, "Infill ++"))</f>
        <v>18</v>
      </c>
    </row>
    <row r="12" spans="1:22" x14ac:dyDescent="0.3">
      <c r="A12" s="25" t="s">
        <v>430</v>
      </c>
      <c r="B12" s="19">
        <f>COUNTIFS('S38_E95-short'!F:F, "&gt;0", 'S38_E95-short'!B:B, "Pinus *")</f>
        <v>0</v>
      </c>
      <c r="D12" s="25" t="s">
        <v>68</v>
      </c>
      <c r="E12" s="19">
        <f>COUNTIF('S38_E95-short'!K:K, "Rare")</f>
        <v>22</v>
      </c>
      <c r="G12" s="25" t="s">
        <v>53</v>
      </c>
      <c r="H12" s="19">
        <f>COUNTIF('S38_E95-short'!D:D,"Low")</f>
        <v>25</v>
      </c>
      <c r="I12" s="19">
        <f>COUNTIF('S38_E95-short'!J:J,"Low")</f>
        <v>6</v>
      </c>
      <c r="K12" s="25" t="s">
        <v>431</v>
      </c>
      <c r="L12" s="19">
        <f>SUM(COUNTIF('S38_E95-short'!H:H, "Very Lg. dec."), COUNTIF('S38_E95-short'!H:H, "Lg. dec."), COUNTIF('S38_E95-short'!H:H, "Sm. dec."))</f>
        <v>19</v>
      </c>
      <c r="M12" s="19">
        <f>SUM(COUNTIF('S38_E95-short'!I:I, "Very Lg. dec."), COUNTIF('S38_E95-short'!I:I, "Lg. dec."), COUNTIF('S38_E95-short'!I:I, "Sm. dec."))</f>
        <v>17</v>
      </c>
      <c r="P12" s="25" t="s">
        <v>48</v>
      </c>
      <c r="Q12" s="19">
        <f>COUNTIF('S38_E95-short'!L:L, "Fair")</f>
        <v>9</v>
      </c>
      <c r="R12" s="19">
        <f>COUNTIF('S38_E95-short'!M:M, "Fair")</f>
        <v>8</v>
      </c>
      <c r="T12" s="25" t="s">
        <v>432</v>
      </c>
      <c r="U12" s="19">
        <f>SUM(COUNTIF('S38_E95-short'!N:N, "Migrate +"), COUNTIF('S38_E95-short'!N:N, "Migrate ++"))</f>
        <v>4</v>
      </c>
      <c r="V12" s="19">
        <f>SUM(COUNTIF('S38_E95-short'!O:O, "Migrate +"), COUNTIF('S38_E95-short'!O:O, "Migrate ++"))</f>
        <v>6</v>
      </c>
    </row>
    <row r="13" spans="1:22" x14ac:dyDescent="0.3">
      <c r="A13" s="25" t="s">
        <v>433</v>
      </c>
      <c r="B13" s="19">
        <f>COUNTIF('S38_E95-short'!F:F, "&gt;0") - SUM($B$8:$B$12)</f>
        <v>22</v>
      </c>
      <c r="D13" s="25" t="s">
        <v>39</v>
      </c>
      <c r="E13" s="19">
        <f>COUNTIF('S38_E95-short'!K:K, "Absent")</f>
        <v>15</v>
      </c>
      <c r="G13" s="25" t="s">
        <v>0</v>
      </c>
      <c r="H13" s="19">
        <f>COUNTIF('S38_E95-short'!D:D,"FIA")</f>
        <v>3</v>
      </c>
      <c r="I13" s="19"/>
      <c r="K13" s="25" t="s">
        <v>434</v>
      </c>
      <c r="L13" s="19">
        <f>COUNTIF('S38_E95-short'!H:H, "New Habitat")</f>
        <v>13</v>
      </c>
      <c r="M13" s="19">
        <f>COUNTIF('S38_E95-short'!I:I, "New Habitat")</f>
        <v>12</v>
      </c>
      <c r="P13" s="25" t="s">
        <v>69</v>
      </c>
      <c r="Q13" s="19">
        <f>COUNTIF('S38_E95-short'!L:L, "Poor")</f>
        <v>6</v>
      </c>
      <c r="R13" s="19">
        <f>COUNTIF('S38_E95-short'!M:M, "Poor")</f>
        <v>7</v>
      </c>
      <c r="U13" s="28">
        <f>SUM($U$10:$U$12)</f>
        <v>24</v>
      </c>
      <c r="V13" s="28">
        <f>SUM($V$10:$V$12)</f>
        <v>27</v>
      </c>
    </row>
    <row r="14" spans="1:22" x14ac:dyDescent="0.3">
      <c r="B14" s="28">
        <f>SUM($B$8:$B$13)</f>
        <v>34</v>
      </c>
      <c r="E14" s="28">
        <f>SUM($E$10:$E$13)</f>
        <v>49</v>
      </c>
      <c r="H14" s="28">
        <f>SUM($H$10:$H$13)</f>
        <v>49</v>
      </c>
      <c r="I14" s="28">
        <f>SUM($I$10:$I$12)</f>
        <v>47</v>
      </c>
      <c r="K14" s="25" t="s">
        <v>73</v>
      </c>
      <c r="L14" s="19">
        <f>COUNTIF('S38_E95-short'!H:H, "Unknown")</f>
        <v>5</v>
      </c>
      <c r="M14" s="19">
        <f>COUNTIF('S38_E95-short'!I:I, "Unknown")</f>
        <v>6</v>
      </c>
      <c r="P14" s="25" t="s">
        <v>70</v>
      </c>
      <c r="Q14" s="19">
        <f>COUNTIF('S38_E95-short'!L:L, "Very Poor")</f>
        <v>11</v>
      </c>
      <c r="R14" s="19">
        <f>COUNTIF('S38_E95-short'!M:M, "Very Poor")</f>
        <v>9</v>
      </c>
    </row>
    <row r="15" spans="1:22" x14ac:dyDescent="0.3">
      <c r="L15" s="28">
        <f>SUM($L$10:$L$14)</f>
        <v>49</v>
      </c>
      <c r="M15" s="28">
        <f>SUM($M$10:$M$14)</f>
        <v>49</v>
      </c>
      <c r="P15" s="25" t="s">
        <v>205</v>
      </c>
      <c r="Q15" s="19">
        <f>COUNTIF('S38_E95-short'!L:L, "FIA Only")</f>
        <v>1</v>
      </c>
      <c r="R15" s="19">
        <f>COUNTIF('S38_E95-short'!M:M, "FIA Only")</f>
        <v>1</v>
      </c>
    </row>
    <row r="16" spans="1:22" x14ac:dyDescent="0.3">
      <c r="A16" s="31" t="s">
        <v>435</v>
      </c>
      <c r="B16" s="31"/>
      <c r="C16" s="31"/>
      <c r="D16" s="31"/>
      <c r="E16" s="31"/>
      <c r="F16" s="31"/>
      <c r="P16" s="25" t="s">
        <v>73</v>
      </c>
      <c r="Q16" s="19">
        <f>COUNTIF('S38_E95-short'!L:L, "Unknown")</f>
        <v>2</v>
      </c>
      <c r="R16" s="19">
        <f>COUNTIF('S38_E95-short'!M:M, "Unknown")</f>
        <v>3</v>
      </c>
    </row>
    <row r="17" spans="1:18" x14ac:dyDescent="0.3">
      <c r="A17" s="31"/>
      <c r="B17" s="31"/>
      <c r="C17" s="31"/>
      <c r="D17" s="31"/>
      <c r="E17" s="31"/>
      <c r="F17" s="31"/>
      <c r="Q17" s="28">
        <f>SUM($Q$10:$Q$16)</f>
        <v>34</v>
      </c>
      <c r="R17" s="28">
        <f>SUM($R$10:$R$16)</f>
        <v>35</v>
      </c>
    </row>
    <row r="18" spans="1:18" x14ac:dyDescent="0.3">
      <c r="A18" s="3" t="s">
        <v>436</v>
      </c>
      <c r="I18" s="3" t="s">
        <v>437</v>
      </c>
    </row>
    <row r="19" spans="1:18" x14ac:dyDescent="0.3">
      <c r="B19" t="s">
        <v>438</v>
      </c>
      <c r="C19" s="3">
        <v>2009</v>
      </c>
      <c r="D19" s="3">
        <v>2039</v>
      </c>
      <c r="E19" s="3">
        <v>2069</v>
      </c>
      <c r="F19" s="3">
        <v>2099</v>
      </c>
      <c r="J19" t="s">
        <v>438</v>
      </c>
      <c r="K19" s="3">
        <v>2009</v>
      </c>
      <c r="L19" s="3">
        <v>2039</v>
      </c>
      <c r="M19" s="3">
        <v>2069</v>
      </c>
      <c r="N19" s="3">
        <v>2099</v>
      </c>
    </row>
    <row r="20" spans="1:18" x14ac:dyDescent="0.3">
      <c r="A20" s="30" t="s">
        <v>439</v>
      </c>
      <c r="B20" t="s">
        <v>440</v>
      </c>
      <c r="C20" s="26">
        <v>55.26</v>
      </c>
      <c r="D20" s="26">
        <v>57.12</v>
      </c>
      <c r="E20" s="26">
        <v>59.08</v>
      </c>
      <c r="F20" s="26">
        <v>59.48</v>
      </c>
      <c r="I20" s="30" t="s">
        <v>441</v>
      </c>
      <c r="J20" t="s">
        <v>440</v>
      </c>
      <c r="K20" s="26">
        <v>39.46</v>
      </c>
      <c r="L20" s="26">
        <v>38.049999999999997</v>
      </c>
      <c r="M20" s="26">
        <v>39.68</v>
      </c>
      <c r="N20" s="26">
        <v>38.11</v>
      </c>
    </row>
    <row r="21" spans="1:18" x14ac:dyDescent="0.3">
      <c r="A21" s="30"/>
      <c r="B21" t="s">
        <v>442</v>
      </c>
      <c r="C21" s="26">
        <v>55.26</v>
      </c>
      <c r="D21" s="26">
        <v>57.83</v>
      </c>
      <c r="E21" s="26">
        <v>60.08</v>
      </c>
      <c r="F21" s="26">
        <v>62.69</v>
      </c>
      <c r="I21" s="30"/>
      <c r="J21" t="s">
        <v>442</v>
      </c>
      <c r="K21" s="26">
        <v>39.46</v>
      </c>
      <c r="L21" s="26">
        <v>39.14</v>
      </c>
      <c r="M21" s="26">
        <v>39.56</v>
      </c>
      <c r="N21" s="26">
        <v>40.340000000000003</v>
      </c>
    </row>
    <row r="22" spans="1:18" x14ac:dyDescent="0.3">
      <c r="B22" t="s">
        <v>443</v>
      </c>
      <c r="C22" s="26">
        <v>55.26</v>
      </c>
      <c r="D22" s="26">
        <v>61.03</v>
      </c>
      <c r="E22" s="26">
        <v>60.34</v>
      </c>
      <c r="F22" s="26">
        <v>61.47</v>
      </c>
      <c r="J22" t="s">
        <v>443</v>
      </c>
      <c r="K22" s="26">
        <v>39.46</v>
      </c>
      <c r="L22" s="26">
        <v>43.21</v>
      </c>
      <c r="M22" s="26">
        <v>44.54</v>
      </c>
      <c r="N22" s="26">
        <v>43.09</v>
      </c>
    </row>
    <row r="23" spans="1:18" x14ac:dyDescent="0.3">
      <c r="B23" t="s">
        <v>444</v>
      </c>
      <c r="C23" s="26">
        <v>55.26</v>
      </c>
      <c r="D23" s="26">
        <v>58.12</v>
      </c>
      <c r="E23" s="26">
        <v>61.07</v>
      </c>
      <c r="F23" s="26">
        <v>65.209999999999994</v>
      </c>
      <c r="J23" t="s">
        <v>444</v>
      </c>
      <c r="K23" s="26">
        <v>39.46</v>
      </c>
      <c r="L23" s="26">
        <v>43.5</v>
      </c>
      <c r="M23" s="26">
        <v>50.04</v>
      </c>
      <c r="N23" s="26">
        <v>47.46</v>
      </c>
    </row>
    <row r="24" spans="1:18" x14ac:dyDescent="0.3">
      <c r="B24" t="s">
        <v>445</v>
      </c>
      <c r="C24" s="26">
        <v>55.26</v>
      </c>
      <c r="D24" s="26">
        <v>57.67</v>
      </c>
      <c r="E24" s="26">
        <v>60.63</v>
      </c>
      <c r="F24" s="26">
        <v>61.96</v>
      </c>
      <c r="J24" t="s">
        <v>445</v>
      </c>
      <c r="K24" s="26">
        <v>39.46</v>
      </c>
      <c r="L24" s="26">
        <v>42.59</v>
      </c>
      <c r="M24" s="26">
        <v>41.81</v>
      </c>
      <c r="N24" s="26">
        <v>41.93</v>
      </c>
    </row>
    <row r="25" spans="1:18" x14ac:dyDescent="0.3">
      <c r="B25" t="s">
        <v>446</v>
      </c>
      <c r="C25" s="26">
        <v>55.26</v>
      </c>
      <c r="D25" s="26">
        <v>58.03</v>
      </c>
      <c r="E25" s="26">
        <v>62.81</v>
      </c>
      <c r="F25" s="26">
        <v>66.260000000000005</v>
      </c>
      <c r="J25" t="s">
        <v>446</v>
      </c>
      <c r="K25" s="26">
        <v>39.46</v>
      </c>
      <c r="L25" s="26">
        <v>41.07</v>
      </c>
      <c r="M25" s="26">
        <v>38.270000000000003</v>
      </c>
      <c r="N25" s="26">
        <v>41.68</v>
      </c>
    </row>
    <row r="27" spans="1:18" x14ac:dyDescent="0.3">
      <c r="A27" s="30" t="s">
        <v>447</v>
      </c>
      <c r="B27" t="s">
        <v>440</v>
      </c>
      <c r="C27" s="26">
        <v>72.69</v>
      </c>
      <c r="D27" s="26">
        <v>74.97</v>
      </c>
      <c r="E27" s="26">
        <v>76.819999999999993</v>
      </c>
      <c r="F27" s="26">
        <v>77.37</v>
      </c>
      <c r="I27" s="30" t="s">
        <v>447</v>
      </c>
      <c r="J27" t="s">
        <v>440</v>
      </c>
      <c r="K27" s="26">
        <v>23.08</v>
      </c>
      <c r="L27" s="26">
        <v>21.41</v>
      </c>
      <c r="M27" s="26">
        <v>22.42</v>
      </c>
      <c r="N27" s="26">
        <v>20.95</v>
      </c>
    </row>
    <row r="28" spans="1:18" x14ac:dyDescent="0.3">
      <c r="A28" s="30"/>
      <c r="B28" t="s">
        <v>442</v>
      </c>
      <c r="C28" s="26">
        <v>72.69</v>
      </c>
      <c r="D28" s="26">
        <v>75.849999999999994</v>
      </c>
      <c r="E28" s="26">
        <v>78.03</v>
      </c>
      <c r="F28" s="26">
        <v>81.040000000000006</v>
      </c>
      <c r="I28" s="30"/>
      <c r="J28" t="s">
        <v>442</v>
      </c>
      <c r="K28" s="26">
        <v>23.08</v>
      </c>
      <c r="L28" s="26">
        <v>22.35</v>
      </c>
      <c r="M28" s="26">
        <v>22.13</v>
      </c>
      <c r="N28" s="26">
        <v>22.24</v>
      </c>
    </row>
    <row r="29" spans="1:18" x14ac:dyDescent="0.3">
      <c r="A29" s="30"/>
      <c r="B29" t="s">
        <v>443</v>
      </c>
      <c r="C29" s="26">
        <v>72.69</v>
      </c>
      <c r="D29" s="26">
        <v>80.290000000000006</v>
      </c>
      <c r="E29" s="26">
        <v>78.88</v>
      </c>
      <c r="F29" s="26">
        <v>80.930000000000007</v>
      </c>
      <c r="I29" s="30"/>
      <c r="J29" t="s">
        <v>443</v>
      </c>
      <c r="K29" s="26">
        <v>23.08</v>
      </c>
      <c r="L29" s="26">
        <v>25.69</v>
      </c>
      <c r="M29" s="26">
        <v>24.98</v>
      </c>
      <c r="N29" s="26">
        <v>24.46</v>
      </c>
    </row>
    <row r="30" spans="1:18" x14ac:dyDescent="0.3">
      <c r="B30" t="s">
        <v>444</v>
      </c>
      <c r="C30" s="26">
        <v>72.69</v>
      </c>
      <c r="D30" s="26">
        <v>76.39</v>
      </c>
      <c r="E30" s="26">
        <v>79.790000000000006</v>
      </c>
      <c r="F30" s="26">
        <v>85.06</v>
      </c>
      <c r="J30" t="s">
        <v>444</v>
      </c>
      <c r="K30" s="26">
        <v>23.08</v>
      </c>
      <c r="L30" s="26">
        <v>25.86</v>
      </c>
      <c r="M30" s="26">
        <v>29.12</v>
      </c>
      <c r="N30" s="26">
        <v>26.76</v>
      </c>
    </row>
    <row r="31" spans="1:18" x14ac:dyDescent="0.3">
      <c r="B31" t="s">
        <v>445</v>
      </c>
      <c r="C31" s="26">
        <v>72.69</v>
      </c>
      <c r="D31" s="26">
        <v>74.930000000000007</v>
      </c>
      <c r="E31" s="26">
        <v>77.28</v>
      </c>
      <c r="F31" s="26">
        <v>78.790000000000006</v>
      </c>
      <c r="J31" t="s">
        <v>445</v>
      </c>
      <c r="K31" s="26">
        <v>23.08</v>
      </c>
      <c r="L31" s="26">
        <v>23.72</v>
      </c>
      <c r="M31" s="26">
        <v>23.92</v>
      </c>
      <c r="N31" s="26">
        <v>24.07</v>
      </c>
    </row>
    <row r="32" spans="1:18" x14ac:dyDescent="0.3">
      <c r="B32" t="s">
        <v>446</v>
      </c>
      <c r="C32" s="26">
        <v>72.69</v>
      </c>
      <c r="D32" s="26">
        <v>75.52</v>
      </c>
      <c r="E32" s="26">
        <v>80.91</v>
      </c>
      <c r="F32" s="26">
        <v>84.04</v>
      </c>
      <c r="J32" t="s">
        <v>446</v>
      </c>
      <c r="K32" s="26">
        <v>23.08</v>
      </c>
      <c r="L32" s="26">
        <v>23.3</v>
      </c>
      <c r="M32" s="26">
        <v>20.38</v>
      </c>
      <c r="N32" s="26">
        <v>21.3</v>
      </c>
    </row>
    <row r="34" spans="1:21" x14ac:dyDescent="0.3">
      <c r="A34" s="30" t="s">
        <v>448</v>
      </c>
      <c r="B34" t="s">
        <v>440</v>
      </c>
      <c r="C34" s="26">
        <v>27.86</v>
      </c>
      <c r="D34" s="26">
        <v>29.65</v>
      </c>
      <c r="E34" s="26">
        <v>31.06</v>
      </c>
      <c r="F34" s="26">
        <v>31.58</v>
      </c>
    </row>
    <row r="35" spans="1:21" x14ac:dyDescent="0.3">
      <c r="A35" s="30"/>
      <c r="B35" t="s">
        <v>442</v>
      </c>
      <c r="C35" s="26">
        <v>27.86</v>
      </c>
      <c r="D35" s="26">
        <v>30.42</v>
      </c>
      <c r="E35" s="26">
        <v>31.25</v>
      </c>
      <c r="F35" s="26">
        <v>32.880000000000003</v>
      </c>
      <c r="I35" s="32" t="s">
        <v>451</v>
      </c>
      <c r="J35" s="33"/>
      <c r="K35" s="33"/>
      <c r="L35" s="33"/>
      <c r="M35" s="33"/>
      <c r="N35" s="33"/>
      <c r="O35" s="33"/>
      <c r="P35" s="33"/>
      <c r="Q35" s="33"/>
      <c r="R35" s="33"/>
      <c r="S35" s="33"/>
      <c r="T35" s="33"/>
      <c r="U35" s="33"/>
    </row>
    <row r="36" spans="1:21" x14ac:dyDescent="0.3">
      <c r="A36" s="30"/>
      <c r="B36" t="s">
        <v>443</v>
      </c>
      <c r="C36" s="26">
        <v>27.86</v>
      </c>
      <c r="D36" s="26">
        <v>31.93</v>
      </c>
      <c r="E36" s="26">
        <v>32.36</v>
      </c>
      <c r="F36" s="26">
        <v>32.42</v>
      </c>
      <c r="I36" s="33"/>
      <c r="J36" s="33"/>
      <c r="K36" s="33"/>
      <c r="L36" s="33"/>
      <c r="M36" s="33"/>
      <c r="N36" s="33"/>
      <c r="O36" s="33"/>
      <c r="P36" s="33"/>
      <c r="Q36" s="33"/>
      <c r="R36" s="33"/>
      <c r="S36" s="33"/>
      <c r="T36" s="33"/>
      <c r="U36" s="33"/>
    </row>
    <row r="37" spans="1:21" x14ac:dyDescent="0.3">
      <c r="B37" t="s">
        <v>444</v>
      </c>
      <c r="C37" s="26">
        <v>27.86</v>
      </c>
      <c r="D37" s="26">
        <v>30.25</v>
      </c>
      <c r="E37" s="26">
        <v>31.44</v>
      </c>
      <c r="F37" s="26">
        <v>32.6</v>
      </c>
      <c r="I37" s="33"/>
      <c r="J37" s="33"/>
      <c r="K37" s="33"/>
      <c r="L37" s="33"/>
      <c r="M37" s="33"/>
      <c r="N37" s="33"/>
      <c r="O37" s="33"/>
      <c r="P37" s="33"/>
      <c r="Q37" s="33"/>
      <c r="R37" s="33"/>
      <c r="S37" s="33"/>
      <c r="T37" s="33"/>
      <c r="U37" s="33"/>
    </row>
    <row r="38" spans="1:21" x14ac:dyDescent="0.3">
      <c r="B38" t="s">
        <v>445</v>
      </c>
      <c r="C38" s="26">
        <v>27.86</v>
      </c>
      <c r="D38" s="26">
        <v>29.25</v>
      </c>
      <c r="E38" s="26">
        <v>32.11</v>
      </c>
      <c r="F38" s="26">
        <v>31.96</v>
      </c>
      <c r="I38" s="33"/>
      <c r="J38" s="33"/>
      <c r="K38" s="33"/>
      <c r="L38" s="33"/>
      <c r="M38" s="33"/>
      <c r="N38" s="33"/>
      <c r="O38" s="33"/>
      <c r="P38" s="33"/>
      <c r="Q38" s="33"/>
      <c r="R38" s="33"/>
      <c r="S38" s="33"/>
      <c r="T38" s="33"/>
      <c r="U38" s="33"/>
    </row>
    <row r="39" spans="1:21" x14ac:dyDescent="0.3">
      <c r="B39" t="s">
        <v>446</v>
      </c>
      <c r="C39" s="26">
        <v>27.86</v>
      </c>
      <c r="D39" s="26">
        <v>31.29</v>
      </c>
      <c r="E39" s="26">
        <v>33.840000000000003</v>
      </c>
      <c r="F39" s="26">
        <v>35.83</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449</v>
      </c>
      <c r="B41" t="s">
        <v>440</v>
      </c>
      <c r="C41" s="26">
        <v>79.37</v>
      </c>
      <c r="D41" s="26">
        <v>81.91</v>
      </c>
      <c r="E41" s="26">
        <v>83.05</v>
      </c>
      <c r="F41" s="26">
        <v>83.69</v>
      </c>
      <c r="I41" s="33"/>
      <c r="J41" s="33"/>
      <c r="K41" s="33"/>
      <c r="L41" s="33"/>
      <c r="M41" s="33"/>
      <c r="N41" s="33"/>
      <c r="O41" s="33"/>
      <c r="P41" s="33"/>
      <c r="Q41" s="33"/>
      <c r="R41" s="33"/>
      <c r="S41" s="33"/>
      <c r="T41" s="33"/>
      <c r="U41" s="33"/>
    </row>
    <row r="42" spans="1:21" x14ac:dyDescent="0.3">
      <c r="A42" s="30"/>
      <c r="B42" t="s">
        <v>442</v>
      </c>
      <c r="C42" s="26">
        <v>79.37</v>
      </c>
      <c r="D42" s="26">
        <v>83.24</v>
      </c>
      <c r="E42" s="26">
        <v>84.49</v>
      </c>
      <c r="F42" s="26">
        <v>86.13</v>
      </c>
      <c r="I42" s="33"/>
      <c r="J42" s="33"/>
      <c r="K42" s="33"/>
      <c r="L42" s="33"/>
      <c r="M42" s="33"/>
      <c r="N42" s="33"/>
      <c r="O42" s="33"/>
      <c r="P42" s="33"/>
      <c r="Q42" s="33"/>
      <c r="R42" s="33"/>
      <c r="S42" s="33"/>
      <c r="T42" s="33"/>
      <c r="U42" s="33"/>
    </row>
    <row r="43" spans="1:21" x14ac:dyDescent="0.3">
      <c r="A43" s="30"/>
      <c r="B43" t="s">
        <v>443</v>
      </c>
      <c r="C43" s="26">
        <v>79.37</v>
      </c>
      <c r="D43" s="26">
        <v>83.5</v>
      </c>
      <c r="E43" s="26">
        <v>84.83</v>
      </c>
      <c r="F43" s="26">
        <v>86.35</v>
      </c>
      <c r="I43" s="33"/>
      <c r="J43" s="33"/>
      <c r="K43" s="33"/>
      <c r="L43" s="33"/>
      <c r="M43" s="33"/>
      <c r="N43" s="33"/>
      <c r="O43" s="33"/>
      <c r="P43" s="33"/>
      <c r="Q43" s="33"/>
      <c r="R43" s="33"/>
      <c r="S43" s="33"/>
      <c r="T43" s="33"/>
      <c r="U43" s="33"/>
    </row>
    <row r="44" spans="1:21" x14ac:dyDescent="0.3">
      <c r="B44" t="s">
        <v>444</v>
      </c>
      <c r="C44" s="26">
        <v>79.37</v>
      </c>
      <c r="D44" s="26">
        <v>83.72</v>
      </c>
      <c r="E44" s="26">
        <v>85.11</v>
      </c>
      <c r="F44" s="26">
        <v>89.3</v>
      </c>
      <c r="I44" s="33"/>
      <c r="J44" s="33"/>
      <c r="K44" s="33"/>
      <c r="L44" s="33"/>
      <c r="M44" s="33"/>
      <c r="N44" s="33"/>
      <c r="O44" s="33"/>
      <c r="P44" s="33"/>
      <c r="Q44" s="33"/>
      <c r="R44" s="33"/>
      <c r="S44" s="33"/>
      <c r="T44" s="33"/>
      <c r="U44" s="33"/>
    </row>
    <row r="45" spans="1:21" x14ac:dyDescent="0.3">
      <c r="B45" t="s">
        <v>445</v>
      </c>
      <c r="C45" s="26">
        <v>79.37</v>
      </c>
      <c r="D45" s="26">
        <v>81.64</v>
      </c>
      <c r="E45" s="26">
        <v>83.31</v>
      </c>
      <c r="F45" s="26">
        <v>84.04</v>
      </c>
    </row>
    <row r="46" spans="1:21" x14ac:dyDescent="0.3">
      <c r="B46" t="s">
        <v>446</v>
      </c>
      <c r="C46" s="26">
        <v>79.37</v>
      </c>
      <c r="D46" s="26">
        <v>83.42</v>
      </c>
      <c r="E46" s="26">
        <v>86.13</v>
      </c>
      <c r="F46" s="26">
        <v>87.68</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&amp;L&amp;"-,Bold"&amp;22S38 E95&amp;C&amp;"-,Bold"&amp;15One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9.3" manualMin="79.37"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5.83" manualMin="27.86"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9.12" manualMin="20.38"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5.06" manualMin="72.69"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0.04" manualMin="38.049999999999997"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6.260000000000005" manualMin="55.26"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50"/>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208</v>
      </c>
      <c r="B1" s="24" t="s">
        <v>210</v>
      </c>
      <c r="C1" s="24" t="s">
        <v>1</v>
      </c>
      <c r="D1" s="24" t="s">
        <v>2</v>
      </c>
      <c r="E1" s="24" t="s">
        <v>214</v>
      </c>
      <c r="F1" s="24" t="s">
        <v>216</v>
      </c>
      <c r="G1" s="24" t="s">
        <v>218</v>
      </c>
      <c r="H1" s="24" t="s">
        <v>394</v>
      </c>
      <c r="I1" s="24" t="s">
        <v>395</v>
      </c>
      <c r="J1" s="24" t="s">
        <v>222</v>
      </c>
      <c r="K1" s="24" t="s">
        <v>224</v>
      </c>
      <c r="L1" s="24" t="s">
        <v>396</v>
      </c>
      <c r="M1" s="24" t="s">
        <v>397</v>
      </c>
      <c r="N1" s="24" t="s">
        <v>15</v>
      </c>
      <c r="O1" s="24" t="s">
        <v>16</v>
      </c>
      <c r="P1" s="24" t="s">
        <v>31</v>
      </c>
      <c r="Q1" s="24" t="s">
        <v>231</v>
      </c>
      <c r="R1" s="24"/>
      <c r="S1" s="24"/>
      <c r="T1" s="24"/>
    </row>
    <row r="2" spans="1:20" x14ac:dyDescent="0.3">
      <c r="A2" s="24" t="s">
        <v>104</v>
      </c>
      <c r="B2" s="24" t="s">
        <v>105</v>
      </c>
      <c r="C2" t="s">
        <v>42</v>
      </c>
      <c r="D2" t="s">
        <v>43</v>
      </c>
      <c r="E2">
        <v>67.8</v>
      </c>
      <c r="F2">
        <v>348.05</v>
      </c>
      <c r="G2">
        <v>12.43</v>
      </c>
      <c r="H2" t="s">
        <v>55</v>
      </c>
      <c r="I2" t="s">
        <v>55</v>
      </c>
      <c r="J2" t="s">
        <v>35</v>
      </c>
      <c r="K2" t="s">
        <v>47</v>
      </c>
      <c r="L2" t="s">
        <v>48</v>
      </c>
      <c r="M2" t="s">
        <v>48</v>
      </c>
      <c r="N2" t="s">
        <v>49</v>
      </c>
      <c r="O2" t="s">
        <v>49</v>
      </c>
      <c r="P2">
        <v>1</v>
      </c>
      <c r="Q2">
        <f>ROW()-1</f>
        <v>1</v>
      </c>
    </row>
    <row r="3" spans="1:20" x14ac:dyDescent="0.3">
      <c r="A3" s="24" t="s">
        <v>124</v>
      </c>
      <c r="B3" s="24" t="s">
        <v>125</v>
      </c>
      <c r="C3" t="s">
        <v>34</v>
      </c>
      <c r="D3" t="s">
        <v>43</v>
      </c>
      <c r="E3">
        <v>70.599999999999994</v>
      </c>
      <c r="F3">
        <v>244.2</v>
      </c>
      <c r="G3">
        <v>15.39</v>
      </c>
      <c r="H3" t="s">
        <v>44</v>
      </c>
      <c r="I3" t="s">
        <v>44</v>
      </c>
      <c r="J3" t="s">
        <v>35</v>
      </c>
      <c r="K3" t="s">
        <v>47</v>
      </c>
      <c r="L3" t="s">
        <v>86</v>
      </c>
      <c r="M3" t="s">
        <v>86</v>
      </c>
      <c r="N3" t="s">
        <v>87</v>
      </c>
      <c r="O3" t="s">
        <v>87</v>
      </c>
      <c r="P3">
        <v>1</v>
      </c>
      <c r="Q3">
        <f t="shared" ref="Q3:Q50" si="0">ROW()-1</f>
        <v>2</v>
      </c>
    </row>
    <row r="4" spans="1:20" x14ac:dyDescent="0.3">
      <c r="A4" s="24" t="s">
        <v>187</v>
      </c>
      <c r="B4" s="24" t="s">
        <v>188</v>
      </c>
      <c r="C4" t="s">
        <v>42</v>
      </c>
      <c r="D4" t="s">
        <v>43</v>
      </c>
      <c r="E4">
        <v>81.400000000000006</v>
      </c>
      <c r="F4">
        <v>236.95</v>
      </c>
      <c r="G4">
        <v>10.57</v>
      </c>
      <c r="H4" t="s">
        <v>44</v>
      </c>
      <c r="I4" t="s">
        <v>44</v>
      </c>
      <c r="J4" t="s">
        <v>43</v>
      </c>
      <c r="K4" t="s">
        <v>47</v>
      </c>
      <c r="L4" t="s">
        <v>48</v>
      </c>
      <c r="M4" t="s">
        <v>48</v>
      </c>
      <c r="N4" t="s">
        <v>49</v>
      </c>
      <c r="O4" t="s">
        <v>49</v>
      </c>
      <c r="P4">
        <v>1</v>
      </c>
      <c r="Q4">
        <f t="shared" si="0"/>
        <v>3</v>
      </c>
    </row>
    <row r="5" spans="1:20" x14ac:dyDescent="0.3">
      <c r="A5" s="24" t="s">
        <v>40</v>
      </c>
      <c r="B5" s="24" t="s">
        <v>41</v>
      </c>
      <c r="C5" t="s">
        <v>42</v>
      </c>
      <c r="D5" t="s">
        <v>43</v>
      </c>
      <c r="E5">
        <v>52.4</v>
      </c>
      <c r="F5">
        <v>214.38</v>
      </c>
      <c r="G5">
        <v>14.9</v>
      </c>
      <c r="H5" t="s">
        <v>44</v>
      </c>
      <c r="I5" t="s">
        <v>44</v>
      </c>
      <c r="J5" t="s">
        <v>43</v>
      </c>
      <c r="K5" t="s">
        <v>47</v>
      </c>
      <c r="L5" t="s">
        <v>48</v>
      </c>
      <c r="M5" t="s">
        <v>48</v>
      </c>
      <c r="N5" t="s">
        <v>49</v>
      </c>
      <c r="O5" t="s">
        <v>49</v>
      </c>
      <c r="P5">
        <v>1</v>
      </c>
      <c r="Q5">
        <f t="shared" si="0"/>
        <v>4</v>
      </c>
    </row>
    <row r="6" spans="1:20" x14ac:dyDescent="0.3">
      <c r="A6" s="24" t="s">
        <v>120</v>
      </c>
      <c r="B6" s="24" t="s">
        <v>121</v>
      </c>
      <c r="C6" t="s">
        <v>42</v>
      </c>
      <c r="D6" t="s">
        <v>53</v>
      </c>
      <c r="E6">
        <v>74.599999999999994</v>
      </c>
      <c r="F6">
        <v>192.99</v>
      </c>
      <c r="G6">
        <v>10.54</v>
      </c>
      <c r="H6" t="s">
        <v>55</v>
      </c>
      <c r="I6" t="s">
        <v>55</v>
      </c>
      <c r="J6" t="s">
        <v>43</v>
      </c>
      <c r="K6" t="s">
        <v>47</v>
      </c>
      <c r="L6" t="s">
        <v>69</v>
      </c>
      <c r="M6" t="s">
        <v>69</v>
      </c>
      <c r="N6" t="s">
        <v>49</v>
      </c>
      <c r="O6" t="s">
        <v>49</v>
      </c>
      <c r="P6">
        <v>0</v>
      </c>
      <c r="Q6">
        <f t="shared" si="0"/>
        <v>5</v>
      </c>
    </row>
    <row r="7" spans="1:20" x14ac:dyDescent="0.3">
      <c r="A7" s="24" t="s">
        <v>118</v>
      </c>
      <c r="B7" s="24" t="s">
        <v>119</v>
      </c>
      <c r="C7" t="s">
        <v>60</v>
      </c>
      <c r="D7" t="s">
        <v>53</v>
      </c>
      <c r="E7">
        <v>65.400000000000006</v>
      </c>
      <c r="F7">
        <v>153.13999999999999</v>
      </c>
      <c r="G7">
        <v>9.24</v>
      </c>
      <c r="H7" t="s">
        <v>55</v>
      </c>
      <c r="I7" t="s">
        <v>55</v>
      </c>
      <c r="J7" t="s">
        <v>35</v>
      </c>
      <c r="K7" t="s">
        <v>47</v>
      </c>
      <c r="L7" t="s">
        <v>48</v>
      </c>
      <c r="M7" t="s">
        <v>48</v>
      </c>
      <c r="N7" t="s">
        <v>49</v>
      </c>
      <c r="O7" t="s">
        <v>49</v>
      </c>
      <c r="P7">
        <v>1</v>
      </c>
      <c r="Q7">
        <f t="shared" si="0"/>
        <v>6</v>
      </c>
    </row>
    <row r="8" spans="1:20" x14ac:dyDescent="0.3">
      <c r="A8" s="24" t="s">
        <v>130</v>
      </c>
      <c r="B8" s="24" t="s">
        <v>131</v>
      </c>
      <c r="C8" t="s">
        <v>65</v>
      </c>
      <c r="D8" t="s">
        <v>53</v>
      </c>
      <c r="E8">
        <v>34.5</v>
      </c>
      <c r="F8">
        <v>111.34</v>
      </c>
      <c r="G8">
        <v>8.77</v>
      </c>
      <c r="H8" t="s">
        <v>55</v>
      </c>
      <c r="I8" t="s">
        <v>55</v>
      </c>
      <c r="J8" t="s">
        <v>43</v>
      </c>
      <c r="K8" t="s">
        <v>47</v>
      </c>
      <c r="L8" t="s">
        <v>69</v>
      </c>
      <c r="M8" t="s">
        <v>69</v>
      </c>
      <c r="N8" t="s">
        <v>49</v>
      </c>
      <c r="O8" t="s">
        <v>49</v>
      </c>
      <c r="P8">
        <v>0</v>
      </c>
      <c r="Q8">
        <f t="shared" si="0"/>
        <v>7</v>
      </c>
    </row>
    <row r="9" spans="1:20" x14ac:dyDescent="0.3">
      <c r="A9" s="24" t="s">
        <v>116</v>
      </c>
      <c r="B9" s="24" t="s">
        <v>117</v>
      </c>
      <c r="C9" t="s">
        <v>52</v>
      </c>
      <c r="D9" t="s">
        <v>53</v>
      </c>
      <c r="E9">
        <v>39.1</v>
      </c>
      <c r="F9">
        <v>96.05</v>
      </c>
      <c r="G9">
        <v>7.09</v>
      </c>
      <c r="H9" t="s">
        <v>84</v>
      </c>
      <c r="I9" t="s">
        <v>84</v>
      </c>
      <c r="J9" t="s">
        <v>43</v>
      </c>
      <c r="K9" t="s">
        <v>47</v>
      </c>
      <c r="L9" t="s">
        <v>86</v>
      </c>
      <c r="M9" t="s">
        <v>86</v>
      </c>
      <c r="N9" t="s">
        <v>87</v>
      </c>
      <c r="O9" t="s">
        <v>87</v>
      </c>
      <c r="P9">
        <v>1</v>
      </c>
      <c r="Q9">
        <f t="shared" si="0"/>
        <v>8</v>
      </c>
    </row>
    <row r="10" spans="1:20" x14ac:dyDescent="0.3">
      <c r="A10" s="24" t="s">
        <v>136</v>
      </c>
      <c r="B10" s="24" t="s">
        <v>137</v>
      </c>
      <c r="C10" t="s">
        <v>65</v>
      </c>
      <c r="D10" t="s">
        <v>53</v>
      </c>
      <c r="E10">
        <v>16.2</v>
      </c>
      <c r="F10">
        <v>82.96</v>
      </c>
      <c r="G10">
        <v>11.32</v>
      </c>
      <c r="H10" t="s">
        <v>54</v>
      </c>
      <c r="I10" t="s">
        <v>54</v>
      </c>
      <c r="J10" t="s">
        <v>43</v>
      </c>
      <c r="K10" t="s">
        <v>47</v>
      </c>
      <c r="L10" t="s">
        <v>69</v>
      </c>
      <c r="M10" t="s">
        <v>69</v>
      </c>
      <c r="N10" t="s">
        <v>49</v>
      </c>
      <c r="O10" t="s">
        <v>49</v>
      </c>
      <c r="P10">
        <v>2</v>
      </c>
      <c r="Q10">
        <f t="shared" si="0"/>
        <v>9</v>
      </c>
    </row>
    <row r="11" spans="1:20" x14ac:dyDescent="0.3">
      <c r="A11" s="24" t="s">
        <v>58</v>
      </c>
      <c r="B11" s="24" t="s">
        <v>59</v>
      </c>
      <c r="C11" t="s">
        <v>60</v>
      </c>
      <c r="D11" t="s">
        <v>53</v>
      </c>
      <c r="E11">
        <v>4.5</v>
      </c>
      <c r="F11">
        <v>59.15</v>
      </c>
      <c r="G11">
        <v>10.7</v>
      </c>
      <c r="H11" t="s">
        <v>55</v>
      </c>
      <c r="I11" t="s">
        <v>55</v>
      </c>
      <c r="J11" t="s">
        <v>35</v>
      </c>
      <c r="K11" t="s">
        <v>47</v>
      </c>
      <c r="L11" t="s">
        <v>48</v>
      </c>
      <c r="M11" t="s">
        <v>48</v>
      </c>
      <c r="N11" t="s">
        <v>49</v>
      </c>
      <c r="O11" t="s">
        <v>49</v>
      </c>
      <c r="P11">
        <v>2</v>
      </c>
      <c r="Q11">
        <f t="shared" si="0"/>
        <v>10</v>
      </c>
    </row>
    <row r="12" spans="1:20" x14ac:dyDescent="0.3">
      <c r="A12" s="24" t="s">
        <v>50</v>
      </c>
      <c r="B12" s="24" t="s">
        <v>51</v>
      </c>
      <c r="C12" t="s">
        <v>52</v>
      </c>
      <c r="D12" t="s">
        <v>53</v>
      </c>
      <c r="E12">
        <v>29.4</v>
      </c>
      <c r="F12">
        <v>57.87</v>
      </c>
      <c r="G12">
        <v>10.84</v>
      </c>
      <c r="H12" t="s">
        <v>54</v>
      </c>
      <c r="I12" t="s">
        <v>55</v>
      </c>
      <c r="J12" t="s">
        <v>35</v>
      </c>
      <c r="K12" t="s">
        <v>47</v>
      </c>
      <c r="L12" t="s">
        <v>48</v>
      </c>
      <c r="M12" t="s">
        <v>48</v>
      </c>
      <c r="N12" t="s">
        <v>49</v>
      </c>
      <c r="O12" t="s">
        <v>49</v>
      </c>
      <c r="P12">
        <v>1</v>
      </c>
      <c r="Q12">
        <f t="shared" si="0"/>
        <v>11</v>
      </c>
    </row>
    <row r="13" spans="1:20" x14ac:dyDescent="0.3">
      <c r="A13" s="24" t="s">
        <v>159</v>
      </c>
      <c r="B13" s="24" t="s">
        <v>160</v>
      </c>
      <c r="C13" t="s">
        <v>60</v>
      </c>
      <c r="D13" t="s">
        <v>53</v>
      </c>
      <c r="E13">
        <v>5.8</v>
      </c>
      <c r="F13">
        <v>51</v>
      </c>
      <c r="G13">
        <v>17.920000000000002</v>
      </c>
      <c r="H13" t="s">
        <v>54</v>
      </c>
      <c r="I13" t="s">
        <v>55</v>
      </c>
      <c r="J13" t="s">
        <v>53</v>
      </c>
      <c r="K13" t="s">
        <v>47</v>
      </c>
      <c r="L13" t="s">
        <v>70</v>
      </c>
      <c r="M13" t="s">
        <v>69</v>
      </c>
      <c r="P13">
        <v>0</v>
      </c>
      <c r="Q13">
        <f t="shared" si="0"/>
        <v>12</v>
      </c>
    </row>
    <row r="14" spans="1:20" x14ac:dyDescent="0.3">
      <c r="A14" s="24" t="s">
        <v>162</v>
      </c>
      <c r="B14" s="24" t="s">
        <v>163</v>
      </c>
      <c r="C14" t="s">
        <v>42</v>
      </c>
      <c r="D14" t="s">
        <v>43</v>
      </c>
      <c r="E14">
        <v>23.1</v>
      </c>
      <c r="F14">
        <v>44.94</v>
      </c>
      <c r="G14">
        <v>6.19</v>
      </c>
      <c r="H14" t="s">
        <v>55</v>
      </c>
      <c r="I14" t="s">
        <v>55</v>
      </c>
      <c r="J14" t="s">
        <v>35</v>
      </c>
      <c r="K14" t="s">
        <v>68</v>
      </c>
      <c r="L14" t="s">
        <v>69</v>
      </c>
      <c r="M14" t="s">
        <v>69</v>
      </c>
      <c r="N14" t="s">
        <v>49</v>
      </c>
      <c r="O14" t="s">
        <v>49</v>
      </c>
      <c r="P14">
        <v>2</v>
      </c>
      <c r="Q14">
        <f t="shared" si="0"/>
        <v>13</v>
      </c>
    </row>
    <row r="15" spans="1:20" x14ac:dyDescent="0.3">
      <c r="A15" s="24" t="s">
        <v>155</v>
      </c>
      <c r="B15" s="24" t="s">
        <v>156</v>
      </c>
      <c r="C15" t="s">
        <v>65</v>
      </c>
      <c r="D15" t="s">
        <v>43</v>
      </c>
      <c r="E15">
        <v>36.6</v>
      </c>
      <c r="F15">
        <v>44.46</v>
      </c>
      <c r="G15">
        <v>5.17</v>
      </c>
      <c r="H15" t="s">
        <v>55</v>
      </c>
      <c r="I15" t="s">
        <v>55</v>
      </c>
      <c r="J15" t="s">
        <v>43</v>
      </c>
      <c r="K15" t="s">
        <v>68</v>
      </c>
      <c r="L15" t="s">
        <v>70</v>
      </c>
      <c r="M15" t="s">
        <v>70</v>
      </c>
      <c r="P15">
        <v>0</v>
      </c>
      <c r="Q15">
        <f t="shared" si="0"/>
        <v>14</v>
      </c>
    </row>
    <row r="16" spans="1:20" x14ac:dyDescent="0.3">
      <c r="A16" s="24" t="s">
        <v>180</v>
      </c>
      <c r="B16" s="24" t="s">
        <v>181</v>
      </c>
      <c r="C16" t="s">
        <v>60</v>
      </c>
      <c r="D16" t="s">
        <v>53</v>
      </c>
      <c r="E16">
        <v>9.3000000000000007</v>
      </c>
      <c r="F16">
        <v>32.56</v>
      </c>
      <c r="G16">
        <v>21.44</v>
      </c>
      <c r="H16" t="s">
        <v>44</v>
      </c>
      <c r="I16" t="s">
        <v>44</v>
      </c>
      <c r="J16" t="s">
        <v>53</v>
      </c>
      <c r="K16" t="s">
        <v>68</v>
      </c>
      <c r="L16" t="s">
        <v>70</v>
      </c>
      <c r="M16" t="s">
        <v>70</v>
      </c>
      <c r="P16">
        <v>2</v>
      </c>
      <c r="Q16">
        <f t="shared" si="0"/>
        <v>15</v>
      </c>
    </row>
    <row r="17" spans="1:17" x14ac:dyDescent="0.3">
      <c r="A17" s="24" t="s">
        <v>138</v>
      </c>
      <c r="B17" s="24" t="s">
        <v>139</v>
      </c>
      <c r="C17" t="s">
        <v>60</v>
      </c>
      <c r="D17" t="s">
        <v>53</v>
      </c>
      <c r="E17">
        <v>7</v>
      </c>
      <c r="F17">
        <v>31.29</v>
      </c>
      <c r="G17">
        <v>16.13</v>
      </c>
      <c r="H17" t="s">
        <v>55</v>
      </c>
      <c r="I17" t="s">
        <v>44</v>
      </c>
      <c r="J17" t="s">
        <v>43</v>
      </c>
      <c r="K17" t="s">
        <v>68</v>
      </c>
      <c r="L17" t="s">
        <v>70</v>
      </c>
      <c r="M17" t="s">
        <v>69</v>
      </c>
      <c r="O17" t="s">
        <v>49</v>
      </c>
      <c r="P17">
        <v>2</v>
      </c>
      <c r="Q17">
        <f t="shared" si="0"/>
        <v>16</v>
      </c>
    </row>
    <row r="18" spans="1:17" x14ac:dyDescent="0.3">
      <c r="A18" s="24" t="s">
        <v>95</v>
      </c>
      <c r="B18" s="24" t="s">
        <v>96</v>
      </c>
      <c r="C18" t="s">
        <v>83</v>
      </c>
      <c r="D18" t="s">
        <v>43</v>
      </c>
      <c r="E18">
        <v>17.8</v>
      </c>
      <c r="F18">
        <v>25.76</v>
      </c>
      <c r="G18">
        <v>3.98</v>
      </c>
      <c r="H18" t="s">
        <v>54</v>
      </c>
      <c r="I18" t="s">
        <v>54</v>
      </c>
      <c r="J18" t="s">
        <v>43</v>
      </c>
      <c r="K18" t="s">
        <v>68</v>
      </c>
      <c r="L18" t="s">
        <v>70</v>
      </c>
      <c r="M18" t="s">
        <v>70</v>
      </c>
      <c r="P18">
        <v>0</v>
      </c>
      <c r="Q18">
        <f t="shared" si="0"/>
        <v>17</v>
      </c>
    </row>
    <row r="19" spans="1:17" x14ac:dyDescent="0.3">
      <c r="A19" s="24" t="s">
        <v>196</v>
      </c>
      <c r="B19" s="24" t="s">
        <v>197</v>
      </c>
      <c r="C19" t="s">
        <v>65</v>
      </c>
      <c r="D19" t="s">
        <v>0</v>
      </c>
      <c r="E19">
        <v>1.7</v>
      </c>
      <c r="F19">
        <v>24.68</v>
      </c>
      <c r="G19">
        <v>8.84</v>
      </c>
      <c r="H19" t="s">
        <v>73</v>
      </c>
      <c r="I19" t="s">
        <v>73</v>
      </c>
      <c r="J19" t="s">
        <v>36</v>
      </c>
      <c r="K19" t="s">
        <v>68</v>
      </c>
      <c r="L19" t="s">
        <v>199</v>
      </c>
      <c r="M19" t="s">
        <v>199</v>
      </c>
      <c r="P19">
        <v>0</v>
      </c>
      <c r="Q19">
        <f t="shared" si="0"/>
        <v>18</v>
      </c>
    </row>
    <row r="20" spans="1:17" x14ac:dyDescent="0.3">
      <c r="A20" s="24" t="s">
        <v>145</v>
      </c>
      <c r="B20" s="24" t="s">
        <v>146</v>
      </c>
      <c r="C20" t="s">
        <v>114</v>
      </c>
      <c r="D20" t="s">
        <v>43</v>
      </c>
      <c r="E20">
        <v>17.2</v>
      </c>
      <c r="F20">
        <v>24.15</v>
      </c>
      <c r="G20">
        <v>3.35</v>
      </c>
      <c r="H20" t="s">
        <v>54</v>
      </c>
      <c r="I20" t="s">
        <v>55</v>
      </c>
      <c r="J20" t="s">
        <v>53</v>
      </c>
      <c r="K20" t="s">
        <v>68</v>
      </c>
      <c r="L20" t="s">
        <v>70</v>
      </c>
      <c r="M20" t="s">
        <v>70</v>
      </c>
      <c r="P20">
        <v>2</v>
      </c>
      <c r="Q20">
        <f t="shared" si="0"/>
        <v>19</v>
      </c>
    </row>
    <row r="21" spans="1:17" x14ac:dyDescent="0.3">
      <c r="A21" s="24" t="s">
        <v>106</v>
      </c>
      <c r="B21" s="24" t="s">
        <v>107</v>
      </c>
      <c r="C21" t="s">
        <v>65</v>
      </c>
      <c r="D21" t="s">
        <v>53</v>
      </c>
      <c r="E21">
        <v>27.1</v>
      </c>
      <c r="F21">
        <v>22.9</v>
      </c>
      <c r="G21">
        <v>2.64</v>
      </c>
      <c r="H21" t="s">
        <v>44</v>
      </c>
      <c r="I21" t="s">
        <v>44</v>
      </c>
      <c r="J21" t="s">
        <v>43</v>
      </c>
      <c r="K21" t="s">
        <v>68</v>
      </c>
      <c r="L21" t="s">
        <v>69</v>
      </c>
      <c r="M21" t="s">
        <v>69</v>
      </c>
      <c r="N21" t="s">
        <v>49</v>
      </c>
      <c r="O21" t="s">
        <v>49</v>
      </c>
      <c r="P21">
        <v>1</v>
      </c>
      <c r="Q21">
        <f t="shared" si="0"/>
        <v>20</v>
      </c>
    </row>
    <row r="22" spans="1:17" x14ac:dyDescent="0.3">
      <c r="A22" s="24" t="s">
        <v>81</v>
      </c>
      <c r="B22" s="24" t="s">
        <v>82</v>
      </c>
      <c r="C22" t="s">
        <v>83</v>
      </c>
      <c r="D22" t="s">
        <v>53</v>
      </c>
      <c r="E22">
        <v>15.1</v>
      </c>
      <c r="F22">
        <v>20.52</v>
      </c>
      <c r="G22">
        <v>7.03</v>
      </c>
      <c r="H22" t="s">
        <v>84</v>
      </c>
      <c r="I22" t="s">
        <v>84</v>
      </c>
      <c r="J22" t="s">
        <v>35</v>
      </c>
      <c r="K22" t="s">
        <v>68</v>
      </c>
      <c r="L22" t="s">
        <v>86</v>
      </c>
      <c r="M22" t="s">
        <v>86</v>
      </c>
      <c r="N22" t="s">
        <v>87</v>
      </c>
      <c r="O22" t="s">
        <v>87</v>
      </c>
      <c r="P22">
        <v>2</v>
      </c>
      <c r="Q22">
        <f t="shared" si="0"/>
        <v>21</v>
      </c>
    </row>
    <row r="23" spans="1:17" x14ac:dyDescent="0.3">
      <c r="A23" s="24" t="s">
        <v>88</v>
      </c>
      <c r="B23" s="24" t="s">
        <v>89</v>
      </c>
      <c r="C23" t="s">
        <v>60</v>
      </c>
      <c r="D23" t="s">
        <v>53</v>
      </c>
      <c r="E23">
        <v>12.6</v>
      </c>
      <c r="F23">
        <v>14.29</v>
      </c>
      <c r="G23">
        <v>10.48</v>
      </c>
      <c r="H23" t="s">
        <v>90</v>
      </c>
      <c r="I23" t="s">
        <v>90</v>
      </c>
      <c r="J23" t="s">
        <v>53</v>
      </c>
      <c r="K23" t="s">
        <v>68</v>
      </c>
      <c r="L23" t="s">
        <v>48</v>
      </c>
      <c r="M23" t="s">
        <v>48</v>
      </c>
      <c r="N23" t="s">
        <v>49</v>
      </c>
      <c r="O23" t="s">
        <v>49</v>
      </c>
      <c r="P23">
        <v>2</v>
      </c>
      <c r="Q23">
        <f t="shared" si="0"/>
        <v>22</v>
      </c>
    </row>
    <row r="24" spans="1:17" x14ac:dyDescent="0.3">
      <c r="A24" s="24" t="s">
        <v>148</v>
      </c>
      <c r="B24" s="24" t="s">
        <v>149</v>
      </c>
      <c r="C24" t="s">
        <v>34</v>
      </c>
      <c r="D24" t="s">
        <v>43</v>
      </c>
      <c r="E24">
        <v>14.6</v>
      </c>
      <c r="F24">
        <v>14.1</v>
      </c>
      <c r="G24">
        <v>3.13</v>
      </c>
      <c r="H24" t="s">
        <v>84</v>
      </c>
      <c r="I24" t="s">
        <v>84</v>
      </c>
      <c r="J24" t="s">
        <v>35</v>
      </c>
      <c r="K24" t="s">
        <v>68</v>
      </c>
      <c r="L24" t="s">
        <v>86</v>
      </c>
      <c r="M24" t="s">
        <v>86</v>
      </c>
      <c r="P24">
        <v>2</v>
      </c>
      <c r="Q24">
        <f t="shared" si="0"/>
        <v>23</v>
      </c>
    </row>
    <row r="25" spans="1:17" x14ac:dyDescent="0.3">
      <c r="A25" s="24" t="s">
        <v>92</v>
      </c>
      <c r="B25" s="24" t="s">
        <v>93</v>
      </c>
      <c r="C25" t="s">
        <v>65</v>
      </c>
      <c r="D25" t="s">
        <v>53</v>
      </c>
      <c r="E25">
        <v>10.1</v>
      </c>
      <c r="F25">
        <v>10.48</v>
      </c>
      <c r="G25">
        <v>3.44</v>
      </c>
      <c r="H25" t="s">
        <v>54</v>
      </c>
      <c r="I25" t="s">
        <v>54</v>
      </c>
      <c r="J25" t="s">
        <v>43</v>
      </c>
      <c r="K25" t="s">
        <v>68</v>
      </c>
      <c r="L25" t="s">
        <v>70</v>
      </c>
      <c r="M25" t="s">
        <v>70</v>
      </c>
      <c r="P25">
        <v>0</v>
      </c>
      <c r="Q25">
        <f t="shared" si="0"/>
        <v>24</v>
      </c>
    </row>
    <row r="26" spans="1:17" x14ac:dyDescent="0.3">
      <c r="A26" s="24" t="s">
        <v>193</v>
      </c>
      <c r="B26" s="24" t="s">
        <v>194</v>
      </c>
      <c r="C26" t="s">
        <v>83</v>
      </c>
      <c r="D26" t="s">
        <v>53</v>
      </c>
      <c r="E26">
        <v>17</v>
      </c>
      <c r="F26">
        <v>9.5500000000000007</v>
      </c>
      <c r="G26">
        <v>1.89</v>
      </c>
      <c r="H26" t="s">
        <v>84</v>
      </c>
      <c r="I26" t="s">
        <v>90</v>
      </c>
      <c r="J26" t="s">
        <v>43</v>
      </c>
      <c r="K26" t="s">
        <v>68</v>
      </c>
      <c r="L26" t="s">
        <v>48</v>
      </c>
      <c r="M26" t="s">
        <v>86</v>
      </c>
      <c r="N26" t="s">
        <v>49</v>
      </c>
      <c r="O26" t="s">
        <v>87</v>
      </c>
      <c r="P26">
        <v>2</v>
      </c>
      <c r="Q26">
        <f t="shared" si="0"/>
        <v>25</v>
      </c>
    </row>
    <row r="27" spans="1:17" x14ac:dyDescent="0.3">
      <c r="A27" s="24" t="s">
        <v>177</v>
      </c>
      <c r="B27" s="24" t="s">
        <v>178</v>
      </c>
      <c r="C27" t="s">
        <v>34</v>
      </c>
      <c r="D27" t="s">
        <v>53</v>
      </c>
      <c r="E27">
        <v>1</v>
      </c>
      <c r="F27">
        <v>9.4</v>
      </c>
      <c r="G27">
        <v>9.1</v>
      </c>
      <c r="H27" t="s">
        <v>55</v>
      </c>
      <c r="I27" t="s">
        <v>55</v>
      </c>
      <c r="J27" t="s">
        <v>43</v>
      </c>
      <c r="K27" t="s">
        <v>68</v>
      </c>
      <c r="L27" t="s">
        <v>70</v>
      </c>
      <c r="M27" t="s">
        <v>70</v>
      </c>
      <c r="P27">
        <v>2</v>
      </c>
      <c r="Q27">
        <f t="shared" si="0"/>
        <v>26</v>
      </c>
    </row>
    <row r="28" spans="1:17" x14ac:dyDescent="0.3">
      <c r="A28" s="24" t="s">
        <v>202</v>
      </c>
      <c r="B28" s="24" t="s">
        <v>203</v>
      </c>
      <c r="C28" t="s">
        <v>204</v>
      </c>
      <c r="D28" t="s">
        <v>0</v>
      </c>
      <c r="E28">
        <v>15.8</v>
      </c>
      <c r="F28">
        <v>8.5299999999999994</v>
      </c>
      <c r="G28">
        <v>2.36</v>
      </c>
      <c r="H28" t="s">
        <v>73</v>
      </c>
      <c r="I28" t="s">
        <v>73</v>
      </c>
      <c r="J28" t="s">
        <v>43</v>
      </c>
      <c r="K28" t="s">
        <v>68</v>
      </c>
      <c r="L28" t="s">
        <v>205</v>
      </c>
      <c r="M28" t="s">
        <v>205</v>
      </c>
      <c r="P28">
        <v>2</v>
      </c>
      <c r="Q28">
        <f t="shared" si="0"/>
        <v>27</v>
      </c>
    </row>
    <row r="29" spans="1:17" x14ac:dyDescent="0.3">
      <c r="A29" s="24" t="s">
        <v>183</v>
      </c>
      <c r="B29" s="24" t="s">
        <v>184</v>
      </c>
      <c r="C29" t="s">
        <v>83</v>
      </c>
      <c r="D29" t="s">
        <v>43</v>
      </c>
      <c r="E29">
        <v>4.7</v>
      </c>
      <c r="F29">
        <v>2.92</v>
      </c>
      <c r="G29">
        <v>2.48</v>
      </c>
      <c r="H29" t="s">
        <v>54</v>
      </c>
      <c r="I29" t="s">
        <v>54</v>
      </c>
      <c r="J29" t="s">
        <v>43</v>
      </c>
      <c r="K29" t="s">
        <v>68</v>
      </c>
      <c r="L29" t="s">
        <v>70</v>
      </c>
      <c r="M29" t="s">
        <v>70</v>
      </c>
      <c r="P29">
        <v>0</v>
      </c>
      <c r="Q29">
        <f t="shared" si="0"/>
        <v>28</v>
      </c>
    </row>
    <row r="30" spans="1:17" x14ac:dyDescent="0.3">
      <c r="A30" s="24" t="s">
        <v>112</v>
      </c>
      <c r="B30" s="24" t="s">
        <v>113</v>
      </c>
      <c r="C30" t="s">
        <v>114</v>
      </c>
      <c r="D30" t="s">
        <v>43</v>
      </c>
      <c r="E30">
        <v>13.4</v>
      </c>
      <c r="F30">
        <v>2.5099999999999998</v>
      </c>
      <c r="G30">
        <v>2.19</v>
      </c>
      <c r="H30" t="s">
        <v>90</v>
      </c>
      <c r="I30" t="s">
        <v>90</v>
      </c>
      <c r="J30" t="s">
        <v>53</v>
      </c>
      <c r="K30" t="s">
        <v>68</v>
      </c>
      <c r="L30" t="s">
        <v>48</v>
      </c>
      <c r="M30" t="s">
        <v>48</v>
      </c>
      <c r="N30" t="s">
        <v>49</v>
      </c>
      <c r="O30" t="s">
        <v>49</v>
      </c>
      <c r="P30">
        <v>2</v>
      </c>
      <c r="Q30">
        <f t="shared" si="0"/>
        <v>29</v>
      </c>
    </row>
    <row r="31" spans="1:17" x14ac:dyDescent="0.3">
      <c r="A31" s="24" t="s">
        <v>102</v>
      </c>
      <c r="B31" s="24" t="s">
        <v>103</v>
      </c>
      <c r="C31" t="s">
        <v>34</v>
      </c>
      <c r="D31" t="s">
        <v>43</v>
      </c>
      <c r="E31">
        <v>4.0999999999999996</v>
      </c>
      <c r="F31">
        <v>2.02</v>
      </c>
      <c r="G31">
        <v>7.85</v>
      </c>
      <c r="H31" t="s">
        <v>90</v>
      </c>
      <c r="I31" t="s">
        <v>90</v>
      </c>
      <c r="J31" t="s">
        <v>43</v>
      </c>
      <c r="K31" t="s">
        <v>68</v>
      </c>
      <c r="L31" t="s">
        <v>86</v>
      </c>
      <c r="M31" t="s">
        <v>86</v>
      </c>
      <c r="P31">
        <v>2</v>
      </c>
      <c r="Q31">
        <f t="shared" si="0"/>
        <v>30</v>
      </c>
    </row>
    <row r="32" spans="1:17" x14ac:dyDescent="0.3">
      <c r="A32" s="24" t="s">
        <v>200</v>
      </c>
      <c r="B32" s="24" t="s">
        <v>201</v>
      </c>
      <c r="C32" t="s">
        <v>34</v>
      </c>
      <c r="D32" t="s">
        <v>0</v>
      </c>
      <c r="E32">
        <v>4.0999999999999996</v>
      </c>
      <c r="F32">
        <v>1.25</v>
      </c>
      <c r="G32">
        <v>4.8499999999999996</v>
      </c>
      <c r="H32" t="s">
        <v>73</v>
      </c>
      <c r="I32" t="s">
        <v>73</v>
      </c>
      <c r="J32" t="s">
        <v>36</v>
      </c>
      <c r="K32" t="s">
        <v>68</v>
      </c>
      <c r="L32" t="s">
        <v>199</v>
      </c>
      <c r="M32" t="s">
        <v>199</v>
      </c>
      <c r="P32">
        <v>0</v>
      </c>
      <c r="Q32">
        <f t="shared" si="0"/>
        <v>31</v>
      </c>
    </row>
    <row r="33" spans="1:17" x14ac:dyDescent="0.3">
      <c r="A33" s="24" t="s">
        <v>75</v>
      </c>
      <c r="B33" s="24" t="s">
        <v>76</v>
      </c>
      <c r="C33" t="s">
        <v>65</v>
      </c>
      <c r="D33" t="s">
        <v>53</v>
      </c>
      <c r="E33">
        <v>0.9</v>
      </c>
      <c r="F33">
        <v>0.91</v>
      </c>
      <c r="G33">
        <v>0.78</v>
      </c>
      <c r="H33" t="s">
        <v>55</v>
      </c>
      <c r="I33" t="s">
        <v>55</v>
      </c>
      <c r="J33" t="s">
        <v>43</v>
      </c>
      <c r="K33" t="s">
        <v>68</v>
      </c>
      <c r="L33" t="s">
        <v>70</v>
      </c>
      <c r="M33" t="s">
        <v>70</v>
      </c>
      <c r="P33">
        <v>0</v>
      </c>
      <c r="Q33">
        <f t="shared" si="0"/>
        <v>32</v>
      </c>
    </row>
    <row r="34" spans="1:17" x14ac:dyDescent="0.3">
      <c r="A34" s="24" t="s">
        <v>133</v>
      </c>
      <c r="B34" s="24" t="s">
        <v>134</v>
      </c>
      <c r="C34" t="s">
        <v>83</v>
      </c>
      <c r="D34" t="s">
        <v>53</v>
      </c>
      <c r="E34">
        <v>1.4</v>
      </c>
      <c r="F34">
        <v>0.27</v>
      </c>
      <c r="G34">
        <v>0.35</v>
      </c>
      <c r="H34" t="s">
        <v>54</v>
      </c>
      <c r="I34" t="s">
        <v>84</v>
      </c>
      <c r="J34" t="s">
        <v>35</v>
      </c>
      <c r="K34" t="s">
        <v>68</v>
      </c>
      <c r="L34" t="s">
        <v>69</v>
      </c>
      <c r="M34" t="s">
        <v>86</v>
      </c>
      <c r="P34">
        <v>0</v>
      </c>
      <c r="Q34">
        <f t="shared" si="0"/>
        <v>33</v>
      </c>
    </row>
    <row r="35" spans="1:17" x14ac:dyDescent="0.3">
      <c r="A35" s="24" t="s">
        <v>63</v>
      </c>
      <c r="B35" s="24" t="s">
        <v>64</v>
      </c>
      <c r="C35" t="s">
        <v>65</v>
      </c>
      <c r="D35" t="s">
        <v>53</v>
      </c>
      <c r="E35">
        <v>3.7</v>
      </c>
      <c r="F35">
        <v>0.22</v>
      </c>
      <c r="G35">
        <v>0.77</v>
      </c>
      <c r="H35" t="s">
        <v>54</v>
      </c>
      <c r="I35" t="s">
        <v>54</v>
      </c>
      <c r="J35" t="s">
        <v>43</v>
      </c>
      <c r="K35" t="s">
        <v>68</v>
      </c>
      <c r="L35" t="s">
        <v>70</v>
      </c>
      <c r="M35" t="s">
        <v>70</v>
      </c>
      <c r="P35">
        <v>0</v>
      </c>
      <c r="Q35">
        <f t="shared" si="0"/>
        <v>34</v>
      </c>
    </row>
    <row r="36" spans="1:17" x14ac:dyDescent="0.3">
      <c r="A36" s="24" t="s">
        <v>32</v>
      </c>
      <c r="B36" s="24" t="s">
        <v>33</v>
      </c>
      <c r="C36" t="s">
        <v>34</v>
      </c>
      <c r="D36" t="s">
        <v>35</v>
      </c>
      <c r="E36">
        <v>0</v>
      </c>
      <c r="F36">
        <v>0</v>
      </c>
      <c r="G36">
        <v>0</v>
      </c>
      <c r="H36" t="s">
        <v>37</v>
      </c>
      <c r="I36" t="s">
        <v>37</v>
      </c>
      <c r="J36" t="s">
        <v>43</v>
      </c>
      <c r="K36" t="s">
        <v>39</v>
      </c>
      <c r="L36" t="s">
        <v>37</v>
      </c>
      <c r="M36" t="s">
        <v>37</v>
      </c>
      <c r="P36">
        <v>0</v>
      </c>
      <c r="Q36">
        <f t="shared" si="0"/>
        <v>35</v>
      </c>
    </row>
    <row r="37" spans="1:17" x14ac:dyDescent="0.3">
      <c r="A37" s="24" t="s">
        <v>71</v>
      </c>
      <c r="B37" s="24" t="s">
        <v>72</v>
      </c>
      <c r="C37" t="s">
        <v>65</v>
      </c>
      <c r="D37" t="s">
        <v>53</v>
      </c>
      <c r="E37">
        <v>0</v>
      </c>
      <c r="F37">
        <v>0</v>
      </c>
      <c r="G37">
        <v>0</v>
      </c>
      <c r="H37" t="s">
        <v>37</v>
      </c>
      <c r="I37" t="s">
        <v>73</v>
      </c>
      <c r="J37" t="s">
        <v>43</v>
      </c>
      <c r="K37" t="s">
        <v>39</v>
      </c>
      <c r="L37" t="s">
        <v>37</v>
      </c>
      <c r="M37" t="s">
        <v>73</v>
      </c>
      <c r="P37">
        <v>3</v>
      </c>
      <c r="Q37">
        <f t="shared" si="0"/>
        <v>36</v>
      </c>
    </row>
    <row r="38" spans="1:17" x14ac:dyDescent="0.3">
      <c r="A38" s="24" t="s">
        <v>77</v>
      </c>
      <c r="B38" s="24" t="s">
        <v>78</v>
      </c>
      <c r="C38" t="s">
        <v>65</v>
      </c>
      <c r="D38" t="s">
        <v>53</v>
      </c>
      <c r="E38">
        <v>0</v>
      </c>
      <c r="F38">
        <v>0</v>
      </c>
      <c r="G38">
        <v>0</v>
      </c>
      <c r="H38" t="s">
        <v>37</v>
      </c>
      <c r="I38" t="s">
        <v>37</v>
      </c>
      <c r="J38" t="s">
        <v>35</v>
      </c>
      <c r="K38" t="s">
        <v>39</v>
      </c>
      <c r="L38" t="s">
        <v>37</v>
      </c>
      <c r="M38" t="s">
        <v>37</v>
      </c>
      <c r="N38" t="s">
        <v>80</v>
      </c>
      <c r="O38" t="s">
        <v>80</v>
      </c>
      <c r="P38">
        <v>3</v>
      </c>
      <c r="Q38">
        <f t="shared" si="0"/>
        <v>37</v>
      </c>
    </row>
    <row r="39" spans="1:17" x14ac:dyDescent="0.3">
      <c r="A39" s="24" t="s">
        <v>98</v>
      </c>
      <c r="B39" s="24" t="s">
        <v>99</v>
      </c>
      <c r="C39" t="s">
        <v>100</v>
      </c>
      <c r="D39" t="s">
        <v>35</v>
      </c>
      <c r="E39">
        <v>0</v>
      </c>
      <c r="F39">
        <v>0</v>
      </c>
      <c r="G39">
        <v>0</v>
      </c>
      <c r="H39" t="s">
        <v>37</v>
      </c>
      <c r="I39" t="s">
        <v>37</v>
      </c>
      <c r="J39" t="s">
        <v>43</v>
      </c>
      <c r="K39" t="s">
        <v>39</v>
      </c>
      <c r="L39" t="s">
        <v>37</v>
      </c>
      <c r="M39" t="s">
        <v>37</v>
      </c>
      <c r="N39" t="s">
        <v>80</v>
      </c>
      <c r="O39" t="s">
        <v>80</v>
      </c>
      <c r="P39">
        <v>3</v>
      </c>
      <c r="Q39">
        <f t="shared" si="0"/>
        <v>38</v>
      </c>
    </row>
    <row r="40" spans="1:17" x14ac:dyDescent="0.3">
      <c r="A40" s="24" t="s">
        <v>108</v>
      </c>
      <c r="B40" s="24" t="s">
        <v>109</v>
      </c>
      <c r="C40" t="s">
        <v>65</v>
      </c>
      <c r="D40" t="s">
        <v>53</v>
      </c>
      <c r="E40">
        <v>0</v>
      </c>
      <c r="F40">
        <v>0</v>
      </c>
      <c r="G40">
        <v>0</v>
      </c>
      <c r="H40" t="s">
        <v>37</v>
      </c>
      <c r="I40" t="s">
        <v>37</v>
      </c>
      <c r="J40" t="s">
        <v>35</v>
      </c>
      <c r="K40" t="s">
        <v>39</v>
      </c>
      <c r="L40" t="s">
        <v>37</v>
      </c>
      <c r="M40" t="s">
        <v>37</v>
      </c>
      <c r="N40" t="s">
        <v>111</v>
      </c>
      <c r="O40" t="s">
        <v>111</v>
      </c>
      <c r="P40">
        <v>3</v>
      </c>
      <c r="Q40">
        <f t="shared" si="0"/>
        <v>39</v>
      </c>
    </row>
    <row r="41" spans="1:17" x14ac:dyDescent="0.3">
      <c r="A41" s="24" t="s">
        <v>127</v>
      </c>
      <c r="B41" s="24" t="s">
        <v>128</v>
      </c>
      <c r="C41" t="s">
        <v>65</v>
      </c>
      <c r="D41" t="s">
        <v>53</v>
      </c>
      <c r="E41">
        <v>0</v>
      </c>
      <c r="F41">
        <v>0</v>
      </c>
      <c r="G41">
        <v>0</v>
      </c>
      <c r="H41" t="s">
        <v>73</v>
      </c>
      <c r="I41" t="s">
        <v>73</v>
      </c>
      <c r="J41" t="s">
        <v>43</v>
      </c>
      <c r="K41" t="s">
        <v>39</v>
      </c>
      <c r="L41" t="s">
        <v>73</v>
      </c>
      <c r="M41" t="s">
        <v>73</v>
      </c>
      <c r="P41">
        <v>0</v>
      </c>
      <c r="Q41">
        <f t="shared" si="0"/>
        <v>40</v>
      </c>
    </row>
    <row r="42" spans="1:17" x14ac:dyDescent="0.3">
      <c r="A42" s="24" t="s">
        <v>142</v>
      </c>
      <c r="B42" s="24" t="s">
        <v>143</v>
      </c>
      <c r="C42" t="s">
        <v>65</v>
      </c>
      <c r="D42" t="s">
        <v>53</v>
      </c>
      <c r="E42">
        <v>0</v>
      </c>
      <c r="F42">
        <v>0</v>
      </c>
      <c r="G42">
        <v>0</v>
      </c>
      <c r="H42" t="s">
        <v>73</v>
      </c>
      <c r="I42" t="s">
        <v>73</v>
      </c>
      <c r="J42" t="s">
        <v>43</v>
      </c>
      <c r="K42" t="s">
        <v>39</v>
      </c>
      <c r="L42" t="s">
        <v>73</v>
      </c>
      <c r="M42" t="s">
        <v>73</v>
      </c>
      <c r="P42">
        <v>0</v>
      </c>
      <c r="Q42">
        <f t="shared" si="0"/>
        <v>41</v>
      </c>
    </row>
    <row r="43" spans="1:17" x14ac:dyDescent="0.3">
      <c r="A43" s="24" t="s">
        <v>150</v>
      </c>
      <c r="B43" s="24" t="s">
        <v>151</v>
      </c>
      <c r="C43" t="s">
        <v>65</v>
      </c>
      <c r="D43" t="s">
        <v>43</v>
      </c>
      <c r="E43">
        <v>0</v>
      </c>
      <c r="F43">
        <v>0</v>
      </c>
      <c r="G43">
        <v>0</v>
      </c>
      <c r="H43" t="s">
        <v>37</v>
      </c>
      <c r="I43" t="s">
        <v>37</v>
      </c>
      <c r="J43" t="s">
        <v>35</v>
      </c>
      <c r="K43" t="s">
        <v>39</v>
      </c>
      <c r="L43" t="s">
        <v>37</v>
      </c>
      <c r="M43" t="s">
        <v>37</v>
      </c>
      <c r="N43" t="s">
        <v>154</v>
      </c>
      <c r="O43" t="s">
        <v>154</v>
      </c>
      <c r="P43">
        <v>3</v>
      </c>
      <c r="Q43">
        <f t="shared" si="0"/>
        <v>42</v>
      </c>
    </row>
    <row r="44" spans="1:17" x14ac:dyDescent="0.3">
      <c r="A44" s="24" t="s">
        <v>157</v>
      </c>
      <c r="B44" s="24" t="s">
        <v>158</v>
      </c>
      <c r="C44" t="s">
        <v>42</v>
      </c>
      <c r="D44" t="s">
        <v>35</v>
      </c>
      <c r="E44">
        <v>0</v>
      </c>
      <c r="F44">
        <v>0</v>
      </c>
      <c r="G44">
        <v>0</v>
      </c>
      <c r="H44" t="s">
        <v>37</v>
      </c>
      <c r="I44" t="s">
        <v>37</v>
      </c>
      <c r="J44" t="s">
        <v>43</v>
      </c>
      <c r="K44" t="s">
        <v>39</v>
      </c>
      <c r="L44" t="s">
        <v>37</v>
      </c>
      <c r="M44" t="s">
        <v>37</v>
      </c>
      <c r="O44" t="s">
        <v>80</v>
      </c>
      <c r="P44">
        <v>3</v>
      </c>
      <c r="Q44">
        <f t="shared" si="0"/>
        <v>43</v>
      </c>
    </row>
    <row r="45" spans="1:17" x14ac:dyDescent="0.3">
      <c r="A45" s="24" t="s">
        <v>165</v>
      </c>
      <c r="B45" s="24" t="s">
        <v>166</v>
      </c>
      <c r="C45" t="s">
        <v>65</v>
      </c>
      <c r="D45" t="s">
        <v>53</v>
      </c>
      <c r="E45">
        <v>0</v>
      </c>
      <c r="F45">
        <v>0</v>
      </c>
      <c r="G45">
        <v>0</v>
      </c>
      <c r="H45" t="s">
        <v>37</v>
      </c>
      <c r="I45" t="s">
        <v>37</v>
      </c>
      <c r="J45" t="s">
        <v>35</v>
      </c>
      <c r="K45" t="s">
        <v>39</v>
      </c>
      <c r="L45" t="s">
        <v>37</v>
      </c>
      <c r="M45" t="s">
        <v>37</v>
      </c>
      <c r="O45" t="s">
        <v>154</v>
      </c>
      <c r="P45">
        <v>3</v>
      </c>
      <c r="Q45">
        <f t="shared" si="0"/>
        <v>44</v>
      </c>
    </row>
    <row r="46" spans="1:17" x14ac:dyDescent="0.3">
      <c r="A46" s="24" t="s">
        <v>167</v>
      </c>
      <c r="B46" s="24" t="s">
        <v>168</v>
      </c>
      <c r="C46" t="s">
        <v>42</v>
      </c>
      <c r="D46" t="s">
        <v>35</v>
      </c>
      <c r="E46">
        <v>0</v>
      </c>
      <c r="F46">
        <v>0</v>
      </c>
      <c r="G46">
        <v>0</v>
      </c>
      <c r="H46" t="s">
        <v>37</v>
      </c>
      <c r="I46" t="s">
        <v>37</v>
      </c>
      <c r="J46" t="s">
        <v>35</v>
      </c>
      <c r="K46" t="s">
        <v>39</v>
      </c>
      <c r="L46" t="s">
        <v>37</v>
      </c>
      <c r="M46" t="s">
        <v>37</v>
      </c>
      <c r="N46" t="s">
        <v>111</v>
      </c>
      <c r="O46" t="s">
        <v>111</v>
      </c>
      <c r="P46">
        <v>3</v>
      </c>
      <c r="Q46">
        <f t="shared" si="0"/>
        <v>45</v>
      </c>
    </row>
    <row r="47" spans="1:17" x14ac:dyDescent="0.3">
      <c r="A47" s="24" t="s">
        <v>171</v>
      </c>
      <c r="B47" s="24" t="s">
        <v>172</v>
      </c>
      <c r="C47" t="s">
        <v>42</v>
      </c>
      <c r="D47" t="s">
        <v>35</v>
      </c>
      <c r="E47">
        <v>0</v>
      </c>
      <c r="F47">
        <v>0</v>
      </c>
      <c r="G47">
        <v>0</v>
      </c>
      <c r="H47" t="s">
        <v>37</v>
      </c>
      <c r="I47" t="s">
        <v>37</v>
      </c>
      <c r="J47" t="s">
        <v>43</v>
      </c>
      <c r="K47" t="s">
        <v>39</v>
      </c>
      <c r="L47" t="s">
        <v>37</v>
      </c>
      <c r="M47" t="s">
        <v>37</v>
      </c>
      <c r="N47" t="s">
        <v>111</v>
      </c>
      <c r="O47" t="s">
        <v>111</v>
      </c>
      <c r="P47">
        <v>3</v>
      </c>
      <c r="Q47">
        <f t="shared" si="0"/>
        <v>46</v>
      </c>
    </row>
    <row r="48" spans="1:17" x14ac:dyDescent="0.3">
      <c r="A48" s="24" t="s">
        <v>174</v>
      </c>
      <c r="B48" s="24" t="s">
        <v>175</v>
      </c>
      <c r="C48" t="s">
        <v>34</v>
      </c>
      <c r="D48" t="s">
        <v>35</v>
      </c>
      <c r="E48">
        <v>0</v>
      </c>
      <c r="F48">
        <v>0</v>
      </c>
      <c r="G48">
        <v>0</v>
      </c>
      <c r="H48" t="s">
        <v>37</v>
      </c>
      <c r="I48" t="s">
        <v>37</v>
      </c>
      <c r="J48" t="s">
        <v>43</v>
      </c>
      <c r="K48" t="s">
        <v>39</v>
      </c>
      <c r="L48" t="s">
        <v>37</v>
      </c>
      <c r="M48" t="s">
        <v>37</v>
      </c>
      <c r="P48">
        <v>3</v>
      </c>
      <c r="Q48">
        <f t="shared" si="0"/>
        <v>47</v>
      </c>
    </row>
    <row r="49" spans="1:17" x14ac:dyDescent="0.3">
      <c r="A49" s="24" t="s">
        <v>185</v>
      </c>
      <c r="B49" s="24" t="s">
        <v>186</v>
      </c>
      <c r="C49" t="s">
        <v>114</v>
      </c>
      <c r="D49" t="s">
        <v>43</v>
      </c>
      <c r="E49">
        <v>0</v>
      </c>
      <c r="F49">
        <v>0</v>
      </c>
      <c r="G49">
        <v>0</v>
      </c>
      <c r="H49" t="s">
        <v>37</v>
      </c>
      <c r="I49" t="s">
        <v>37</v>
      </c>
      <c r="J49" t="s">
        <v>43</v>
      </c>
      <c r="K49" t="s">
        <v>39</v>
      </c>
      <c r="L49" t="s">
        <v>37</v>
      </c>
      <c r="M49" t="s">
        <v>37</v>
      </c>
      <c r="N49" t="s">
        <v>80</v>
      </c>
      <c r="O49" t="s">
        <v>80</v>
      </c>
      <c r="P49">
        <v>3</v>
      </c>
      <c r="Q49">
        <f t="shared" si="0"/>
        <v>48</v>
      </c>
    </row>
    <row r="50" spans="1:17" x14ac:dyDescent="0.3">
      <c r="A50" s="24" t="s">
        <v>190</v>
      </c>
      <c r="B50" s="24" t="s">
        <v>191</v>
      </c>
      <c r="C50" t="s">
        <v>34</v>
      </c>
      <c r="D50" t="s">
        <v>43</v>
      </c>
      <c r="E50">
        <v>0</v>
      </c>
      <c r="F50">
        <v>0</v>
      </c>
      <c r="G50">
        <v>0</v>
      </c>
      <c r="H50" t="s">
        <v>37</v>
      </c>
      <c r="I50" t="s">
        <v>37</v>
      </c>
      <c r="J50" t="s">
        <v>53</v>
      </c>
      <c r="K50" t="s">
        <v>39</v>
      </c>
      <c r="L50" t="s">
        <v>37</v>
      </c>
      <c r="M50" t="s">
        <v>37</v>
      </c>
      <c r="P50">
        <v>3</v>
      </c>
      <c r="Q50">
        <f t="shared" si="0"/>
        <v>49</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50">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206</v>
      </c>
      <c r="B1" s="2" t="s">
        <v>207</v>
      </c>
      <c r="C1" s="3"/>
      <c r="D1" s="3"/>
      <c r="E1" s="3"/>
      <c r="F1" s="3"/>
      <c r="G1" s="3"/>
      <c r="H1" s="3"/>
      <c r="I1" s="3"/>
    </row>
    <row r="2" spans="1:9" x14ac:dyDescent="0.3">
      <c r="A2" s="4" t="s">
        <v>208</v>
      </c>
      <c r="B2" s="5" t="s">
        <v>209</v>
      </c>
    </row>
    <row r="3" spans="1:9" x14ac:dyDescent="0.3">
      <c r="A3" s="4" t="s">
        <v>210</v>
      </c>
      <c r="B3" s="5" t="s">
        <v>211</v>
      </c>
    </row>
    <row r="4" spans="1:9" ht="57.6" x14ac:dyDescent="0.3">
      <c r="A4" s="4" t="s">
        <v>1</v>
      </c>
      <c r="B4" s="5" t="s">
        <v>212</v>
      </c>
    </row>
    <row r="5" spans="1:9" ht="28.8" x14ac:dyDescent="0.3">
      <c r="A5" s="4" t="s">
        <v>2</v>
      </c>
      <c r="B5" s="5" t="s">
        <v>213</v>
      </c>
    </row>
    <row r="6" spans="1:9" ht="72.599999999999994" customHeight="1" x14ac:dyDescent="0.3">
      <c r="A6" s="4" t="s">
        <v>214</v>
      </c>
      <c r="B6" s="6" t="s">
        <v>215</v>
      </c>
    </row>
    <row r="7" spans="1:9" ht="57.6" x14ac:dyDescent="0.3">
      <c r="A7" s="4" t="s">
        <v>216</v>
      </c>
      <c r="B7" s="5" t="s">
        <v>217</v>
      </c>
    </row>
    <row r="8" spans="1:9" ht="57.6" x14ac:dyDescent="0.3">
      <c r="A8" s="4" t="s">
        <v>218</v>
      </c>
      <c r="B8" s="5" t="s">
        <v>219</v>
      </c>
    </row>
    <row r="9" spans="1:9" ht="72" x14ac:dyDescent="0.3">
      <c r="A9" s="7" t="s">
        <v>220</v>
      </c>
      <c r="B9" s="5" t="s">
        <v>221</v>
      </c>
    </row>
    <row r="10" spans="1:9" ht="28.8" x14ac:dyDescent="0.3">
      <c r="A10" s="4" t="s">
        <v>222</v>
      </c>
      <c r="B10" s="5" t="s">
        <v>223</v>
      </c>
    </row>
    <row r="11" spans="1:9" ht="57.6" x14ac:dyDescent="0.3">
      <c r="A11" s="4" t="s">
        <v>224</v>
      </c>
      <c r="B11" s="5" t="s">
        <v>225</v>
      </c>
    </row>
    <row r="12" spans="1:9" ht="131.4" customHeight="1" x14ac:dyDescent="0.3">
      <c r="A12" s="7" t="s">
        <v>226</v>
      </c>
      <c r="B12" s="5" t="s">
        <v>227</v>
      </c>
    </row>
    <row r="13" spans="1:9" ht="140.4" customHeight="1" x14ac:dyDescent="0.3">
      <c r="A13" s="4" t="s">
        <v>228</v>
      </c>
      <c r="B13" s="5" t="s">
        <v>229</v>
      </c>
    </row>
    <row r="14" spans="1:9" ht="72" x14ac:dyDescent="0.3">
      <c r="A14" s="4" t="s">
        <v>31</v>
      </c>
      <c r="B14" s="5" t="s">
        <v>230</v>
      </c>
    </row>
    <row r="15" spans="1:9" x14ac:dyDescent="0.3">
      <c r="A15" s="4" t="s">
        <v>231</v>
      </c>
      <c r="B15" s="5" t="s">
        <v>232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233</v>
      </c>
    </row>
    <row r="2" spans="1:2" x14ac:dyDescent="0.3">
      <c r="A2" s="9" t="s">
        <v>234</v>
      </c>
      <c r="B2" s="9" t="s">
        <v>235</v>
      </c>
    </row>
    <row r="3" spans="1:2" ht="28.8" x14ac:dyDescent="0.3">
      <c r="A3" s="10" t="s">
        <v>236</v>
      </c>
      <c r="B3" s="11" t="s">
        <v>237</v>
      </c>
    </row>
    <row r="4" spans="1:2" x14ac:dyDescent="0.3">
      <c r="A4" s="10" t="s">
        <v>238</v>
      </c>
      <c r="B4" s="11" t="s">
        <v>239</v>
      </c>
    </row>
    <row r="5" spans="1:2" ht="28.8" x14ac:dyDescent="0.3">
      <c r="A5" s="10" t="s">
        <v>240</v>
      </c>
      <c r="B5" s="11" t="s">
        <v>241</v>
      </c>
    </row>
    <row r="6" spans="1:2" ht="57.6" x14ac:dyDescent="0.3">
      <c r="A6" s="10" t="s">
        <v>242</v>
      </c>
      <c r="B6" s="11" t="s">
        <v>243</v>
      </c>
    </row>
    <row r="7" spans="1:2" x14ac:dyDescent="0.3">
      <c r="A7" s="10" t="s">
        <v>244</v>
      </c>
      <c r="B7" s="11" t="s">
        <v>245</v>
      </c>
    </row>
    <row r="8" spans="1:2" ht="57.6" x14ac:dyDescent="0.3">
      <c r="A8" s="10" t="s">
        <v>246</v>
      </c>
      <c r="B8" s="11" t="s">
        <v>247</v>
      </c>
    </row>
    <row r="9" spans="1:2" ht="28.8" x14ac:dyDescent="0.3">
      <c r="A9" s="10" t="s">
        <v>248</v>
      </c>
      <c r="B9" s="11" t="s">
        <v>249</v>
      </c>
    </row>
    <row r="10" spans="1:2" ht="72" x14ac:dyDescent="0.3">
      <c r="A10" s="10" t="s">
        <v>250</v>
      </c>
      <c r="B10" s="11" t="s">
        <v>251</v>
      </c>
    </row>
    <row r="11" spans="1:2" ht="28.8" x14ac:dyDescent="0.3">
      <c r="A11" s="10" t="s">
        <v>252</v>
      </c>
      <c r="B11" s="11" t="s">
        <v>253</v>
      </c>
    </row>
    <row r="12" spans="1:2" ht="57.6" x14ac:dyDescent="0.3">
      <c r="A12" s="10" t="s">
        <v>254</v>
      </c>
      <c r="B12" s="11" t="s">
        <v>255</v>
      </c>
    </row>
    <row r="13" spans="1:2" ht="28.8" x14ac:dyDescent="0.3">
      <c r="A13" s="10" t="s">
        <v>256</v>
      </c>
      <c r="B13" s="11" t="s">
        <v>257</v>
      </c>
    </row>
    <row r="14" spans="1:2" ht="28.8" x14ac:dyDescent="0.3">
      <c r="A14" s="10" t="s">
        <v>258</v>
      </c>
      <c r="B14" s="11" t="s">
        <v>259</v>
      </c>
    </row>
    <row r="15" spans="1:2" ht="43.2" x14ac:dyDescent="0.3">
      <c r="A15" s="10" t="s">
        <v>260</v>
      </c>
      <c r="B15" s="11" t="s">
        <v>261</v>
      </c>
    </row>
    <row r="16" spans="1:2" ht="28.8" x14ac:dyDescent="0.3">
      <c r="A16" s="12" t="s">
        <v>262</v>
      </c>
      <c r="B16" s="11" t="s">
        <v>263</v>
      </c>
    </row>
    <row r="17" spans="1:2" ht="28.8" x14ac:dyDescent="0.3">
      <c r="A17" s="12" t="s">
        <v>264</v>
      </c>
      <c r="B17" s="11" t="s">
        <v>265</v>
      </c>
    </row>
    <row r="18" spans="1:2" ht="86.4" x14ac:dyDescent="0.3">
      <c r="A18" s="10" t="s">
        <v>266</v>
      </c>
      <c r="B18" s="11" t="s">
        <v>267</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268</v>
      </c>
    </row>
    <row r="2" spans="1:3" x14ac:dyDescent="0.3">
      <c r="A2" t="s">
        <v>269</v>
      </c>
    </row>
    <row r="3" spans="1:3" x14ac:dyDescent="0.3">
      <c r="A3" s="15" t="s">
        <v>270</v>
      </c>
      <c r="B3" s="15" t="s">
        <v>271</v>
      </c>
      <c r="C3" s="15" t="s">
        <v>272</v>
      </c>
    </row>
    <row r="4" spans="1:3" ht="100.8" x14ac:dyDescent="0.3">
      <c r="A4" s="7" t="s">
        <v>273</v>
      </c>
      <c r="B4" s="11" t="s">
        <v>274</v>
      </c>
      <c r="C4" s="16" t="s">
        <v>275</v>
      </c>
    </row>
    <row r="5" spans="1:3" ht="160.19999999999999" x14ac:dyDescent="0.3">
      <c r="A5" s="7" t="s">
        <v>276</v>
      </c>
      <c r="B5" s="11" t="s">
        <v>277</v>
      </c>
      <c r="C5" s="16" t="s">
        <v>275</v>
      </c>
    </row>
    <row r="6" spans="1:3" ht="43.2" x14ac:dyDescent="0.3">
      <c r="A6" s="7" t="s">
        <v>278</v>
      </c>
      <c r="B6" s="11" t="s">
        <v>279</v>
      </c>
      <c r="C6" s="17" t="s">
        <v>280</v>
      </c>
    </row>
    <row r="7" spans="1:3" ht="86.4" x14ac:dyDescent="0.3">
      <c r="A7" s="7" t="s">
        <v>281</v>
      </c>
      <c r="B7" s="11" t="s">
        <v>282</v>
      </c>
      <c r="C7" s="17" t="s">
        <v>283</v>
      </c>
    </row>
    <row r="8" spans="1:3" ht="57.6" x14ac:dyDescent="0.3">
      <c r="A8" s="7" t="s">
        <v>284</v>
      </c>
      <c r="B8" s="11" t="s">
        <v>285</v>
      </c>
      <c r="C8" s="17" t="s">
        <v>286</v>
      </c>
    </row>
    <row r="9" spans="1:3" ht="158.4" x14ac:dyDescent="0.3">
      <c r="A9" s="7" t="s">
        <v>287</v>
      </c>
      <c r="B9" s="11" t="s">
        <v>288</v>
      </c>
      <c r="C9" s="17" t="s">
        <v>289</v>
      </c>
    </row>
    <row r="10" spans="1:3" ht="129.6" x14ac:dyDescent="0.3">
      <c r="A10" s="7" t="s">
        <v>290</v>
      </c>
      <c r="B10" s="11" t="s">
        <v>291</v>
      </c>
      <c r="C10" s="17" t="s">
        <v>289</v>
      </c>
    </row>
    <row r="11" spans="1:3" ht="129.6" x14ac:dyDescent="0.3">
      <c r="A11" s="7" t="s">
        <v>292</v>
      </c>
      <c r="B11" s="11" t="s">
        <v>293</v>
      </c>
      <c r="C11" s="17" t="s">
        <v>289</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294</v>
      </c>
    </row>
    <row r="2" spans="1:2" ht="96.6" customHeight="1" x14ac:dyDescent="0.3">
      <c r="A2" s="18" t="s">
        <v>295</v>
      </c>
      <c r="B2" s="18"/>
    </row>
    <row r="3" spans="1:2" x14ac:dyDescent="0.3">
      <c r="A3" s="3" t="s">
        <v>296</v>
      </c>
    </row>
    <row r="4" spans="1:2" ht="20.399999999999999" customHeight="1" x14ac:dyDescent="0.3">
      <c r="A4" s="19" t="s">
        <v>297</v>
      </c>
      <c r="B4" t="s">
        <v>298</v>
      </c>
    </row>
    <row r="5" spans="1:2" ht="66.599999999999994" customHeight="1" x14ac:dyDescent="0.3">
      <c r="A5" s="20">
        <v>1</v>
      </c>
      <c r="B5" s="7" t="s">
        <v>299</v>
      </c>
    </row>
    <row r="6" spans="1:2" ht="100.8" x14ac:dyDescent="0.3">
      <c r="A6" s="20">
        <v>2</v>
      </c>
      <c r="B6" s="11" t="s">
        <v>300</v>
      </c>
    </row>
    <row r="7" spans="1:2" ht="88.2" customHeight="1" x14ac:dyDescent="0.3">
      <c r="A7" s="20">
        <v>3</v>
      </c>
      <c r="B7" s="11" t="s">
        <v>301</v>
      </c>
    </row>
    <row r="8" spans="1:2" ht="87.6" customHeight="1" x14ac:dyDescent="0.3">
      <c r="A8" s="20">
        <v>0</v>
      </c>
      <c r="B8" s="11" t="s">
        <v>302</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303</v>
      </c>
      <c r="B1" s="1" t="s">
        <v>272</v>
      </c>
    </row>
    <row r="2" spans="1:2" ht="28.8" x14ac:dyDescent="0.3">
      <c r="A2" s="17" t="s">
        <v>304</v>
      </c>
      <c r="B2" s="8" t="s">
        <v>305</v>
      </c>
    </row>
    <row r="3" spans="1:2" ht="28.8" x14ac:dyDescent="0.3">
      <c r="A3" s="17" t="s">
        <v>306</v>
      </c>
      <c r="B3" s="8" t="s">
        <v>307</v>
      </c>
    </row>
    <row r="4" spans="1:2" ht="28.8" x14ac:dyDescent="0.3">
      <c r="A4" s="17" t="s">
        <v>308</v>
      </c>
      <c r="B4" s="8" t="s">
        <v>309</v>
      </c>
    </row>
    <row r="5" spans="1:2" ht="43.2" x14ac:dyDescent="0.3">
      <c r="A5" s="17" t="s">
        <v>310</v>
      </c>
      <c r="B5" s="8" t="s">
        <v>311</v>
      </c>
    </row>
    <row r="6" spans="1:2" ht="28.8" x14ac:dyDescent="0.3">
      <c r="A6" s="17" t="s">
        <v>286</v>
      </c>
      <c r="B6" s="8" t="s">
        <v>312</v>
      </c>
    </row>
    <row r="7" spans="1:2" ht="43.2" x14ac:dyDescent="0.3">
      <c r="A7" s="17" t="s">
        <v>289</v>
      </c>
      <c r="B7" s="8" t="s">
        <v>313</v>
      </c>
    </row>
    <row r="8" spans="1:2" ht="43.2" x14ac:dyDescent="0.3">
      <c r="A8" s="17" t="s">
        <v>283</v>
      </c>
      <c r="B8" s="8" t="s">
        <v>314</v>
      </c>
    </row>
    <row r="9" spans="1:2" ht="28.8" x14ac:dyDescent="0.3">
      <c r="A9" s="17" t="s">
        <v>315</v>
      </c>
      <c r="B9" s="8" t="s">
        <v>316</v>
      </c>
    </row>
    <row r="10" spans="1:2" ht="28.8" x14ac:dyDescent="0.3">
      <c r="A10" s="17" t="s">
        <v>280</v>
      </c>
      <c r="B10" s="8" t="s">
        <v>317</v>
      </c>
    </row>
    <row r="11" spans="1:2" ht="28.8" x14ac:dyDescent="0.3">
      <c r="A11" s="17" t="s">
        <v>318</v>
      </c>
      <c r="B11" s="8" t="s">
        <v>319</v>
      </c>
    </row>
    <row r="12" spans="1:2" ht="28.8" x14ac:dyDescent="0.3">
      <c r="A12" s="17" t="s">
        <v>320</v>
      </c>
      <c r="B12" s="8" t="s">
        <v>321</v>
      </c>
    </row>
    <row r="13" spans="1:2" ht="43.2" x14ac:dyDescent="0.3">
      <c r="A13" s="17" t="s">
        <v>322</v>
      </c>
      <c r="B13" s="8" t="s">
        <v>323</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50"/>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208</v>
      </c>
      <c r="C1" t="s">
        <v>210</v>
      </c>
      <c r="D1" t="s">
        <v>1</v>
      </c>
      <c r="E1" t="s">
        <v>2</v>
      </c>
      <c r="F1" t="s">
        <v>214</v>
      </c>
      <c r="G1" t="s">
        <v>3</v>
      </c>
      <c r="H1" t="s">
        <v>4</v>
      </c>
      <c r="I1" t="s">
        <v>5</v>
      </c>
      <c r="J1" t="s">
        <v>6</v>
      </c>
      <c r="K1" t="s">
        <v>7</v>
      </c>
      <c r="L1" t="s">
        <v>8</v>
      </c>
      <c r="M1" t="s">
        <v>9</v>
      </c>
      <c r="N1" t="s">
        <v>216</v>
      </c>
      <c r="O1" t="s">
        <v>218</v>
      </c>
      <c r="P1" t="s">
        <v>385</v>
      </c>
      <c r="Q1" t="s">
        <v>386</v>
      </c>
      <c r="R1" t="s">
        <v>387</v>
      </c>
      <c r="S1" t="s">
        <v>388</v>
      </c>
      <c r="T1" t="s">
        <v>389</v>
      </c>
      <c r="U1" t="s">
        <v>390</v>
      </c>
      <c r="V1" t="s">
        <v>391</v>
      </c>
      <c r="W1" t="s">
        <v>392</v>
      </c>
      <c r="X1" t="s">
        <v>393</v>
      </c>
      <c r="Y1" t="s">
        <v>394</v>
      </c>
      <c r="Z1" t="s">
        <v>395</v>
      </c>
      <c r="AA1" t="s">
        <v>222</v>
      </c>
      <c r="AB1" t="s">
        <v>10</v>
      </c>
      <c r="AC1" t="s">
        <v>11</v>
      </c>
      <c r="AD1" t="s">
        <v>224</v>
      </c>
      <c r="AE1" t="s">
        <v>13</v>
      </c>
      <c r="AF1" t="s">
        <v>396</v>
      </c>
      <c r="AG1" t="s">
        <v>14</v>
      </c>
      <c r="AH1" t="s">
        <v>397</v>
      </c>
      <c r="AI1" t="s">
        <v>15</v>
      </c>
      <c r="AJ1" t="s">
        <v>16</v>
      </c>
      <c r="AK1" t="s">
        <v>398</v>
      </c>
      <c r="AL1" t="s">
        <v>399</v>
      </c>
      <c r="AM1" t="s">
        <v>400</v>
      </c>
      <c r="AN1" t="s">
        <v>401</v>
      </c>
      <c r="AO1" t="s">
        <v>402</v>
      </c>
      <c r="AP1" t="s">
        <v>403</v>
      </c>
      <c r="AQ1" t="s">
        <v>404</v>
      </c>
      <c r="AR1" t="s">
        <v>17</v>
      </c>
      <c r="AS1" t="s">
        <v>18</v>
      </c>
      <c r="AT1" t="s">
        <v>19</v>
      </c>
      <c r="AU1" t="s">
        <v>20</v>
      </c>
      <c r="AV1" t="s">
        <v>21</v>
      </c>
      <c r="AW1" t="s">
        <v>22</v>
      </c>
      <c r="AX1" t="s">
        <v>23</v>
      </c>
      <c r="AY1" t="s">
        <v>24</v>
      </c>
      <c r="AZ1" t="s">
        <v>25</v>
      </c>
      <c r="BA1" t="s">
        <v>26</v>
      </c>
      <c r="BB1" t="s">
        <v>27</v>
      </c>
      <c r="BC1" t="s">
        <v>28</v>
      </c>
      <c r="BD1" t="s">
        <v>29</v>
      </c>
      <c r="BE1" t="s">
        <v>30</v>
      </c>
      <c r="BF1" t="s">
        <v>31</v>
      </c>
      <c r="BG1" t="s">
        <v>231</v>
      </c>
    </row>
    <row r="2" spans="1:59" x14ac:dyDescent="0.3">
      <c r="A2">
        <v>462</v>
      </c>
      <c r="B2" t="s">
        <v>104</v>
      </c>
      <c r="C2" t="s">
        <v>105</v>
      </c>
      <c r="D2" t="s">
        <v>42</v>
      </c>
      <c r="E2" t="s">
        <v>43</v>
      </c>
      <c r="F2">
        <v>67.8</v>
      </c>
      <c r="G2">
        <v>31</v>
      </c>
      <c r="H2">
        <v>45</v>
      </c>
      <c r="I2">
        <v>45</v>
      </c>
      <c r="J2">
        <v>45</v>
      </c>
      <c r="K2">
        <v>45</v>
      </c>
      <c r="L2">
        <v>45</v>
      </c>
      <c r="M2">
        <v>337.02</v>
      </c>
      <c r="N2">
        <v>348.05</v>
      </c>
      <c r="O2">
        <v>12.43</v>
      </c>
      <c r="P2">
        <v>235.74</v>
      </c>
      <c r="Q2">
        <v>181.46</v>
      </c>
      <c r="R2">
        <v>171.49</v>
      </c>
      <c r="S2">
        <v>203.12</v>
      </c>
      <c r="T2">
        <v>198.75</v>
      </c>
      <c r="U2">
        <v>0.54</v>
      </c>
      <c r="V2">
        <v>0.51</v>
      </c>
      <c r="W2">
        <v>0.6</v>
      </c>
      <c r="X2">
        <v>0.59</v>
      </c>
      <c r="Y2" t="s">
        <v>55</v>
      </c>
      <c r="Z2" t="s">
        <v>55</v>
      </c>
      <c r="AA2">
        <v>5.7</v>
      </c>
      <c r="AB2" t="s">
        <v>45</v>
      </c>
      <c r="AC2" t="s">
        <v>57</v>
      </c>
      <c r="AD2" t="s">
        <v>47</v>
      </c>
      <c r="AE2" t="s">
        <v>48</v>
      </c>
      <c r="AF2" t="s">
        <v>48</v>
      </c>
      <c r="AG2" t="s">
        <v>48</v>
      </c>
      <c r="AH2" t="s">
        <v>48</v>
      </c>
      <c r="AI2" t="s">
        <v>49</v>
      </c>
      <c r="AJ2" t="s">
        <v>49</v>
      </c>
      <c r="AK2">
        <v>73.2</v>
      </c>
      <c r="AL2">
        <v>61.33</v>
      </c>
      <c r="AM2">
        <v>38.659999999999997</v>
      </c>
      <c r="AN2">
        <v>26.79</v>
      </c>
      <c r="AO2">
        <v>11.87</v>
      </c>
      <c r="AP2">
        <v>11.87</v>
      </c>
      <c r="AQ2">
        <v>11.87</v>
      </c>
      <c r="AR2">
        <v>1121</v>
      </c>
      <c r="AS2">
        <v>1121</v>
      </c>
      <c r="AT2">
        <v>7.73</v>
      </c>
      <c r="AU2">
        <v>7.44</v>
      </c>
      <c r="AV2">
        <v>0</v>
      </c>
      <c r="AW2">
        <v>304</v>
      </c>
      <c r="AX2">
        <v>0</v>
      </c>
      <c r="AY2">
        <v>8360</v>
      </c>
      <c r="AZ2">
        <v>0</v>
      </c>
      <c r="BA2">
        <v>0</v>
      </c>
      <c r="BB2">
        <v>624</v>
      </c>
      <c r="BC2">
        <v>0</v>
      </c>
      <c r="BD2">
        <v>7720</v>
      </c>
      <c r="BE2">
        <v>0</v>
      </c>
      <c r="BF2">
        <v>1</v>
      </c>
      <c r="BG2">
        <f>ROW()-1</f>
        <v>1</v>
      </c>
    </row>
    <row r="3" spans="1:59" x14ac:dyDescent="0.3">
      <c r="A3">
        <v>641</v>
      </c>
      <c r="B3" t="s">
        <v>124</v>
      </c>
      <c r="C3" t="s">
        <v>125</v>
      </c>
      <c r="D3" t="s">
        <v>34</v>
      </c>
      <c r="E3" t="s">
        <v>43</v>
      </c>
      <c r="F3">
        <v>70.599999999999994</v>
      </c>
      <c r="G3">
        <v>28</v>
      </c>
      <c r="H3">
        <v>43</v>
      </c>
      <c r="I3">
        <v>45</v>
      </c>
      <c r="J3">
        <v>45</v>
      </c>
      <c r="K3">
        <v>45</v>
      </c>
      <c r="L3">
        <v>45</v>
      </c>
      <c r="M3">
        <v>236.46</v>
      </c>
      <c r="N3">
        <v>244.2</v>
      </c>
      <c r="O3">
        <v>15.39</v>
      </c>
      <c r="P3">
        <v>236.22</v>
      </c>
      <c r="Q3">
        <v>226.99</v>
      </c>
      <c r="R3">
        <v>246.12</v>
      </c>
      <c r="S3">
        <v>281.44</v>
      </c>
      <c r="T3">
        <v>278.19</v>
      </c>
      <c r="U3">
        <v>0.96</v>
      </c>
      <c r="V3">
        <v>1.04</v>
      </c>
      <c r="W3">
        <v>1.19</v>
      </c>
      <c r="X3">
        <v>1.18</v>
      </c>
      <c r="Y3" t="s">
        <v>44</v>
      </c>
      <c r="Z3" t="s">
        <v>44</v>
      </c>
      <c r="AA3">
        <v>6.3</v>
      </c>
      <c r="AB3" t="s">
        <v>126</v>
      </c>
      <c r="AD3" t="s">
        <v>47</v>
      </c>
      <c r="AE3" t="s">
        <v>86</v>
      </c>
      <c r="AF3" t="s">
        <v>86</v>
      </c>
      <c r="AG3" t="s">
        <v>86</v>
      </c>
      <c r="AH3" t="s">
        <v>86</v>
      </c>
      <c r="AI3" t="s">
        <v>87</v>
      </c>
      <c r="AJ3" t="s">
        <v>87</v>
      </c>
      <c r="AK3">
        <v>71.09</v>
      </c>
      <c r="AL3">
        <v>61.33</v>
      </c>
      <c r="AM3">
        <v>38.6</v>
      </c>
      <c r="AN3">
        <v>28.9</v>
      </c>
      <c r="AO3">
        <v>9.6999999999999993</v>
      </c>
      <c r="AP3">
        <v>9.76</v>
      </c>
      <c r="AQ3">
        <v>9.76</v>
      </c>
      <c r="AR3">
        <v>934</v>
      </c>
      <c r="AS3">
        <v>934</v>
      </c>
      <c r="AT3">
        <v>7.93</v>
      </c>
      <c r="AU3">
        <v>7.93</v>
      </c>
      <c r="AV3">
        <v>0</v>
      </c>
      <c r="AW3">
        <v>60</v>
      </c>
      <c r="AX3">
        <v>0</v>
      </c>
      <c r="AY3">
        <v>7346</v>
      </c>
      <c r="AZ3">
        <v>0</v>
      </c>
      <c r="BA3">
        <v>0</v>
      </c>
      <c r="BB3">
        <v>60</v>
      </c>
      <c r="BC3">
        <v>0</v>
      </c>
      <c r="BD3">
        <v>7346</v>
      </c>
      <c r="BE3">
        <v>0</v>
      </c>
      <c r="BF3">
        <v>1</v>
      </c>
      <c r="BG3">
        <f t="shared" ref="BG3:BG50" si="0">ROW()-1</f>
        <v>2</v>
      </c>
    </row>
    <row r="4" spans="1:59" x14ac:dyDescent="0.3">
      <c r="A4">
        <v>972</v>
      </c>
      <c r="B4" t="s">
        <v>187</v>
      </c>
      <c r="C4" t="s">
        <v>188</v>
      </c>
      <c r="D4" t="s">
        <v>42</v>
      </c>
      <c r="E4" t="s">
        <v>43</v>
      </c>
      <c r="F4">
        <v>81.400000000000006</v>
      </c>
      <c r="G4">
        <v>35</v>
      </c>
      <c r="H4">
        <v>45</v>
      </c>
      <c r="I4">
        <v>45</v>
      </c>
      <c r="J4">
        <v>45</v>
      </c>
      <c r="K4">
        <v>45</v>
      </c>
      <c r="L4">
        <v>45</v>
      </c>
      <c r="M4">
        <v>229.44</v>
      </c>
      <c r="N4">
        <v>236.95</v>
      </c>
      <c r="O4">
        <v>10.57</v>
      </c>
      <c r="P4">
        <v>212.5</v>
      </c>
      <c r="Q4">
        <v>186.34</v>
      </c>
      <c r="R4">
        <v>196.61</v>
      </c>
      <c r="S4">
        <v>211.08</v>
      </c>
      <c r="T4">
        <v>206.5</v>
      </c>
      <c r="U4">
        <v>0.81</v>
      </c>
      <c r="V4">
        <v>0.86</v>
      </c>
      <c r="W4">
        <v>0.92</v>
      </c>
      <c r="X4">
        <v>0.9</v>
      </c>
      <c r="Y4" t="s">
        <v>44</v>
      </c>
      <c r="Z4" t="s">
        <v>44</v>
      </c>
      <c r="AA4">
        <v>4</v>
      </c>
      <c r="AB4" t="s">
        <v>129</v>
      </c>
      <c r="AC4" t="s">
        <v>189</v>
      </c>
      <c r="AD4" t="s">
        <v>47</v>
      </c>
      <c r="AE4" t="s">
        <v>48</v>
      </c>
      <c r="AF4" t="s">
        <v>48</v>
      </c>
      <c r="AG4" t="s">
        <v>48</v>
      </c>
      <c r="AH4" t="s">
        <v>48</v>
      </c>
      <c r="AI4" t="s">
        <v>49</v>
      </c>
      <c r="AJ4" t="s">
        <v>49</v>
      </c>
      <c r="AK4">
        <v>66.989999999999995</v>
      </c>
      <c r="AL4">
        <v>61.33</v>
      </c>
      <c r="AM4">
        <v>38.659999999999997</v>
      </c>
      <c r="AN4">
        <v>33</v>
      </c>
      <c r="AO4">
        <v>5.66</v>
      </c>
      <c r="AP4">
        <v>5.66</v>
      </c>
      <c r="AQ4">
        <v>5.66</v>
      </c>
      <c r="AR4">
        <v>534</v>
      </c>
      <c r="AS4">
        <v>534</v>
      </c>
      <c r="AT4">
        <v>7.89</v>
      </c>
      <c r="AU4">
        <v>8</v>
      </c>
      <c r="AV4">
        <v>0</v>
      </c>
      <c r="AW4">
        <v>60</v>
      </c>
      <c r="AX4">
        <v>0</v>
      </c>
      <c r="AY4">
        <v>4152</v>
      </c>
      <c r="AZ4">
        <v>0</v>
      </c>
      <c r="BA4">
        <v>0</v>
      </c>
      <c r="BB4">
        <v>0</v>
      </c>
      <c r="BC4">
        <v>0</v>
      </c>
      <c r="BD4">
        <v>4272</v>
      </c>
      <c r="BE4">
        <v>0</v>
      </c>
      <c r="BF4">
        <v>1</v>
      </c>
      <c r="BG4">
        <f t="shared" si="0"/>
        <v>3</v>
      </c>
    </row>
    <row r="5" spans="1:59" x14ac:dyDescent="0.3">
      <c r="A5">
        <v>68</v>
      </c>
      <c r="B5" t="s">
        <v>40</v>
      </c>
      <c r="C5" t="s">
        <v>41</v>
      </c>
      <c r="D5" t="s">
        <v>42</v>
      </c>
      <c r="E5" t="s">
        <v>43</v>
      </c>
      <c r="F5">
        <v>52.4</v>
      </c>
      <c r="G5">
        <v>22</v>
      </c>
      <c r="H5">
        <v>30</v>
      </c>
      <c r="I5">
        <v>44</v>
      </c>
      <c r="J5">
        <v>45</v>
      </c>
      <c r="K5">
        <v>45</v>
      </c>
      <c r="L5">
        <v>45</v>
      </c>
      <c r="M5">
        <v>207.59</v>
      </c>
      <c r="N5">
        <v>214.38</v>
      </c>
      <c r="O5">
        <v>14.9</v>
      </c>
      <c r="P5">
        <v>119.93</v>
      </c>
      <c r="Q5">
        <v>168.75</v>
      </c>
      <c r="R5">
        <v>187.99</v>
      </c>
      <c r="S5">
        <v>179.22</v>
      </c>
      <c r="T5">
        <v>186.52</v>
      </c>
      <c r="U5">
        <v>0.81</v>
      </c>
      <c r="V5">
        <v>0.91</v>
      </c>
      <c r="W5">
        <v>0.86</v>
      </c>
      <c r="X5">
        <v>0.9</v>
      </c>
      <c r="Y5" t="s">
        <v>44</v>
      </c>
      <c r="Z5" t="s">
        <v>44</v>
      </c>
      <c r="AA5">
        <v>3.9</v>
      </c>
      <c r="AB5" t="s">
        <v>45</v>
      </c>
      <c r="AC5" t="s">
        <v>46</v>
      </c>
      <c r="AD5" t="s">
        <v>47</v>
      </c>
      <c r="AE5" t="s">
        <v>48</v>
      </c>
      <c r="AF5" t="s">
        <v>48</v>
      </c>
      <c r="AG5" t="s">
        <v>48</v>
      </c>
      <c r="AH5" t="s">
        <v>48</v>
      </c>
      <c r="AI5" t="s">
        <v>49</v>
      </c>
      <c r="AJ5" t="s">
        <v>49</v>
      </c>
      <c r="AK5">
        <v>77.650000000000006</v>
      </c>
      <c r="AL5">
        <v>61.33</v>
      </c>
      <c r="AM5">
        <v>36.020000000000003</v>
      </c>
      <c r="AN5">
        <v>22.34</v>
      </c>
      <c r="AO5">
        <v>13.68</v>
      </c>
      <c r="AP5">
        <v>16.32</v>
      </c>
      <c r="AQ5">
        <v>16.32</v>
      </c>
      <c r="AR5">
        <v>1554</v>
      </c>
      <c r="AS5">
        <v>1563</v>
      </c>
      <c r="AT5">
        <v>5.23</v>
      </c>
      <c r="AU5">
        <v>7.78</v>
      </c>
      <c r="AV5">
        <v>0</v>
      </c>
      <c r="AW5">
        <v>3840</v>
      </c>
      <c r="AX5">
        <v>0</v>
      </c>
      <c r="AY5">
        <v>4290</v>
      </c>
      <c r="AZ5">
        <v>0</v>
      </c>
      <c r="BA5">
        <v>0</v>
      </c>
      <c r="BB5">
        <v>96</v>
      </c>
      <c r="BC5">
        <v>0</v>
      </c>
      <c r="BD5">
        <v>12062</v>
      </c>
      <c r="BE5">
        <v>0</v>
      </c>
      <c r="BF5">
        <v>1</v>
      </c>
      <c r="BG5">
        <f t="shared" si="0"/>
        <v>4</v>
      </c>
    </row>
    <row r="6" spans="1:59" x14ac:dyDescent="0.3">
      <c r="A6">
        <v>602</v>
      </c>
      <c r="B6" t="s">
        <v>120</v>
      </c>
      <c r="C6" t="s">
        <v>121</v>
      </c>
      <c r="D6" t="s">
        <v>42</v>
      </c>
      <c r="E6" t="s">
        <v>53</v>
      </c>
      <c r="F6">
        <v>74.599999999999994</v>
      </c>
      <c r="G6">
        <v>28</v>
      </c>
      <c r="H6">
        <v>42</v>
      </c>
      <c r="I6">
        <v>45</v>
      </c>
      <c r="J6">
        <v>45</v>
      </c>
      <c r="K6">
        <v>45</v>
      </c>
      <c r="L6">
        <v>45</v>
      </c>
      <c r="M6">
        <v>186.87</v>
      </c>
      <c r="N6">
        <v>192.99</v>
      </c>
      <c r="O6">
        <v>10.54</v>
      </c>
      <c r="P6">
        <v>173.82</v>
      </c>
      <c r="Q6">
        <v>105.88</v>
      </c>
      <c r="R6">
        <v>101.54</v>
      </c>
      <c r="S6">
        <v>111.46</v>
      </c>
      <c r="T6">
        <v>111.36</v>
      </c>
      <c r="U6">
        <v>0.56999999999999995</v>
      </c>
      <c r="V6">
        <v>0.54</v>
      </c>
      <c r="W6">
        <v>0.6</v>
      </c>
      <c r="X6">
        <v>0.6</v>
      </c>
      <c r="Y6" t="s">
        <v>55</v>
      </c>
      <c r="Z6" t="s">
        <v>55</v>
      </c>
      <c r="AA6">
        <v>4</v>
      </c>
      <c r="AB6" t="s">
        <v>122</v>
      </c>
      <c r="AC6" t="s">
        <v>123</v>
      </c>
      <c r="AD6" t="s">
        <v>47</v>
      </c>
      <c r="AE6" t="s">
        <v>69</v>
      </c>
      <c r="AF6" t="s">
        <v>69</v>
      </c>
      <c r="AG6" t="s">
        <v>69</v>
      </c>
      <c r="AH6" t="s">
        <v>69</v>
      </c>
      <c r="AI6" t="s">
        <v>49</v>
      </c>
      <c r="AJ6" t="s">
        <v>49</v>
      </c>
      <c r="AK6">
        <v>69.38</v>
      </c>
      <c r="AL6">
        <v>61.33</v>
      </c>
      <c r="AM6">
        <v>38.42</v>
      </c>
      <c r="AN6">
        <v>30.61</v>
      </c>
      <c r="AO6">
        <v>7.81</v>
      </c>
      <c r="AP6">
        <v>8.0399999999999991</v>
      </c>
      <c r="AQ6">
        <v>8.0399999999999991</v>
      </c>
      <c r="AR6">
        <v>764</v>
      </c>
      <c r="AS6">
        <v>764</v>
      </c>
      <c r="AT6">
        <v>3.97</v>
      </c>
      <c r="AU6">
        <v>3.97</v>
      </c>
      <c r="AV6">
        <v>0</v>
      </c>
      <c r="AW6">
        <v>3033</v>
      </c>
      <c r="AX6">
        <v>0</v>
      </c>
      <c r="AY6">
        <v>0</v>
      </c>
      <c r="AZ6">
        <v>0</v>
      </c>
      <c r="BA6">
        <v>0</v>
      </c>
      <c r="BB6">
        <v>3033</v>
      </c>
      <c r="BC6">
        <v>0</v>
      </c>
      <c r="BD6">
        <v>0</v>
      </c>
      <c r="BE6">
        <v>0</v>
      </c>
      <c r="BF6">
        <v>0</v>
      </c>
      <c r="BG6">
        <f t="shared" si="0"/>
        <v>5</v>
      </c>
    </row>
    <row r="7" spans="1:59" x14ac:dyDescent="0.3">
      <c r="A7">
        <v>552</v>
      </c>
      <c r="B7" t="s">
        <v>118</v>
      </c>
      <c r="C7" t="s">
        <v>119</v>
      </c>
      <c r="D7" t="s">
        <v>60</v>
      </c>
      <c r="E7" t="s">
        <v>53</v>
      </c>
      <c r="F7">
        <v>65.400000000000006</v>
      </c>
      <c r="G7">
        <v>25</v>
      </c>
      <c r="H7">
        <v>41</v>
      </c>
      <c r="I7">
        <v>42</v>
      </c>
      <c r="J7">
        <v>44</v>
      </c>
      <c r="K7">
        <v>45</v>
      </c>
      <c r="L7">
        <v>45</v>
      </c>
      <c r="M7">
        <v>148.29</v>
      </c>
      <c r="N7">
        <v>153.13999999999999</v>
      </c>
      <c r="O7">
        <v>9.24</v>
      </c>
      <c r="P7">
        <v>123.47</v>
      </c>
      <c r="Q7">
        <v>94.67</v>
      </c>
      <c r="R7">
        <v>106.47</v>
      </c>
      <c r="S7">
        <v>103.3</v>
      </c>
      <c r="T7">
        <v>109.53</v>
      </c>
      <c r="U7">
        <v>0.64</v>
      </c>
      <c r="V7">
        <v>0.72</v>
      </c>
      <c r="W7">
        <v>0.7</v>
      </c>
      <c r="X7">
        <v>0.74</v>
      </c>
      <c r="Y7" t="s">
        <v>55</v>
      </c>
      <c r="Z7" t="s">
        <v>55</v>
      </c>
      <c r="AA7">
        <v>5.5</v>
      </c>
      <c r="AC7" t="s">
        <v>66</v>
      </c>
      <c r="AD7" t="s">
        <v>47</v>
      </c>
      <c r="AE7" t="s">
        <v>48</v>
      </c>
      <c r="AF7" t="s">
        <v>48</v>
      </c>
      <c r="AG7" t="s">
        <v>48</v>
      </c>
      <c r="AH7" t="s">
        <v>48</v>
      </c>
      <c r="AI7" t="s">
        <v>49</v>
      </c>
      <c r="AJ7" t="s">
        <v>49</v>
      </c>
      <c r="AK7">
        <v>73.38</v>
      </c>
      <c r="AL7">
        <v>61.33</v>
      </c>
      <c r="AM7">
        <v>37.99</v>
      </c>
      <c r="AN7">
        <v>26.61</v>
      </c>
      <c r="AO7">
        <v>11.38</v>
      </c>
      <c r="AP7">
        <v>12.04</v>
      </c>
      <c r="AQ7">
        <v>12.04</v>
      </c>
      <c r="AR7">
        <v>1092</v>
      </c>
      <c r="AS7">
        <v>1148</v>
      </c>
      <c r="AT7">
        <v>3.95</v>
      </c>
      <c r="AU7">
        <v>3.95</v>
      </c>
      <c r="AV7">
        <v>0</v>
      </c>
      <c r="AW7">
        <v>4318</v>
      </c>
      <c r="AX7">
        <v>0</v>
      </c>
      <c r="AY7">
        <v>0</v>
      </c>
      <c r="AZ7">
        <v>0</v>
      </c>
      <c r="BA7">
        <v>0</v>
      </c>
      <c r="BB7">
        <v>4536</v>
      </c>
      <c r="BC7">
        <v>0</v>
      </c>
      <c r="BD7">
        <v>0</v>
      </c>
      <c r="BE7">
        <v>0</v>
      </c>
      <c r="BF7">
        <v>1</v>
      </c>
      <c r="BG7">
        <f t="shared" si="0"/>
        <v>6</v>
      </c>
    </row>
    <row r="8" spans="1:59" x14ac:dyDescent="0.3">
      <c r="A8">
        <v>682</v>
      </c>
      <c r="B8" t="s">
        <v>130</v>
      </c>
      <c r="C8" t="s">
        <v>131</v>
      </c>
      <c r="D8" t="s">
        <v>65</v>
      </c>
      <c r="E8" t="s">
        <v>53</v>
      </c>
      <c r="F8">
        <v>34.5</v>
      </c>
      <c r="G8">
        <v>16</v>
      </c>
      <c r="H8">
        <v>24</v>
      </c>
      <c r="I8">
        <v>41</v>
      </c>
      <c r="J8">
        <v>34</v>
      </c>
      <c r="K8">
        <v>45</v>
      </c>
      <c r="L8">
        <v>45</v>
      </c>
      <c r="M8">
        <v>107.81</v>
      </c>
      <c r="N8">
        <v>111.34</v>
      </c>
      <c r="O8">
        <v>8.77</v>
      </c>
      <c r="P8">
        <v>51.67</v>
      </c>
      <c r="Q8">
        <v>58.81</v>
      </c>
      <c r="R8">
        <v>49.84</v>
      </c>
      <c r="S8">
        <v>64.900000000000006</v>
      </c>
      <c r="T8">
        <v>58.48</v>
      </c>
      <c r="U8">
        <v>0.55000000000000004</v>
      </c>
      <c r="V8">
        <v>0.46</v>
      </c>
      <c r="W8">
        <v>0.6</v>
      </c>
      <c r="X8">
        <v>0.54</v>
      </c>
      <c r="Y8" t="s">
        <v>55</v>
      </c>
      <c r="Z8" t="s">
        <v>55</v>
      </c>
      <c r="AA8">
        <v>4.7</v>
      </c>
      <c r="AB8" t="s">
        <v>132</v>
      </c>
      <c r="AC8" t="s">
        <v>57</v>
      </c>
      <c r="AD8" t="s">
        <v>47</v>
      </c>
      <c r="AE8" t="s">
        <v>69</v>
      </c>
      <c r="AF8" t="s">
        <v>69</v>
      </c>
      <c r="AG8" t="s">
        <v>69</v>
      </c>
      <c r="AH8" t="s">
        <v>69</v>
      </c>
      <c r="AI8" t="s">
        <v>49</v>
      </c>
      <c r="AJ8" t="s">
        <v>49</v>
      </c>
      <c r="AK8">
        <v>86.85</v>
      </c>
      <c r="AL8">
        <v>61.33</v>
      </c>
      <c r="AM8">
        <v>38.65</v>
      </c>
      <c r="AN8">
        <v>13.14</v>
      </c>
      <c r="AO8">
        <v>25.51</v>
      </c>
      <c r="AP8">
        <v>25.52</v>
      </c>
      <c r="AQ8">
        <v>25.52</v>
      </c>
      <c r="AR8">
        <v>1837</v>
      </c>
      <c r="AS8">
        <v>1389</v>
      </c>
      <c r="AT8">
        <v>4</v>
      </c>
      <c r="AU8">
        <v>4</v>
      </c>
      <c r="AV8">
        <v>0</v>
      </c>
      <c r="AW8">
        <v>7347</v>
      </c>
      <c r="AX8">
        <v>0</v>
      </c>
      <c r="AY8">
        <v>0</v>
      </c>
      <c r="AZ8">
        <v>0</v>
      </c>
      <c r="BA8">
        <v>0</v>
      </c>
      <c r="BB8">
        <v>5555</v>
      </c>
      <c r="BC8">
        <v>0</v>
      </c>
      <c r="BD8">
        <v>0</v>
      </c>
      <c r="BE8">
        <v>0</v>
      </c>
      <c r="BF8">
        <v>0</v>
      </c>
      <c r="BG8">
        <f t="shared" si="0"/>
        <v>7</v>
      </c>
    </row>
    <row r="9" spans="1:59" x14ac:dyDescent="0.3">
      <c r="A9">
        <v>544</v>
      </c>
      <c r="B9" t="s">
        <v>116</v>
      </c>
      <c r="C9" t="s">
        <v>117</v>
      </c>
      <c r="D9" t="s">
        <v>52</v>
      </c>
      <c r="E9" t="s">
        <v>53</v>
      </c>
      <c r="F9">
        <v>39.1</v>
      </c>
      <c r="G9">
        <v>16</v>
      </c>
      <c r="H9">
        <v>32</v>
      </c>
      <c r="I9">
        <v>45</v>
      </c>
      <c r="J9">
        <v>45</v>
      </c>
      <c r="K9">
        <v>45</v>
      </c>
      <c r="L9">
        <v>45</v>
      </c>
      <c r="M9">
        <v>93.01</v>
      </c>
      <c r="N9">
        <v>96.05</v>
      </c>
      <c r="O9">
        <v>7.09</v>
      </c>
      <c r="P9">
        <v>53.03</v>
      </c>
      <c r="Q9">
        <v>108.44</v>
      </c>
      <c r="R9">
        <v>115.07</v>
      </c>
      <c r="S9">
        <v>121.16</v>
      </c>
      <c r="T9">
        <v>123.27</v>
      </c>
      <c r="U9">
        <v>1.17</v>
      </c>
      <c r="V9">
        <v>1.24</v>
      </c>
      <c r="W9">
        <v>1.3</v>
      </c>
      <c r="X9">
        <v>1.33</v>
      </c>
      <c r="Y9" t="s">
        <v>84</v>
      </c>
      <c r="Z9" t="s">
        <v>84</v>
      </c>
      <c r="AA9">
        <v>4</v>
      </c>
      <c r="AC9" t="s">
        <v>115</v>
      </c>
      <c r="AD9" t="s">
        <v>47</v>
      </c>
      <c r="AE9" t="s">
        <v>86</v>
      </c>
      <c r="AF9" t="s">
        <v>86</v>
      </c>
      <c r="AG9" t="s">
        <v>86</v>
      </c>
      <c r="AH9" t="s">
        <v>86</v>
      </c>
      <c r="AI9" t="s">
        <v>87</v>
      </c>
      <c r="AJ9" t="s">
        <v>87</v>
      </c>
      <c r="AK9">
        <v>85.29</v>
      </c>
      <c r="AL9">
        <v>61.33</v>
      </c>
      <c r="AM9">
        <v>31.73</v>
      </c>
      <c r="AN9">
        <v>14.7</v>
      </c>
      <c r="AO9">
        <v>17.03</v>
      </c>
      <c r="AP9">
        <v>23.96</v>
      </c>
      <c r="AQ9">
        <v>23.96</v>
      </c>
      <c r="AR9">
        <v>2270</v>
      </c>
      <c r="AS9">
        <v>2270</v>
      </c>
      <c r="AT9">
        <v>3.76</v>
      </c>
      <c r="AU9">
        <v>3.71</v>
      </c>
      <c r="AV9">
        <v>1</v>
      </c>
      <c r="AW9">
        <v>8324</v>
      </c>
      <c r="AX9">
        <v>0</v>
      </c>
      <c r="AY9">
        <v>200</v>
      </c>
      <c r="AZ9">
        <v>0</v>
      </c>
      <c r="BA9">
        <v>1</v>
      </c>
      <c r="BB9">
        <v>8424</v>
      </c>
      <c r="BC9">
        <v>0</v>
      </c>
      <c r="BD9">
        <v>0</v>
      </c>
      <c r="BE9">
        <v>0</v>
      </c>
      <c r="BF9">
        <v>1</v>
      </c>
      <c r="BG9">
        <f t="shared" si="0"/>
        <v>8</v>
      </c>
    </row>
    <row r="10" spans="1:59" x14ac:dyDescent="0.3">
      <c r="A10">
        <v>731</v>
      </c>
      <c r="B10" t="s">
        <v>136</v>
      </c>
      <c r="C10" t="s">
        <v>137</v>
      </c>
      <c r="D10" t="s">
        <v>65</v>
      </c>
      <c r="E10" t="s">
        <v>53</v>
      </c>
      <c r="F10">
        <v>16.2</v>
      </c>
      <c r="G10">
        <v>8</v>
      </c>
      <c r="H10">
        <v>7</v>
      </c>
      <c r="I10">
        <v>17</v>
      </c>
      <c r="J10">
        <v>31</v>
      </c>
      <c r="K10">
        <v>38</v>
      </c>
      <c r="L10">
        <v>45</v>
      </c>
      <c r="M10">
        <v>80.33</v>
      </c>
      <c r="N10">
        <v>82.96</v>
      </c>
      <c r="O10">
        <v>11.32</v>
      </c>
      <c r="P10">
        <v>15.84</v>
      </c>
      <c r="Q10">
        <v>18.27</v>
      </c>
      <c r="R10">
        <v>33.14</v>
      </c>
      <c r="S10">
        <v>31.18</v>
      </c>
      <c r="T10">
        <v>37.200000000000003</v>
      </c>
      <c r="U10">
        <v>0.23</v>
      </c>
      <c r="V10">
        <v>0.41</v>
      </c>
      <c r="W10">
        <v>0.39</v>
      </c>
      <c r="X10">
        <v>0.46</v>
      </c>
      <c r="Y10" t="s">
        <v>54</v>
      </c>
      <c r="Z10" t="s">
        <v>54</v>
      </c>
      <c r="AA10">
        <v>4.8</v>
      </c>
      <c r="AD10" t="s">
        <v>47</v>
      </c>
      <c r="AE10" t="s">
        <v>69</v>
      </c>
      <c r="AF10" t="s">
        <v>69</v>
      </c>
      <c r="AG10" t="s">
        <v>69</v>
      </c>
      <c r="AH10" t="s">
        <v>69</v>
      </c>
      <c r="AI10" t="s">
        <v>49</v>
      </c>
      <c r="AJ10" t="s">
        <v>49</v>
      </c>
      <c r="AK10">
        <v>92.04</v>
      </c>
      <c r="AL10">
        <v>61.33</v>
      </c>
      <c r="AM10">
        <v>24.43</v>
      </c>
      <c r="AN10">
        <v>7.95</v>
      </c>
      <c r="AO10">
        <v>16.48</v>
      </c>
      <c r="AP10">
        <v>30.69</v>
      </c>
      <c r="AQ10">
        <v>30.7</v>
      </c>
      <c r="AR10">
        <v>855</v>
      </c>
      <c r="AS10">
        <v>1902</v>
      </c>
      <c r="AT10">
        <v>3.65</v>
      </c>
      <c r="AU10">
        <v>3.63</v>
      </c>
      <c r="AV10">
        <v>10</v>
      </c>
      <c r="AW10">
        <v>3114</v>
      </c>
      <c r="AX10">
        <v>0</v>
      </c>
      <c r="AY10">
        <v>0</v>
      </c>
      <c r="AZ10">
        <v>0</v>
      </c>
      <c r="BA10">
        <v>17</v>
      </c>
      <c r="BB10">
        <v>6892</v>
      </c>
      <c r="BC10">
        <v>0</v>
      </c>
      <c r="BD10">
        <v>0</v>
      </c>
      <c r="BE10">
        <v>0</v>
      </c>
      <c r="BF10">
        <v>2</v>
      </c>
      <c r="BG10">
        <f t="shared" si="0"/>
        <v>9</v>
      </c>
    </row>
    <row r="11" spans="1:59" x14ac:dyDescent="0.3">
      <c r="A11">
        <v>317</v>
      </c>
      <c r="B11" t="s">
        <v>58</v>
      </c>
      <c r="C11" t="s">
        <v>59</v>
      </c>
      <c r="D11" t="s">
        <v>60</v>
      </c>
      <c r="E11" t="s">
        <v>53</v>
      </c>
      <c r="F11">
        <v>4.5</v>
      </c>
      <c r="G11">
        <v>5</v>
      </c>
      <c r="H11">
        <v>7</v>
      </c>
      <c r="I11">
        <v>7</v>
      </c>
      <c r="J11">
        <v>7</v>
      </c>
      <c r="K11">
        <v>8</v>
      </c>
      <c r="L11">
        <v>13</v>
      </c>
      <c r="M11">
        <v>57.28</v>
      </c>
      <c r="N11">
        <v>59.15</v>
      </c>
      <c r="O11">
        <v>10.7</v>
      </c>
      <c r="P11">
        <v>34.880000000000003</v>
      </c>
      <c r="Q11">
        <v>25.64</v>
      </c>
      <c r="R11">
        <v>22.49</v>
      </c>
      <c r="S11">
        <v>28.31</v>
      </c>
      <c r="T11">
        <v>29.73</v>
      </c>
      <c r="U11">
        <v>0.45</v>
      </c>
      <c r="V11">
        <v>0.39</v>
      </c>
      <c r="W11">
        <v>0.49</v>
      </c>
      <c r="X11">
        <v>0.52</v>
      </c>
      <c r="Y11" t="s">
        <v>55</v>
      </c>
      <c r="Z11" t="s">
        <v>55</v>
      </c>
      <c r="AA11">
        <v>5.6</v>
      </c>
      <c r="AB11" t="s">
        <v>61</v>
      </c>
      <c r="AC11" t="s">
        <v>62</v>
      </c>
      <c r="AD11" t="s">
        <v>47</v>
      </c>
      <c r="AE11" t="s">
        <v>48</v>
      </c>
      <c r="AF11" t="s">
        <v>48</v>
      </c>
      <c r="AG11" t="s">
        <v>48</v>
      </c>
      <c r="AH11" t="s">
        <v>48</v>
      </c>
      <c r="AI11" t="s">
        <v>49</v>
      </c>
      <c r="AJ11" t="s">
        <v>49</v>
      </c>
      <c r="AK11">
        <v>97.65</v>
      </c>
      <c r="AL11">
        <v>61.93</v>
      </c>
      <c r="AM11">
        <v>12.21</v>
      </c>
      <c r="AN11">
        <v>2.33</v>
      </c>
      <c r="AO11">
        <v>9.8800000000000008</v>
      </c>
      <c r="AP11">
        <v>34.369999999999997</v>
      </c>
      <c r="AQ11">
        <v>35.72</v>
      </c>
      <c r="AR11">
        <v>126</v>
      </c>
      <c r="AS11">
        <v>126</v>
      </c>
      <c r="AT11">
        <v>4</v>
      </c>
      <c r="AU11">
        <v>4</v>
      </c>
      <c r="AV11">
        <v>0</v>
      </c>
      <c r="AW11">
        <v>504</v>
      </c>
      <c r="AX11">
        <v>0</v>
      </c>
      <c r="AY11">
        <v>0</v>
      </c>
      <c r="AZ11">
        <v>0</v>
      </c>
      <c r="BA11">
        <v>0</v>
      </c>
      <c r="BB11">
        <v>504</v>
      </c>
      <c r="BC11">
        <v>0</v>
      </c>
      <c r="BD11">
        <v>0</v>
      </c>
      <c r="BE11">
        <v>0</v>
      </c>
      <c r="BF11">
        <v>2</v>
      </c>
      <c r="BG11">
        <f t="shared" si="0"/>
        <v>10</v>
      </c>
    </row>
    <row r="12" spans="1:59" x14ac:dyDescent="0.3">
      <c r="A12">
        <v>313</v>
      </c>
      <c r="B12" t="s">
        <v>50</v>
      </c>
      <c r="C12" t="s">
        <v>51</v>
      </c>
      <c r="D12" t="s">
        <v>52</v>
      </c>
      <c r="E12" t="s">
        <v>53</v>
      </c>
      <c r="F12">
        <v>29.4</v>
      </c>
      <c r="G12">
        <v>11</v>
      </c>
      <c r="H12">
        <v>16</v>
      </c>
      <c r="I12">
        <v>24</v>
      </c>
      <c r="J12">
        <v>42</v>
      </c>
      <c r="K12">
        <v>37</v>
      </c>
      <c r="L12">
        <v>45</v>
      </c>
      <c r="M12">
        <v>56.04</v>
      </c>
      <c r="N12">
        <v>57.87</v>
      </c>
      <c r="O12">
        <v>10.84</v>
      </c>
      <c r="P12">
        <v>24.78</v>
      </c>
      <c r="Q12">
        <v>18.89</v>
      </c>
      <c r="R12">
        <v>43.14</v>
      </c>
      <c r="S12">
        <v>23.89</v>
      </c>
      <c r="T12">
        <v>38.64</v>
      </c>
      <c r="U12">
        <v>0.34</v>
      </c>
      <c r="V12">
        <v>0.77</v>
      </c>
      <c r="W12">
        <v>0.43</v>
      </c>
      <c r="X12">
        <v>0.69</v>
      </c>
      <c r="Y12" t="s">
        <v>54</v>
      </c>
      <c r="Z12" t="s">
        <v>55</v>
      </c>
      <c r="AA12">
        <v>7.4</v>
      </c>
      <c r="AB12" t="s">
        <v>56</v>
      </c>
      <c r="AC12" t="s">
        <v>57</v>
      </c>
      <c r="AD12" t="s">
        <v>47</v>
      </c>
      <c r="AE12" t="s">
        <v>48</v>
      </c>
      <c r="AF12" t="s">
        <v>48</v>
      </c>
      <c r="AG12" t="s">
        <v>48</v>
      </c>
      <c r="AH12" t="s">
        <v>48</v>
      </c>
      <c r="AI12" t="s">
        <v>49</v>
      </c>
      <c r="AJ12" t="s">
        <v>49</v>
      </c>
      <c r="AK12">
        <v>89.76</v>
      </c>
      <c r="AL12">
        <v>61.33</v>
      </c>
      <c r="AM12">
        <v>28.18</v>
      </c>
      <c r="AN12">
        <v>10.220000000000001</v>
      </c>
      <c r="AO12">
        <v>17.96</v>
      </c>
      <c r="AP12">
        <v>28.43</v>
      </c>
      <c r="AQ12">
        <v>28.43</v>
      </c>
      <c r="AR12">
        <v>1183</v>
      </c>
      <c r="AS12">
        <v>2577</v>
      </c>
      <c r="AT12">
        <v>3.71</v>
      </c>
      <c r="AU12">
        <v>3.52</v>
      </c>
      <c r="AV12">
        <v>5</v>
      </c>
      <c r="AW12">
        <v>4386</v>
      </c>
      <c r="AX12">
        <v>0</v>
      </c>
      <c r="AY12">
        <v>0</v>
      </c>
      <c r="AZ12">
        <v>0</v>
      </c>
      <c r="BA12">
        <v>121</v>
      </c>
      <c r="BB12">
        <v>8957</v>
      </c>
      <c r="BC12">
        <v>0</v>
      </c>
      <c r="BD12">
        <v>0</v>
      </c>
      <c r="BE12">
        <v>0</v>
      </c>
      <c r="BF12">
        <v>1</v>
      </c>
      <c r="BG12">
        <f t="shared" si="0"/>
        <v>11</v>
      </c>
    </row>
    <row r="13" spans="1:59" x14ac:dyDescent="0.3">
      <c r="A13">
        <v>830</v>
      </c>
      <c r="B13" t="s">
        <v>159</v>
      </c>
      <c r="C13" t="s">
        <v>160</v>
      </c>
      <c r="D13" t="s">
        <v>60</v>
      </c>
      <c r="E13" t="s">
        <v>53</v>
      </c>
      <c r="F13">
        <v>5.8</v>
      </c>
      <c r="G13">
        <v>3</v>
      </c>
      <c r="H13">
        <v>2</v>
      </c>
      <c r="I13">
        <v>1</v>
      </c>
      <c r="J13">
        <v>2</v>
      </c>
      <c r="K13">
        <v>17</v>
      </c>
      <c r="L13">
        <v>36</v>
      </c>
      <c r="M13">
        <v>49.38</v>
      </c>
      <c r="N13">
        <v>51</v>
      </c>
      <c r="O13">
        <v>17.920000000000002</v>
      </c>
      <c r="P13">
        <v>1.78</v>
      </c>
      <c r="Q13">
        <v>0.81</v>
      </c>
      <c r="R13">
        <v>1.05</v>
      </c>
      <c r="S13">
        <v>6.16</v>
      </c>
      <c r="T13">
        <v>10.71</v>
      </c>
      <c r="U13">
        <v>0.02</v>
      </c>
      <c r="V13">
        <v>0.02</v>
      </c>
      <c r="W13">
        <v>0.12</v>
      </c>
      <c r="X13">
        <v>0.22</v>
      </c>
      <c r="Y13" t="s">
        <v>54</v>
      </c>
      <c r="Z13" t="s">
        <v>55</v>
      </c>
      <c r="AA13">
        <v>2.8</v>
      </c>
      <c r="AC13" t="s">
        <v>161</v>
      </c>
      <c r="AD13" t="s">
        <v>47</v>
      </c>
      <c r="AE13" t="s">
        <v>70</v>
      </c>
      <c r="AF13" t="s">
        <v>70</v>
      </c>
      <c r="AG13" t="s">
        <v>69</v>
      </c>
      <c r="AH13" t="s">
        <v>69</v>
      </c>
      <c r="AK13">
        <v>97.68</v>
      </c>
      <c r="AL13">
        <v>62.1</v>
      </c>
      <c r="AM13">
        <v>9.27</v>
      </c>
      <c r="AN13">
        <v>2.31</v>
      </c>
      <c r="AO13">
        <v>6.96</v>
      </c>
      <c r="AP13">
        <v>33.450000000000003</v>
      </c>
      <c r="AQ13">
        <v>35.58</v>
      </c>
      <c r="AR13">
        <v>0</v>
      </c>
      <c r="AS13">
        <v>0</v>
      </c>
      <c r="AT13">
        <v>0</v>
      </c>
      <c r="AU13">
        <v>0</v>
      </c>
      <c r="AV13">
        <v>0</v>
      </c>
      <c r="AW13">
        <v>0</v>
      </c>
      <c r="AX13">
        <v>0</v>
      </c>
      <c r="AY13">
        <v>0</v>
      </c>
      <c r="AZ13">
        <v>0</v>
      </c>
      <c r="BA13">
        <v>0</v>
      </c>
      <c r="BB13">
        <v>0</v>
      </c>
      <c r="BC13">
        <v>0</v>
      </c>
      <c r="BD13">
        <v>0</v>
      </c>
      <c r="BE13">
        <v>0</v>
      </c>
      <c r="BF13">
        <v>0</v>
      </c>
      <c r="BG13">
        <f t="shared" si="0"/>
        <v>12</v>
      </c>
    </row>
    <row r="14" spans="1:59" x14ac:dyDescent="0.3">
      <c r="A14">
        <v>833</v>
      </c>
      <c r="B14" t="s">
        <v>162</v>
      </c>
      <c r="C14" t="s">
        <v>163</v>
      </c>
      <c r="D14" t="s">
        <v>42</v>
      </c>
      <c r="E14" t="s">
        <v>43</v>
      </c>
      <c r="F14">
        <v>23.1</v>
      </c>
      <c r="G14">
        <v>10</v>
      </c>
      <c r="H14">
        <v>17</v>
      </c>
      <c r="I14">
        <v>15</v>
      </c>
      <c r="J14">
        <v>27</v>
      </c>
      <c r="K14">
        <v>43</v>
      </c>
      <c r="L14">
        <v>44</v>
      </c>
      <c r="M14">
        <v>43.52</v>
      </c>
      <c r="N14">
        <v>44.94</v>
      </c>
      <c r="O14">
        <v>6.19</v>
      </c>
      <c r="P14">
        <v>25.49</v>
      </c>
      <c r="Q14">
        <v>13.04</v>
      </c>
      <c r="R14">
        <v>20.05</v>
      </c>
      <c r="S14">
        <v>28.64</v>
      </c>
      <c r="T14">
        <v>28.28</v>
      </c>
      <c r="U14">
        <v>0.3</v>
      </c>
      <c r="V14">
        <v>0.46</v>
      </c>
      <c r="W14">
        <v>0.66</v>
      </c>
      <c r="X14">
        <v>0.65</v>
      </c>
      <c r="Y14" t="s">
        <v>55</v>
      </c>
      <c r="Z14" t="s">
        <v>55</v>
      </c>
      <c r="AA14">
        <v>5.4</v>
      </c>
      <c r="AC14" t="s">
        <v>164</v>
      </c>
      <c r="AD14" t="s">
        <v>68</v>
      </c>
      <c r="AE14" t="s">
        <v>48</v>
      </c>
      <c r="AF14" t="s">
        <v>69</v>
      </c>
      <c r="AG14" t="s">
        <v>48</v>
      </c>
      <c r="AH14" t="s">
        <v>69</v>
      </c>
      <c r="AI14" t="s">
        <v>49</v>
      </c>
      <c r="AJ14" t="s">
        <v>49</v>
      </c>
      <c r="AK14">
        <v>90.42</v>
      </c>
      <c r="AL14">
        <v>61.33</v>
      </c>
      <c r="AM14">
        <v>21.81</v>
      </c>
      <c r="AN14">
        <v>9.57</v>
      </c>
      <c r="AO14">
        <v>12.24</v>
      </c>
      <c r="AP14">
        <v>29.08</v>
      </c>
      <c r="AQ14">
        <v>29.08</v>
      </c>
      <c r="AR14">
        <v>841</v>
      </c>
      <c r="AS14">
        <v>1811</v>
      </c>
      <c r="AT14">
        <v>3.3</v>
      </c>
      <c r="AU14">
        <v>3.35</v>
      </c>
      <c r="AV14">
        <v>26</v>
      </c>
      <c r="AW14">
        <v>2753</v>
      </c>
      <c r="AX14">
        <v>0</v>
      </c>
      <c r="AY14">
        <v>0</v>
      </c>
      <c r="AZ14">
        <v>0</v>
      </c>
      <c r="BA14">
        <v>88</v>
      </c>
      <c r="BB14">
        <v>5972</v>
      </c>
      <c r="BC14">
        <v>0</v>
      </c>
      <c r="BD14">
        <v>0</v>
      </c>
      <c r="BE14">
        <v>0</v>
      </c>
      <c r="BF14">
        <v>2</v>
      </c>
      <c r="BG14">
        <f t="shared" si="0"/>
        <v>13</v>
      </c>
    </row>
    <row r="15" spans="1:59" x14ac:dyDescent="0.3">
      <c r="A15">
        <v>826</v>
      </c>
      <c r="B15" t="s">
        <v>155</v>
      </c>
      <c r="C15" t="s">
        <v>156</v>
      </c>
      <c r="D15" t="s">
        <v>65</v>
      </c>
      <c r="E15" t="s">
        <v>43</v>
      </c>
      <c r="F15">
        <v>36.6</v>
      </c>
      <c r="G15">
        <v>14</v>
      </c>
      <c r="H15">
        <v>16</v>
      </c>
      <c r="I15">
        <v>22</v>
      </c>
      <c r="J15">
        <v>28</v>
      </c>
      <c r="K15">
        <v>31</v>
      </c>
      <c r="L15">
        <v>38</v>
      </c>
      <c r="M15">
        <v>43.05</v>
      </c>
      <c r="N15">
        <v>44.46</v>
      </c>
      <c r="O15">
        <v>5.17</v>
      </c>
      <c r="P15">
        <v>33.229999999999997</v>
      </c>
      <c r="Q15">
        <v>22.2</v>
      </c>
      <c r="R15">
        <v>24.73</v>
      </c>
      <c r="S15">
        <v>26.04</v>
      </c>
      <c r="T15">
        <v>28.59</v>
      </c>
      <c r="U15">
        <v>0.52</v>
      </c>
      <c r="V15">
        <v>0.56999999999999995</v>
      </c>
      <c r="W15">
        <v>0.6</v>
      </c>
      <c r="X15">
        <v>0.66</v>
      </c>
      <c r="Y15" t="s">
        <v>55</v>
      </c>
      <c r="Z15" t="s">
        <v>55</v>
      </c>
      <c r="AA15">
        <v>4.8</v>
      </c>
      <c r="AB15" t="s">
        <v>140</v>
      </c>
      <c r="AD15" t="s">
        <v>68</v>
      </c>
      <c r="AE15" t="s">
        <v>69</v>
      </c>
      <c r="AF15" t="s">
        <v>70</v>
      </c>
      <c r="AG15" t="s">
        <v>69</v>
      </c>
      <c r="AH15" t="s">
        <v>70</v>
      </c>
      <c r="AK15">
        <v>83.79</v>
      </c>
      <c r="AL15">
        <v>61.33</v>
      </c>
      <c r="AM15">
        <v>31.91</v>
      </c>
      <c r="AN15">
        <v>16.2</v>
      </c>
      <c r="AO15">
        <v>15.71</v>
      </c>
      <c r="AP15">
        <v>22.45</v>
      </c>
      <c r="AQ15">
        <v>22.45</v>
      </c>
      <c r="AR15">
        <v>898</v>
      </c>
      <c r="AS15">
        <v>1311</v>
      </c>
      <c r="AT15">
        <v>3.96</v>
      </c>
      <c r="AU15">
        <v>3.93</v>
      </c>
      <c r="AV15">
        <v>0</v>
      </c>
      <c r="AW15">
        <v>3557</v>
      </c>
      <c r="AX15">
        <v>0</v>
      </c>
      <c r="AY15">
        <v>0</v>
      </c>
      <c r="AZ15">
        <v>0</v>
      </c>
      <c r="BA15">
        <v>0</v>
      </c>
      <c r="BB15">
        <v>5151</v>
      </c>
      <c r="BC15">
        <v>0</v>
      </c>
      <c r="BD15">
        <v>0</v>
      </c>
      <c r="BE15">
        <v>0</v>
      </c>
      <c r="BF15">
        <v>0</v>
      </c>
      <c r="BG15">
        <f t="shared" si="0"/>
        <v>14</v>
      </c>
    </row>
    <row r="16" spans="1:59" x14ac:dyDescent="0.3">
      <c r="A16">
        <v>922</v>
      </c>
      <c r="B16" t="s">
        <v>180</v>
      </c>
      <c r="C16" t="s">
        <v>181</v>
      </c>
      <c r="D16" t="s">
        <v>60</v>
      </c>
      <c r="E16" t="s">
        <v>53</v>
      </c>
      <c r="F16">
        <v>9.3000000000000007</v>
      </c>
      <c r="G16">
        <v>3</v>
      </c>
      <c r="H16">
        <v>3</v>
      </c>
      <c r="I16">
        <v>7</v>
      </c>
      <c r="J16">
        <v>33</v>
      </c>
      <c r="K16">
        <v>37</v>
      </c>
      <c r="L16">
        <v>44</v>
      </c>
      <c r="M16">
        <v>31.53</v>
      </c>
      <c r="N16">
        <v>32.56</v>
      </c>
      <c r="O16">
        <v>21.44</v>
      </c>
      <c r="P16">
        <v>14.18</v>
      </c>
      <c r="Q16">
        <v>17.809999999999999</v>
      </c>
      <c r="R16">
        <v>57.83</v>
      </c>
      <c r="S16">
        <v>41.43</v>
      </c>
      <c r="T16">
        <v>55.95</v>
      </c>
      <c r="U16">
        <v>0.56000000000000005</v>
      </c>
      <c r="V16">
        <v>1.83</v>
      </c>
      <c r="W16">
        <v>1.31</v>
      </c>
      <c r="X16">
        <v>1.77</v>
      </c>
      <c r="Y16" t="s">
        <v>44</v>
      </c>
      <c r="Z16" t="s">
        <v>44</v>
      </c>
      <c r="AA16">
        <v>2.8</v>
      </c>
      <c r="AC16" t="s">
        <v>182</v>
      </c>
      <c r="AD16" t="s">
        <v>68</v>
      </c>
      <c r="AE16" t="s">
        <v>69</v>
      </c>
      <c r="AF16" t="s">
        <v>70</v>
      </c>
      <c r="AG16" t="s">
        <v>69</v>
      </c>
      <c r="AH16" t="s">
        <v>70</v>
      </c>
      <c r="AK16">
        <v>95.93</v>
      </c>
      <c r="AL16">
        <v>61.4</v>
      </c>
      <c r="AM16">
        <v>15.96</v>
      </c>
      <c r="AN16">
        <v>4.0599999999999996</v>
      </c>
      <c r="AO16">
        <v>11.9</v>
      </c>
      <c r="AP16">
        <v>34.11</v>
      </c>
      <c r="AQ16">
        <v>34.53</v>
      </c>
      <c r="AR16">
        <v>436</v>
      </c>
      <c r="AS16">
        <v>2731</v>
      </c>
      <c r="AT16">
        <v>3.72</v>
      </c>
      <c r="AU16">
        <v>2.79</v>
      </c>
      <c r="AV16">
        <v>8</v>
      </c>
      <c r="AW16">
        <v>1615</v>
      </c>
      <c r="AX16">
        <v>0</v>
      </c>
      <c r="AY16">
        <v>0</v>
      </c>
      <c r="AZ16">
        <v>0</v>
      </c>
      <c r="BA16">
        <v>847</v>
      </c>
      <c r="BB16">
        <v>6766</v>
      </c>
      <c r="BC16">
        <v>0</v>
      </c>
      <c r="BD16">
        <v>0</v>
      </c>
      <c r="BE16">
        <v>0</v>
      </c>
      <c r="BF16">
        <v>2</v>
      </c>
      <c r="BG16">
        <f t="shared" si="0"/>
        <v>15</v>
      </c>
    </row>
    <row r="17" spans="1:59" x14ac:dyDescent="0.3">
      <c r="A17">
        <v>742</v>
      </c>
      <c r="B17" t="s">
        <v>138</v>
      </c>
      <c r="C17" t="s">
        <v>139</v>
      </c>
      <c r="D17" t="s">
        <v>60</v>
      </c>
      <c r="E17" t="s">
        <v>53</v>
      </c>
      <c r="F17">
        <v>7</v>
      </c>
      <c r="G17">
        <v>3</v>
      </c>
      <c r="H17">
        <v>4</v>
      </c>
      <c r="I17">
        <v>6</v>
      </c>
      <c r="J17">
        <v>11</v>
      </c>
      <c r="K17">
        <v>10</v>
      </c>
      <c r="L17">
        <v>11</v>
      </c>
      <c r="M17">
        <v>30.3</v>
      </c>
      <c r="N17">
        <v>31.29</v>
      </c>
      <c r="O17">
        <v>16.13</v>
      </c>
      <c r="P17">
        <v>15.29</v>
      </c>
      <c r="Q17">
        <v>12.44</v>
      </c>
      <c r="R17">
        <v>20.83</v>
      </c>
      <c r="S17">
        <v>15.25</v>
      </c>
      <c r="T17">
        <v>20.82</v>
      </c>
      <c r="U17">
        <v>0.41</v>
      </c>
      <c r="V17">
        <v>0.69</v>
      </c>
      <c r="W17">
        <v>0.5</v>
      </c>
      <c r="X17">
        <v>0.69</v>
      </c>
      <c r="Y17" t="s">
        <v>55</v>
      </c>
      <c r="Z17" t="s">
        <v>44</v>
      </c>
      <c r="AA17">
        <v>3.9</v>
      </c>
      <c r="AB17" t="s">
        <v>140</v>
      </c>
      <c r="AC17" t="s">
        <v>141</v>
      </c>
      <c r="AD17" t="s">
        <v>68</v>
      </c>
      <c r="AE17" t="s">
        <v>69</v>
      </c>
      <c r="AF17" t="s">
        <v>70</v>
      </c>
      <c r="AG17" t="s">
        <v>48</v>
      </c>
      <c r="AH17" t="s">
        <v>69</v>
      </c>
      <c r="AJ17" t="s">
        <v>49</v>
      </c>
      <c r="AK17">
        <v>97.42</v>
      </c>
      <c r="AL17">
        <v>61.43</v>
      </c>
      <c r="AM17">
        <v>10.23</v>
      </c>
      <c r="AN17">
        <v>2.57</v>
      </c>
      <c r="AO17">
        <v>7.66</v>
      </c>
      <c r="AP17">
        <v>35.54</v>
      </c>
      <c r="AQ17">
        <v>35.99</v>
      </c>
      <c r="AR17">
        <v>233</v>
      </c>
      <c r="AS17">
        <v>635</v>
      </c>
      <c r="AT17">
        <v>3.8</v>
      </c>
      <c r="AU17">
        <v>3.61</v>
      </c>
      <c r="AV17">
        <v>0</v>
      </c>
      <c r="AW17">
        <v>886</v>
      </c>
      <c r="AX17">
        <v>0</v>
      </c>
      <c r="AY17">
        <v>0</v>
      </c>
      <c r="AZ17">
        <v>0</v>
      </c>
      <c r="BA17">
        <v>28</v>
      </c>
      <c r="BB17">
        <v>2262</v>
      </c>
      <c r="BC17">
        <v>0</v>
      </c>
      <c r="BD17">
        <v>0</v>
      </c>
      <c r="BE17">
        <v>0</v>
      </c>
      <c r="BF17">
        <v>2</v>
      </c>
      <c r="BG17">
        <f t="shared" si="0"/>
        <v>16</v>
      </c>
    </row>
    <row r="18" spans="1:59" x14ac:dyDescent="0.3">
      <c r="A18">
        <v>407</v>
      </c>
      <c r="B18" t="s">
        <v>95</v>
      </c>
      <c r="C18" t="s">
        <v>96</v>
      </c>
      <c r="D18" t="s">
        <v>83</v>
      </c>
      <c r="E18" t="s">
        <v>43</v>
      </c>
      <c r="F18">
        <v>17.8</v>
      </c>
      <c r="G18">
        <v>8</v>
      </c>
      <c r="H18">
        <v>10</v>
      </c>
      <c r="I18">
        <v>4</v>
      </c>
      <c r="J18">
        <v>4</v>
      </c>
      <c r="K18">
        <v>6</v>
      </c>
      <c r="L18">
        <v>8</v>
      </c>
      <c r="M18">
        <v>24.94</v>
      </c>
      <c r="N18">
        <v>25.76</v>
      </c>
      <c r="O18">
        <v>3.98</v>
      </c>
      <c r="P18">
        <v>15.87</v>
      </c>
      <c r="Q18">
        <v>3.6</v>
      </c>
      <c r="R18">
        <v>3.35</v>
      </c>
      <c r="S18">
        <v>4.04</v>
      </c>
      <c r="T18">
        <v>4.08</v>
      </c>
      <c r="U18">
        <v>0.14000000000000001</v>
      </c>
      <c r="V18">
        <v>0.13</v>
      </c>
      <c r="W18">
        <v>0.16</v>
      </c>
      <c r="X18">
        <v>0.16</v>
      </c>
      <c r="Y18" t="s">
        <v>54</v>
      </c>
      <c r="Z18" t="s">
        <v>54</v>
      </c>
      <c r="AA18">
        <v>4.4000000000000004</v>
      </c>
      <c r="AC18" t="s">
        <v>97</v>
      </c>
      <c r="AD18" t="s">
        <v>68</v>
      </c>
      <c r="AE18" t="s">
        <v>69</v>
      </c>
      <c r="AF18" t="s">
        <v>70</v>
      </c>
      <c r="AG18" t="s">
        <v>69</v>
      </c>
      <c r="AH18" t="s">
        <v>70</v>
      </c>
      <c r="AK18">
        <v>91.83</v>
      </c>
      <c r="AL18">
        <v>61.34</v>
      </c>
      <c r="AM18">
        <v>23.82</v>
      </c>
      <c r="AN18">
        <v>8.16</v>
      </c>
      <c r="AO18">
        <v>15.66</v>
      </c>
      <c r="AP18">
        <v>30.44</v>
      </c>
      <c r="AQ18">
        <v>30.49</v>
      </c>
      <c r="AR18">
        <v>0</v>
      </c>
      <c r="AS18">
        <v>0</v>
      </c>
      <c r="AT18">
        <v>0</v>
      </c>
      <c r="AU18">
        <v>0</v>
      </c>
      <c r="AV18">
        <v>0</v>
      </c>
      <c r="AW18">
        <v>0</v>
      </c>
      <c r="AX18">
        <v>0</v>
      </c>
      <c r="AY18">
        <v>0</v>
      </c>
      <c r="AZ18">
        <v>0</v>
      </c>
      <c r="BA18">
        <v>0</v>
      </c>
      <c r="BB18">
        <v>0</v>
      </c>
      <c r="BC18">
        <v>0</v>
      </c>
      <c r="BD18">
        <v>0</v>
      </c>
      <c r="BE18">
        <v>0</v>
      </c>
      <c r="BF18">
        <v>0</v>
      </c>
      <c r="BG18">
        <f t="shared" si="0"/>
        <v>17</v>
      </c>
    </row>
    <row r="19" spans="1:59" x14ac:dyDescent="0.3">
      <c r="A19">
        <v>681</v>
      </c>
      <c r="B19" t="s">
        <v>196</v>
      </c>
      <c r="C19" t="s">
        <v>197</v>
      </c>
      <c r="D19" t="s">
        <v>65</v>
      </c>
      <c r="E19" t="s">
        <v>0</v>
      </c>
      <c r="F19">
        <v>1.7</v>
      </c>
      <c r="G19">
        <v>2</v>
      </c>
      <c r="H19" t="s">
        <v>36</v>
      </c>
      <c r="I19" t="s">
        <v>36</v>
      </c>
      <c r="J19" t="s">
        <v>36</v>
      </c>
      <c r="K19" t="s">
        <v>36</v>
      </c>
      <c r="L19" t="s">
        <v>36</v>
      </c>
      <c r="M19">
        <v>23.9</v>
      </c>
      <c r="N19">
        <v>24.68</v>
      </c>
      <c r="O19">
        <v>8.84</v>
      </c>
      <c r="P19" t="s">
        <v>36</v>
      </c>
      <c r="Q19" t="s">
        <v>36</v>
      </c>
      <c r="R19" t="s">
        <v>36</v>
      </c>
      <c r="S19" t="s">
        <v>36</v>
      </c>
      <c r="T19" t="s">
        <v>36</v>
      </c>
      <c r="U19" t="s">
        <v>36</v>
      </c>
      <c r="V19" t="s">
        <v>36</v>
      </c>
      <c r="W19" t="s">
        <v>36</v>
      </c>
      <c r="X19" t="s">
        <v>36</v>
      </c>
      <c r="Y19" t="s">
        <v>73</v>
      </c>
      <c r="Z19" t="s">
        <v>73</v>
      </c>
      <c r="AA19" t="s">
        <v>36</v>
      </c>
      <c r="AB19" t="s">
        <v>198</v>
      </c>
      <c r="AC19" t="s">
        <v>198</v>
      </c>
      <c r="AD19" t="s">
        <v>68</v>
      </c>
      <c r="AE19" t="s">
        <v>199</v>
      </c>
      <c r="AF19" t="s">
        <v>199</v>
      </c>
      <c r="AG19" t="s">
        <v>199</v>
      </c>
      <c r="AH19" t="s">
        <v>199</v>
      </c>
      <c r="AK19" t="s">
        <v>36</v>
      </c>
      <c r="AL19" t="s">
        <v>36</v>
      </c>
      <c r="AM19" t="s">
        <v>36</v>
      </c>
      <c r="AN19" t="s">
        <v>36</v>
      </c>
      <c r="AO19" t="s">
        <v>36</v>
      </c>
      <c r="AP19" t="s">
        <v>36</v>
      </c>
      <c r="AQ19" t="s">
        <v>36</v>
      </c>
      <c r="AR19" t="s">
        <v>36</v>
      </c>
      <c r="AS19" t="s">
        <v>36</v>
      </c>
      <c r="AT19" t="s">
        <v>36</v>
      </c>
      <c r="AU19" t="s">
        <v>36</v>
      </c>
      <c r="AV19" t="s">
        <v>36</v>
      </c>
      <c r="AW19" t="s">
        <v>36</v>
      </c>
      <c r="AX19" t="s">
        <v>36</v>
      </c>
      <c r="AY19" t="s">
        <v>36</v>
      </c>
      <c r="AZ19" t="s">
        <v>36</v>
      </c>
      <c r="BA19" t="s">
        <v>36</v>
      </c>
      <c r="BB19" t="s">
        <v>36</v>
      </c>
      <c r="BC19" t="s">
        <v>36</v>
      </c>
      <c r="BD19" t="s">
        <v>36</v>
      </c>
      <c r="BE19" t="s">
        <v>36</v>
      </c>
      <c r="BF19">
        <v>0</v>
      </c>
      <c r="BG19">
        <f t="shared" si="0"/>
        <v>18</v>
      </c>
    </row>
    <row r="20" spans="1:59" x14ac:dyDescent="0.3">
      <c r="A20">
        <v>762</v>
      </c>
      <c r="B20" t="s">
        <v>145</v>
      </c>
      <c r="C20" t="s">
        <v>146</v>
      </c>
      <c r="D20" t="s">
        <v>114</v>
      </c>
      <c r="E20" t="s">
        <v>43</v>
      </c>
      <c r="F20">
        <v>17.2</v>
      </c>
      <c r="G20">
        <v>7</v>
      </c>
      <c r="H20">
        <v>3</v>
      </c>
      <c r="I20">
        <v>1</v>
      </c>
      <c r="J20">
        <v>14</v>
      </c>
      <c r="K20">
        <v>27</v>
      </c>
      <c r="L20">
        <v>42</v>
      </c>
      <c r="M20">
        <v>23.38</v>
      </c>
      <c r="N20">
        <v>24.15</v>
      </c>
      <c r="O20">
        <v>3.35</v>
      </c>
      <c r="P20">
        <v>0.79</v>
      </c>
      <c r="Q20">
        <v>0.24</v>
      </c>
      <c r="R20">
        <v>6.82</v>
      </c>
      <c r="S20">
        <v>6.72</v>
      </c>
      <c r="T20">
        <v>11.98</v>
      </c>
      <c r="U20">
        <v>0.01</v>
      </c>
      <c r="V20">
        <v>0.28999999999999998</v>
      </c>
      <c r="W20">
        <v>0.28999999999999998</v>
      </c>
      <c r="X20">
        <v>0.51</v>
      </c>
      <c r="Y20" t="s">
        <v>54</v>
      </c>
      <c r="Z20" t="s">
        <v>55</v>
      </c>
      <c r="AA20">
        <v>3</v>
      </c>
      <c r="AB20" t="s">
        <v>147</v>
      </c>
      <c r="AC20" t="s">
        <v>115</v>
      </c>
      <c r="AD20" t="s">
        <v>68</v>
      </c>
      <c r="AE20" t="s">
        <v>70</v>
      </c>
      <c r="AF20" t="s">
        <v>70</v>
      </c>
      <c r="AG20" t="s">
        <v>69</v>
      </c>
      <c r="AH20" t="s">
        <v>70</v>
      </c>
      <c r="AK20">
        <v>92.77</v>
      </c>
      <c r="AL20">
        <v>61.38</v>
      </c>
      <c r="AM20">
        <v>16.829999999999998</v>
      </c>
      <c r="AN20">
        <v>7.22</v>
      </c>
      <c r="AO20">
        <v>9.61</v>
      </c>
      <c r="AP20">
        <v>31.18</v>
      </c>
      <c r="AQ20">
        <v>31.39</v>
      </c>
      <c r="AR20">
        <v>0</v>
      </c>
      <c r="AS20">
        <v>738</v>
      </c>
      <c r="AT20">
        <v>0</v>
      </c>
      <c r="AU20">
        <v>2.2599999999999998</v>
      </c>
      <c r="AV20">
        <v>0</v>
      </c>
      <c r="AW20">
        <v>0</v>
      </c>
      <c r="AX20">
        <v>0</v>
      </c>
      <c r="AY20">
        <v>0</v>
      </c>
      <c r="AZ20">
        <v>0</v>
      </c>
      <c r="BA20">
        <v>311</v>
      </c>
      <c r="BB20">
        <v>1360</v>
      </c>
      <c r="BC20">
        <v>0</v>
      </c>
      <c r="BD20">
        <v>0</v>
      </c>
      <c r="BE20">
        <v>0</v>
      </c>
      <c r="BF20">
        <v>2</v>
      </c>
      <c r="BG20">
        <f t="shared" si="0"/>
        <v>19</v>
      </c>
    </row>
    <row r="21" spans="1:59" x14ac:dyDescent="0.3">
      <c r="A21">
        <v>471</v>
      </c>
      <c r="B21" t="s">
        <v>106</v>
      </c>
      <c r="C21" t="s">
        <v>107</v>
      </c>
      <c r="D21" t="s">
        <v>65</v>
      </c>
      <c r="E21" t="s">
        <v>53</v>
      </c>
      <c r="F21">
        <v>27.1</v>
      </c>
      <c r="G21">
        <v>11</v>
      </c>
      <c r="H21">
        <v>9</v>
      </c>
      <c r="I21">
        <v>17</v>
      </c>
      <c r="J21">
        <v>45</v>
      </c>
      <c r="K21">
        <v>43</v>
      </c>
      <c r="L21">
        <v>45</v>
      </c>
      <c r="M21">
        <v>22.17</v>
      </c>
      <c r="N21">
        <v>22.9</v>
      </c>
      <c r="O21">
        <v>2.64</v>
      </c>
      <c r="P21">
        <v>8.73</v>
      </c>
      <c r="Q21">
        <v>11.07</v>
      </c>
      <c r="R21">
        <v>23.37</v>
      </c>
      <c r="S21">
        <v>19.059999999999999</v>
      </c>
      <c r="T21">
        <v>23.04</v>
      </c>
      <c r="U21">
        <v>0.5</v>
      </c>
      <c r="V21">
        <v>1.05</v>
      </c>
      <c r="W21">
        <v>0.86</v>
      </c>
      <c r="X21">
        <v>1.04</v>
      </c>
      <c r="Y21" t="s">
        <v>44</v>
      </c>
      <c r="Z21" t="s">
        <v>44</v>
      </c>
      <c r="AA21">
        <v>4.9000000000000004</v>
      </c>
      <c r="AD21" t="s">
        <v>68</v>
      </c>
      <c r="AE21" t="s">
        <v>48</v>
      </c>
      <c r="AF21" t="s">
        <v>69</v>
      </c>
      <c r="AG21" t="s">
        <v>48</v>
      </c>
      <c r="AH21" t="s">
        <v>69</v>
      </c>
      <c r="AI21" t="s">
        <v>49</v>
      </c>
      <c r="AJ21" t="s">
        <v>49</v>
      </c>
      <c r="AK21">
        <v>88.74</v>
      </c>
      <c r="AL21">
        <v>61.33</v>
      </c>
      <c r="AM21">
        <v>36.67</v>
      </c>
      <c r="AN21">
        <v>11.25</v>
      </c>
      <c r="AO21">
        <v>25.42</v>
      </c>
      <c r="AP21">
        <v>27.41</v>
      </c>
      <c r="AQ21">
        <v>27.41</v>
      </c>
      <c r="AR21">
        <v>617</v>
      </c>
      <c r="AS21">
        <v>2600</v>
      </c>
      <c r="AT21">
        <v>3.98</v>
      </c>
      <c r="AU21">
        <v>3.93</v>
      </c>
      <c r="AV21">
        <v>0</v>
      </c>
      <c r="AW21">
        <v>2457</v>
      </c>
      <c r="AX21">
        <v>0</v>
      </c>
      <c r="AY21">
        <v>0</v>
      </c>
      <c r="AZ21">
        <v>0</v>
      </c>
      <c r="BA21">
        <v>0</v>
      </c>
      <c r="BB21">
        <v>10210</v>
      </c>
      <c r="BC21">
        <v>0</v>
      </c>
      <c r="BD21">
        <v>0</v>
      </c>
      <c r="BE21">
        <v>0</v>
      </c>
      <c r="BF21">
        <v>1</v>
      </c>
      <c r="BG21">
        <f t="shared" si="0"/>
        <v>20</v>
      </c>
    </row>
    <row r="22" spans="1:59" x14ac:dyDescent="0.3">
      <c r="A22">
        <v>402</v>
      </c>
      <c r="B22" t="s">
        <v>81</v>
      </c>
      <c r="C22" t="s">
        <v>82</v>
      </c>
      <c r="D22" t="s">
        <v>83</v>
      </c>
      <c r="E22" t="s">
        <v>53</v>
      </c>
      <c r="F22">
        <v>15.1</v>
      </c>
      <c r="G22">
        <v>6</v>
      </c>
      <c r="H22">
        <v>11</v>
      </c>
      <c r="I22">
        <v>35</v>
      </c>
      <c r="J22">
        <v>42</v>
      </c>
      <c r="K22">
        <v>45</v>
      </c>
      <c r="L22">
        <v>45</v>
      </c>
      <c r="M22">
        <v>19.87</v>
      </c>
      <c r="N22">
        <v>20.52</v>
      </c>
      <c r="O22">
        <v>7.03</v>
      </c>
      <c r="P22">
        <v>12.9</v>
      </c>
      <c r="Q22">
        <v>29.86</v>
      </c>
      <c r="R22">
        <v>30.93</v>
      </c>
      <c r="S22">
        <v>35</v>
      </c>
      <c r="T22">
        <v>38.630000000000003</v>
      </c>
      <c r="U22">
        <v>1.5</v>
      </c>
      <c r="V22">
        <v>1.56</v>
      </c>
      <c r="W22">
        <v>1.76</v>
      </c>
      <c r="X22">
        <v>1.94</v>
      </c>
      <c r="Y22" t="s">
        <v>84</v>
      </c>
      <c r="Z22" t="s">
        <v>84</v>
      </c>
      <c r="AA22">
        <v>5.6</v>
      </c>
      <c r="AB22" t="s">
        <v>45</v>
      </c>
      <c r="AC22" t="s">
        <v>66</v>
      </c>
      <c r="AD22" t="s">
        <v>68</v>
      </c>
      <c r="AE22" t="s">
        <v>85</v>
      </c>
      <c r="AF22" t="s">
        <v>86</v>
      </c>
      <c r="AG22" t="s">
        <v>85</v>
      </c>
      <c r="AH22" t="s">
        <v>86</v>
      </c>
      <c r="AI22" t="s">
        <v>87</v>
      </c>
      <c r="AJ22" t="s">
        <v>87</v>
      </c>
      <c r="AK22">
        <v>94.35</v>
      </c>
      <c r="AL22">
        <v>61.33</v>
      </c>
      <c r="AM22">
        <v>24.36</v>
      </c>
      <c r="AN22">
        <v>5.64</v>
      </c>
      <c r="AO22">
        <v>18.72</v>
      </c>
      <c r="AP22">
        <v>33.020000000000003</v>
      </c>
      <c r="AQ22">
        <v>33.020000000000003</v>
      </c>
      <c r="AR22">
        <v>2472</v>
      </c>
      <c r="AS22">
        <v>3100</v>
      </c>
      <c r="AT22">
        <v>3.66</v>
      </c>
      <c r="AU22">
        <v>3.49</v>
      </c>
      <c r="AV22">
        <v>13</v>
      </c>
      <c r="AW22">
        <v>9042</v>
      </c>
      <c r="AX22">
        <v>0</v>
      </c>
      <c r="AY22">
        <v>0</v>
      </c>
      <c r="AZ22">
        <v>0</v>
      </c>
      <c r="BA22">
        <v>113</v>
      </c>
      <c r="BB22">
        <v>10710</v>
      </c>
      <c r="BC22">
        <v>0</v>
      </c>
      <c r="BD22">
        <v>0</v>
      </c>
      <c r="BE22">
        <v>0</v>
      </c>
      <c r="BF22">
        <v>2</v>
      </c>
      <c r="BG22">
        <f t="shared" si="0"/>
        <v>21</v>
      </c>
    </row>
    <row r="23" spans="1:59" x14ac:dyDescent="0.3">
      <c r="A23">
        <v>404</v>
      </c>
      <c r="B23" t="s">
        <v>88</v>
      </c>
      <c r="C23" t="s">
        <v>89</v>
      </c>
      <c r="D23" t="s">
        <v>60</v>
      </c>
      <c r="E23" t="s">
        <v>53</v>
      </c>
      <c r="F23">
        <v>12.6</v>
      </c>
      <c r="G23">
        <v>4</v>
      </c>
      <c r="H23">
        <v>4</v>
      </c>
      <c r="I23">
        <v>45</v>
      </c>
      <c r="J23">
        <v>45</v>
      </c>
      <c r="K23">
        <v>45</v>
      </c>
      <c r="L23">
        <v>45</v>
      </c>
      <c r="M23">
        <v>13.84</v>
      </c>
      <c r="N23">
        <v>14.29</v>
      </c>
      <c r="O23">
        <v>10.48</v>
      </c>
      <c r="P23">
        <v>6.93</v>
      </c>
      <c r="Q23">
        <v>149.97999999999999</v>
      </c>
      <c r="R23">
        <v>197.04</v>
      </c>
      <c r="S23">
        <v>168.39</v>
      </c>
      <c r="T23">
        <v>194.31</v>
      </c>
      <c r="U23">
        <v>10.83</v>
      </c>
      <c r="V23">
        <v>14.23</v>
      </c>
      <c r="W23">
        <v>12.16</v>
      </c>
      <c r="X23">
        <v>14.04</v>
      </c>
      <c r="Y23" t="s">
        <v>90</v>
      </c>
      <c r="Z23" t="s">
        <v>90</v>
      </c>
      <c r="AA23">
        <v>2.2000000000000002</v>
      </c>
      <c r="AC23" t="s">
        <v>91</v>
      </c>
      <c r="AD23" t="s">
        <v>68</v>
      </c>
      <c r="AE23" t="s">
        <v>86</v>
      </c>
      <c r="AF23" t="s">
        <v>48</v>
      </c>
      <c r="AG23" t="s">
        <v>86</v>
      </c>
      <c r="AH23" t="s">
        <v>48</v>
      </c>
      <c r="AI23" t="s">
        <v>49</v>
      </c>
      <c r="AJ23" t="s">
        <v>49</v>
      </c>
      <c r="AK23">
        <v>94.44</v>
      </c>
      <c r="AL23">
        <v>61.34</v>
      </c>
      <c r="AM23">
        <v>15.87</v>
      </c>
      <c r="AN23">
        <v>5.55</v>
      </c>
      <c r="AO23">
        <v>10.32</v>
      </c>
      <c r="AP23">
        <v>32.99</v>
      </c>
      <c r="AQ23">
        <v>33.1</v>
      </c>
      <c r="AR23">
        <v>3146</v>
      </c>
      <c r="AS23">
        <v>3146</v>
      </c>
      <c r="AT23">
        <v>5.98</v>
      </c>
      <c r="AU23">
        <v>6.86</v>
      </c>
      <c r="AV23">
        <v>440</v>
      </c>
      <c r="AW23">
        <v>779</v>
      </c>
      <c r="AX23">
        <v>1390</v>
      </c>
      <c r="AY23">
        <v>16195</v>
      </c>
      <c r="AZ23">
        <v>0</v>
      </c>
      <c r="BA23">
        <v>0</v>
      </c>
      <c r="BB23">
        <v>0</v>
      </c>
      <c r="BC23">
        <v>3590</v>
      </c>
      <c r="BD23">
        <v>17978</v>
      </c>
      <c r="BE23">
        <v>0</v>
      </c>
      <c r="BF23">
        <v>2</v>
      </c>
      <c r="BG23">
        <f t="shared" si="0"/>
        <v>22</v>
      </c>
    </row>
    <row r="24" spans="1:59" x14ac:dyDescent="0.3">
      <c r="A24">
        <v>823</v>
      </c>
      <c r="B24" t="s">
        <v>148</v>
      </c>
      <c r="C24" t="s">
        <v>149</v>
      </c>
      <c r="D24" t="s">
        <v>34</v>
      </c>
      <c r="E24" t="s">
        <v>43</v>
      </c>
      <c r="F24">
        <v>14.6</v>
      </c>
      <c r="G24">
        <v>6</v>
      </c>
      <c r="H24">
        <v>7</v>
      </c>
      <c r="I24">
        <v>17</v>
      </c>
      <c r="J24">
        <v>14</v>
      </c>
      <c r="K24">
        <v>27</v>
      </c>
      <c r="L24">
        <v>40</v>
      </c>
      <c r="M24">
        <v>13.65</v>
      </c>
      <c r="N24">
        <v>14.1</v>
      </c>
      <c r="O24">
        <v>3.13</v>
      </c>
      <c r="P24">
        <v>8.34</v>
      </c>
      <c r="Q24">
        <v>23.68</v>
      </c>
      <c r="R24">
        <v>14.23</v>
      </c>
      <c r="S24">
        <v>24.04</v>
      </c>
      <c r="T24">
        <v>25.62</v>
      </c>
      <c r="U24">
        <v>1.74</v>
      </c>
      <c r="V24">
        <v>1.04</v>
      </c>
      <c r="W24">
        <v>1.76</v>
      </c>
      <c r="X24">
        <v>1.88</v>
      </c>
      <c r="Y24" t="s">
        <v>84</v>
      </c>
      <c r="Z24" t="s">
        <v>84</v>
      </c>
      <c r="AA24">
        <v>6.4</v>
      </c>
      <c r="AB24" t="s">
        <v>62</v>
      </c>
      <c r="AD24" t="s">
        <v>68</v>
      </c>
      <c r="AE24" t="s">
        <v>85</v>
      </c>
      <c r="AF24" t="s">
        <v>86</v>
      </c>
      <c r="AG24" t="s">
        <v>85</v>
      </c>
      <c r="AH24" t="s">
        <v>86</v>
      </c>
      <c r="AK24">
        <v>95.46</v>
      </c>
      <c r="AL24">
        <v>62.58</v>
      </c>
      <c r="AM24">
        <v>5.9</v>
      </c>
      <c r="AN24">
        <v>4.53</v>
      </c>
      <c r="AO24">
        <v>1.37</v>
      </c>
      <c r="AP24">
        <v>29.71</v>
      </c>
      <c r="AQ24">
        <v>32.869999999999997</v>
      </c>
      <c r="AR24">
        <v>921</v>
      </c>
      <c r="AS24">
        <v>620</v>
      </c>
      <c r="AT24">
        <v>1.59</v>
      </c>
      <c r="AU24">
        <v>1.74</v>
      </c>
      <c r="AV24">
        <v>674</v>
      </c>
      <c r="AW24">
        <v>788</v>
      </c>
      <c r="AX24">
        <v>0</v>
      </c>
      <c r="AY24">
        <v>0</v>
      </c>
      <c r="AZ24">
        <v>0</v>
      </c>
      <c r="BA24">
        <v>413</v>
      </c>
      <c r="BB24">
        <v>665</v>
      </c>
      <c r="BC24">
        <v>0</v>
      </c>
      <c r="BD24">
        <v>0</v>
      </c>
      <c r="BE24">
        <v>0</v>
      </c>
      <c r="BF24">
        <v>2</v>
      </c>
      <c r="BG24">
        <f t="shared" si="0"/>
        <v>23</v>
      </c>
    </row>
    <row r="25" spans="1:59" x14ac:dyDescent="0.3">
      <c r="A25">
        <v>405</v>
      </c>
      <c r="B25" t="s">
        <v>92</v>
      </c>
      <c r="C25" t="s">
        <v>93</v>
      </c>
      <c r="D25" t="s">
        <v>65</v>
      </c>
      <c r="E25" t="s">
        <v>53</v>
      </c>
      <c r="F25">
        <v>10.1</v>
      </c>
      <c r="G25">
        <v>4</v>
      </c>
      <c r="H25">
        <v>3</v>
      </c>
      <c r="I25">
        <v>2</v>
      </c>
      <c r="J25">
        <v>2</v>
      </c>
      <c r="K25">
        <v>2</v>
      </c>
      <c r="L25">
        <v>2</v>
      </c>
      <c r="M25">
        <v>10.15</v>
      </c>
      <c r="N25">
        <v>10.48</v>
      </c>
      <c r="O25">
        <v>3.44</v>
      </c>
      <c r="P25">
        <v>4.3600000000000003</v>
      </c>
      <c r="Q25">
        <v>2.91</v>
      </c>
      <c r="R25">
        <v>2.8</v>
      </c>
      <c r="S25">
        <v>3.02</v>
      </c>
      <c r="T25">
        <v>2.94</v>
      </c>
      <c r="U25">
        <v>0.28999999999999998</v>
      </c>
      <c r="V25">
        <v>0.28000000000000003</v>
      </c>
      <c r="W25">
        <v>0.3</v>
      </c>
      <c r="X25">
        <v>0.28999999999999998</v>
      </c>
      <c r="Y25" t="s">
        <v>54</v>
      </c>
      <c r="Z25" t="s">
        <v>54</v>
      </c>
      <c r="AA25">
        <v>3.7</v>
      </c>
      <c r="AB25" t="s">
        <v>66</v>
      </c>
      <c r="AC25" t="s">
        <v>94</v>
      </c>
      <c r="AD25" t="s">
        <v>68</v>
      </c>
      <c r="AE25" t="s">
        <v>69</v>
      </c>
      <c r="AF25" t="s">
        <v>70</v>
      </c>
      <c r="AG25" t="s">
        <v>69</v>
      </c>
      <c r="AH25" t="s">
        <v>70</v>
      </c>
      <c r="AK25">
        <v>96.4</v>
      </c>
      <c r="AL25">
        <v>71.34</v>
      </c>
      <c r="AM25">
        <v>6.69</v>
      </c>
      <c r="AN25">
        <v>3.59</v>
      </c>
      <c r="AO25">
        <v>3.1</v>
      </c>
      <c r="AP25">
        <v>17.66</v>
      </c>
      <c r="AQ25">
        <v>25.05</v>
      </c>
      <c r="AR25">
        <v>0</v>
      </c>
      <c r="AS25">
        <v>0</v>
      </c>
      <c r="AT25">
        <v>0</v>
      </c>
      <c r="AU25">
        <v>0</v>
      </c>
      <c r="AV25">
        <v>0</v>
      </c>
      <c r="AW25">
        <v>0</v>
      </c>
      <c r="AX25">
        <v>0</v>
      </c>
      <c r="AY25">
        <v>0</v>
      </c>
      <c r="AZ25">
        <v>0</v>
      </c>
      <c r="BA25">
        <v>0</v>
      </c>
      <c r="BB25">
        <v>0</v>
      </c>
      <c r="BC25">
        <v>0</v>
      </c>
      <c r="BD25">
        <v>0</v>
      </c>
      <c r="BE25">
        <v>0</v>
      </c>
      <c r="BF25">
        <v>0</v>
      </c>
      <c r="BG25">
        <f t="shared" si="0"/>
        <v>24</v>
      </c>
    </row>
    <row r="26" spans="1:59" x14ac:dyDescent="0.3">
      <c r="A26">
        <v>975</v>
      </c>
      <c r="B26" t="s">
        <v>193</v>
      </c>
      <c r="C26" t="s">
        <v>194</v>
      </c>
      <c r="D26" t="s">
        <v>83</v>
      </c>
      <c r="E26" t="s">
        <v>53</v>
      </c>
      <c r="F26">
        <v>17</v>
      </c>
      <c r="G26">
        <v>8</v>
      </c>
      <c r="H26">
        <v>7</v>
      </c>
      <c r="I26">
        <v>21</v>
      </c>
      <c r="J26">
        <v>39</v>
      </c>
      <c r="K26">
        <v>23</v>
      </c>
      <c r="L26">
        <v>39</v>
      </c>
      <c r="M26">
        <v>9.25</v>
      </c>
      <c r="N26">
        <v>9.5500000000000007</v>
      </c>
      <c r="O26">
        <v>1.89</v>
      </c>
      <c r="P26">
        <v>5.19</v>
      </c>
      <c r="Q26">
        <v>11.28</v>
      </c>
      <c r="R26">
        <v>41.54</v>
      </c>
      <c r="S26">
        <v>12.08</v>
      </c>
      <c r="T26">
        <v>27.9</v>
      </c>
      <c r="U26">
        <v>1.22</v>
      </c>
      <c r="V26">
        <v>4.49</v>
      </c>
      <c r="W26">
        <v>1.31</v>
      </c>
      <c r="X26">
        <v>3.02</v>
      </c>
      <c r="Y26" t="s">
        <v>84</v>
      </c>
      <c r="Z26" t="s">
        <v>90</v>
      </c>
      <c r="AA26">
        <v>4.8</v>
      </c>
      <c r="AB26" t="s">
        <v>66</v>
      </c>
      <c r="AC26" t="s">
        <v>195</v>
      </c>
      <c r="AD26" t="s">
        <v>68</v>
      </c>
      <c r="AE26" t="s">
        <v>86</v>
      </c>
      <c r="AF26" t="s">
        <v>48</v>
      </c>
      <c r="AG26" t="s">
        <v>85</v>
      </c>
      <c r="AH26" t="s">
        <v>86</v>
      </c>
      <c r="AI26" t="s">
        <v>49</v>
      </c>
      <c r="AJ26" t="s">
        <v>87</v>
      </c>
      <c r="AK26">
        <v>91.34</v>
      </c>
      <c r="AL26">
        <v>61.33</v>
      </c>
      <c r="AM26">
        <v>24.98</v>
      </c>
      <c r="AN26">
        <v>8.64</v>
      </c>
      <c r="AO26">
        <v>16.34</v>
      </c>
      <c r="AP26">
        <v>30.01</v>
      </c>
      <c r="AQ26">
        <v>30.01</v>
      </c>
      <c r="AR26">
        <v>1230</v>
      </c>
      <c r="AS26">
        <v>2475</v>
      </c>
      <c r="AT26">
        <v>3.66</v>
      </c>
      <c r="AU26">
        <v>3.52</v>
      </c>
      <c r="AV26">
        <v>1</v>
      </c>
      <c r="AW26">
        <v>4502</v>
      </c>
      <c r="AX26">
        <v>0</v>
      </c>
      <c r="AY26">
        <v>0</v>
      </c>
      <c r="AZ26">
        <v>0</v>
      </c>
      <c r="BA26">
        <v>132</v>
      </c>
      <c r="BB26">
        <v>8570</v>
      </c>
      <c r="BC26">
        <v>0</v>
      </c>
      <c r="BD26">
        <v>0</v>
      </c>
      <c r="BE26">
        <v>0</v>
      </c>
      <c r="BF26">
        <v>2</v>
      </c>
      <c r="BG26">
        <f t="shared" si="0"/>
        <v>25</v>
      </c>
    </row>
    <row r="27" spans="1:59" x14ac:dyDescent="0.3">
      <c r="A27">
        <v>901</v>
      </c>
      <c r="B27" t="s">
        <v>177</v>
      </c>
      <c r="C27" t="s">
        <v>178</v>
      </c>
      <c r="D27" t="s">
        <v>34</v>
      </c>
      <c r="E27" t="s">
        <v>53</v>
      </c>
      <c r="F27">
        <v>1</v>
      </c>
      <c r="G27">
        <v>1</v>
      </c>
      <c r="H27">
        <v>1</v>
      </c>
      <c r="I27">
        <v>1</v>
      </c>
      <c r="J27">
        <v>2</v>
      </c>
      <c r="K27">
        <v>1</v>
      </c>
      <c r="L27">
        <v>3</v>
      </c>
      <c r="M27">
        <v>9.1</v>
      </c>
      <c r="N27">
        <v>9.4</v>
      </c>
      <c r="O27">
        <v>9.1</v>
      </c>
      <c r="P27">
        <v>3.9</v>
      </c>
      <c r="Q27">
        <v>2.69</v>
      </c>
      <c r="R27">
        <v>4.59</v>
      </c>
      <c r="S27">
        <v>2.72</v>
      </c>
      <c r="T27">
        <v>4.04</v>
      </c>
      <c r="U27">
        <v>0.3</v>
      </c>
      <c r="V27">
        <v>0.5</v>
      </c>
      <c r="W27">
        <v>0.3</v>
      </c>
      <c r="X27">
        <v>0.44</v>
      </c>
      <c r="Y27" t="s">
        <v>55</v>
      </c>
      <c r="Z27" t="s">
        <v>55</v>
      </c>
      <c r="AA27">
        <v>3.8</v>
      </c>
      <c r="AC27" t="s">
        <v>179</v>
      </c>
      <c r="AD27" t="s">
        <v>68</v>
      </c>
      <c r="AE27" t="s">
        <v>69</v>
      </c>
      <c r="AF27" t="s">
        <v>70</v>
      </c>
      <c r="AG27" t="s">
        <v>69</v>
      </c>
      <c r="AH27" t="s">
        <v>70</v>
      </c>
      <c r="AK27">
        <v>99.77</v>
      </c>
      <c r="AL27">
        <v>64.540000000000006</v>
      </c>
      <c r="AM27">
        <v>2.29</v>
      </c>
      <c r="AN27">
        <v>0.22</v>
      </c>
      <c r="AO27">
        <v>2.0699999999999998</v>
      </c>
      <c r="AP27">
        <v>28.77</v>
      </c>
      <c r="AQ27">
        <v>35.24</v>
      </c>
      <c r="AR27">
        <v>0</v>
      </c>
      <c r="AS27">
        <v>75</v>
      </c>
      <c r="AT27">
        <v>0</v>
      </c>
      <c r="AU27">
        <v>1</v>
      </c>
      <c r="AV27">
        <v>0</v>
      </c>
      <c r="AW27">
        <v>0</v>
      </c>
      <c r="AX27">
        <v>0</v>
      </c>
      <c r="AY27">
        <v>0</v>
      </c>
      <c r="AZ27">
        <v>0</v>
      </c>
      <c r="BA27">
        <v>75</v>
      </c>
      <c r="BB27">
        <v>0</v>
      </c>
      <c r="BC27">
        <v>0</v>
      </c>
      <c r="BD27">
        <v>0</v>
      </c>
      <c r="BE27">
        <v>0</v>
      </c>
      <c r="BF27">
        <v>2</v>
      </c>
      <c r="BG27">
        <f t="shared" si="0"/>
        <v>26</v>
      </c>
    </row>
    <row r="28" spans="1:59" x14ac:dyDescent="0.3">
      <c r="A28">
        <v>571</v>
      </c>
      <c r="B28" t="s">
        <v>202</v>
      </c>
      <c r="C28" t="s">
        <v>203</v>
      </c>
      <c r="D28" t="s">
        <v>204</v>
      </c>
      <c r="E28" t="s">
        <v>0</v>
      </c>
      <c r="F28">
        <v>15.8</v>
      </c>
      <c r="G28">
        <v>6</v>
      </c>
      <c r="H28" t="s">
        <v>36</v>
      </c>
      <c r="I28" t="s">
        <v>36</v>
      </c>
      <c r="J28" t="s">
        <v>36</v>
      </c>
      <c r="K28" t="s">
        <v>36</v>
      </c>
      <c r="L28" t="s">
        <v>36</v>
      </c>
      <c r="M28">
        <v>8.26</v>
      </c>
      <c r="N28">
        <v>8.5299999999999994</v>
      </c>
      <c r="O28">
        <v>2.36</v>
      </c>
      <c r="P28" t="s">
        <v>36</v>
      </c>
      <c r="Q28" t="s">
        <v>36</v>
      </c>
      <c r="R28" t="s">
        <v>36</v>
      </c>
      <c r="S28" t="s">
        <v>36</v>
      </c>
      <c r="T28" t="s">
        <v>36</v>
      </c>
      <c r="U28" t="s">
        <v>36</v>
      </c>
      <c r="V28" t="s">
        <v>36</v>
      </c>
      <c r="W28" t="s">
        <v>36</v>
      </c>
      <c r="X28" t="s">
        <v>36</v>
      </c>
      <c r="Y28" t="s">
        <v>73</v>
      </c>
      <c r="Z28" t="s">
        <v>73</v>
      </c>
      <c r="AA28">
        <v>4.3</v>
      </c>
      <c r="AC28" t="s">
        <v>66</v>
      </c>
      <c r="AD28" t="s">
        <v>68</v>
      </c>
      <c r="AE28" t="s">
        <v>205</v>
      </c>
      <c r="AF28" t="s">
        <v>205</v>
      </c>
      <c r="AG28" t="s">
        <v>205</v>
      </c>
      <c r="AH28" t="s">
        <v>205</v>
      </c>
      <c r="AK28">
        <v>94.08</v>
      </c>
      <c r="AL28">
        <v>61.41</v>
      </c>
      <c r="AM28">
        <v>12.55</v>
      </c>
      <c r="AN28">
        <v>5.91</v>
      </c>
      <c r="AO28">
        <v>6.64</v>
      </c>
      <c r="AP28">
        <v>32.56</v>
      </c>
      <c r="AQ28">
        <v>32.68</v>
      </c>
      <c r="AR28">
        <v>1414</v>
      </c>
      <c r="AS28">
        <v>1336</v>
      </c>
      <c r="AT28">
        <v>2.76</v>
      </c>
      <c r="AU28">
        <v>2.78</v>
      </c>
      <c r="AV28">
        <v>358</v>
      </c>
      <c r="AW28">
        <v>3540</v>
      </c>
      <c r="AX28">
        <v>0</v>
      </c>
      <c r="AY28">
        <v>0</v>
      </c>
      <c r="AZ28">
        <v>0</v>
      </c>
      <c r="BA28">
        <v>322</v>
      </c>
      <c r="BB28">
        <v>3398</v>
      </c>
      <c r="BC28">
        <v>0</v>
      </c>
      <c r="BD28">
        <v>0</v>
      </c>
      <c r="BE28">
        <v>0</v>
      </c>
      <c r="BF28">
        <v>2</v>
      </c>
      <c r="BG28">
        <f t="shared" si="0"/>
        <v>27</v>
      </c>
    </row>
    <row r="29" spans="1:59" x14ac:dyDescent="0.3">
      <c r="A29">
        <v>951</v>
      </c>
      <c r="B29" t="s">
        <v>183</v>
      </c>
      <c r="C29" t="s">
        <v>184</v>
      </c>
      <c r="D29" t="s">
        <v>83</v>
      </c>
      <c r="E29" t="s">
        <v>43</v>
      </c>
      <c r="F29">
        <v>4.7</v>
      </c>
      <c r="G29">
        <v>2</v>
      </c>
      <c r="H29">
        <v>2</v>
      </c>
      <c r="I29">
        <v>1</v>
      </c>
      <c r="J29">
        <v>1</v>
      </c>
      <c r="K29">
        <v>1</v>
      </c>
      <c r="L29">
        <v>1</v>
      </c>
      <c r="M29">
        <v>2.83</v>
      </c>
      <c r="N29">
        <v>2.92</v>
      </c>
      <c r="O29">
        <v>2.48</v>
      </c>
      <c r="P29">
        <v>1.34</v>
      </c>
      <c r="Q29">
        <v>0.19</v>
      </c>
      <c r="R29">
        <v>0.16</v>
      </c>
      <c r="S29">
        <v>0.19</v>
      </c>
      <c r="T29">
        <v>0.17</v>
      </c>
      <c r="U29">
        <v>7.0000000000000007E-2</v>
      </c>
      <c r="V29">
        <v>0.06</v>
      </c>
      <c r="W29">
        <v>7.0000000000000007E-2</v>
      </c>
      <c r="X29">
        <v>0.06</v>
      </c>
      <c r="Y29" t="s">
        <v>54</v>
      </c>
      <c r="Z29" t="s">
        <v>54</v>
      </c>
      <c r="AA29">
        <v>4.5999999999999996</v>
      </c>
      <c r="AB29" t="s">
        <v>66</v>
      </c>
      <c r="AC29" t="s">
        <v>57</v>
      </c>
      <c r="AD29" t="s">
        <v>68</v>
      </c>
      <c r="AE29" t="s">
        <v>69</v>
      </c>
      <c r="AF29" t="s">
        <v>70</v>
      </c>
      <c r="AG29" t="s">
        <v>69</v>
      </c>
      <c r="AH29" t="s">
        <v>70</v>
      </c>
      <c r="AK29">
        <v>98.49</v>
      </c>
      <c r="AL29">
        <v>64.62</v>
      </c>
      <c r="AM29">
        <v>3.71</v>
      </c>
      <c r="AN29">
        <v>1.5</v>
      </c>
      <c r="AO29">
        <v>2.21</v>
      </c>
      <c r="AP29">
        <v>27.81</v>
      </c>
      <c r="AQ29">
        <v>33.869999999999997</v>
      </c>
      <c r="AR29">
        <v>0</v>
      </c>
      <c r="AS29">
        <v>0</v>
      </c>
      <c r="AT29">
        <v>0</v>
      </c>
      <c r="AU29">
        <v>0</v>
      </c>
      <c r="AV29">
        <v>0</v>
      </c>
      <c r="AW29">
        <v>0</v>
      </c>
      <c r="AX29">
        <v>0</v>
      </c>
      <c r="AY29">
        <v>0</v>
      </c>
      <c r="AZ29">
        <v>0</v>
      </c>
      <c r="BA29">
        <v>0</v>
      </c>
      <c r="BB29">
        <v>0</v>
      </c>
      <c r="BC29">
        <v>0</v>
      </c>
      <c r="BD29">
        <v>0</v>
      </c>
      <c r="BE29">
        <v>0</v>
      </c>
      <c r="BF29">
        <v>0</v>
      </c>
      <c r="BG29">
        <f t="shared" si="0"/>
        <v>28</v>
      </c>
    </row>
    <row r="30" spans="1:59" x14ac:dyDescent="0.3">
      <c r="A30">
        <v>541</v>
      </c>
      <c r="B30" t="s">
        <v>112</v>
      </c>
      <c r="C30" t="s">
        <v>113</v>
      </c>
      <c r="D30" t="s">
        <v>114</v>
      </c>
      <c r="E30" t="s">
        <v>43</v>
      </c>
      <c r="F30">
        <v>13.4</v>
      </c>
      <c r="G30">
        <v>4</v>
      </c>
      <c r="H30">
        <v>5</v>
      </c>
      <c r="I30">
        <v>12</v>
      </c>
      <c r="J30">
        <v>42</v>
      </c>
      <c r="K30">
        <v>32</v>
      </c>
      <c r="L30">
        <v>45</v>
      </c>
      <c r="M30">
        <v>2.4300000000000002</v>
      </c>
      <c r="N30">
        <v>2.5099999999999998</v>
      </c>
      <c r="O30">
        <v>2.19</v>
      </c>
      <c r="P30">
        <v>1.71</v>
      </c>
      <c r="Q30">
        <v>10.97</v>
      </c>
      <c r="R30">
        <v>47.63</v>
      </c>
      <c r="S30">
        <v>26.18</v>
      </c>
      <c r="T30">
        <v>46.3</v>
      </c>
      <c r="U30">
        <v>4.51</v>
      </c>
      <c r="V30">
        <v>19.579999999999998</v>
      </c>
      <c r="W30">
        <v>10.76</v>
      </c>
      <c r="X30">
        <v>19.03</v>
      </c>
      <c r="Y30" t="s">
        <v>90</v>
      </c>
      <c r="Z30" t="s">
        <v>90</v>
      </c>
      <c r="AA30">
        <v>2.7</v>
      </c>
      <c r="AC30" t="s">
        <v>115</v>
      </c>
      <c r="AD30" t="s">
        <v>68</v>
      </c>
      <c r="AE30" t="s">
        <v>86</v>
      </c>
      <c r="AF30" t="s">
        <v>48</v>
      </c>
      <c r="AG30" t="s">
        <v>86</v>
      </c>
      <c r="AH30" t="s">
        <v>48</v>
      </c>
      <c r="AI30" t="s">
        <v>49</v>
      </c>
      <c r="AJ30" t="s">
        <v>49</v>
      </c>
      <c r="AK30">
        <v>94.54</v>
      </c>
      <c r="AL30">
        <v>61.34</v>
      </c>
      <c r="AM30">
        <v>12.94</v>
      </c>
      <c r="AN30">
        <v>5.45</v>
      </c>
      <c r="AO30">
        <v>7.49</v>
      </c>
      <c r="AP30">
        <v>33.130000000000003</v>
      </c>
      <c r="AQ30">
        <v>33.19</v>
      </c>
      <c r="AR30">
        <v>352</v>
      </c>
      <c r="AS30">
        <v>3122</v>
      </c>
      <c r="AT30">
        <v>3.08</v>
      </c>
      <c r="AU30">
        <v>2.75</v>
      </c>
      <c r="AV30">
        <v>49</v>
      </c>
      <c r="AW30">
        <v>1034</v>
      </c>
      <c r="AX30">
        <v>0</v>
      </c>
      <c r="AY30">
        <v>0</v>
      </c>
      <c r="AZ30">
        <v>0</v>
      </c>
      <c r="BA30">
        <v>729</v>
      </c>
      <c r="BB30">
        <v>7872</v>
      </c>
      <c r="BC30">
        <v>0</v>
      </c>
      <c r="BD30">
        <v>0</v>
      </c>
      <c r="BE30">
        <v>0</v>
      </c>
      <c r="BF30">
        <v>2</v>
      </c>
      <c r="BG30">
        <f t="shared" si="0"/>
        <v>29</v>
      </c>
    </row>
    <row r="31" spans="1:59" x14ac:dyDescent="0.3">
      <c r="A31">
        <v>461</v>
      </c>
      <c r="B31" t="s">
        <v>102</v>
      </c>
      <c r="C31" t="s">
        <v>103</v>
      </c>
      <c r="D31" t="s">
        <v>34</v>
      </c>
      <c r="E31" t="s">
        <v>43</v>
      </c>
      <c r="F31">
        <v>4.0999999999999996</v>
      </c>
      <c r="G31">
        <v>1</v>
      </c>
      <c r="H31">
        <v>1</v>
      </c>
      <c r="I31">
        <v>45</v>
      </c>
      <c r="J31">
        <v>45</v>
      </c>
      <c r="K31">
        <v>45</v>
      </c>
      <c r="L31">
        <v>45</v>
      </c>
      <c r="M31">
        <v>1.96</v>
      </c>
      <c r="N31">
        <v>2.02</v>
      </c>
      <c r="O31">
        <v>7.85</v>
      </c>
      <c r="P31">
        <v>0.83</v>
      </c>
      <c r="Q31">
        <v>79.069999999999993</v>
      </c>
      <c r="R31">
        <v>119.6</v>
      </c>
      <c r="S31">
        <v>88.57</v>
      </c>
      <c r="T31">
        <v>113.84</v>
      </c>
      <c r="U31">
        <v>40.299999999999997</v>
      </c>
      <c r="V31">
        <v>60.96</v>
      </c>
      <c r="W31">
        <v>45.14</v>
      </c>
      <c r="X31">
        <v>58.02</v>
      </c>
      <c r="Y31" t="s">
        <v>90</v>
      </c>
      <c r="Z31" t="s">
        <v>90</v>
      </c>
      <c r="AA31">
        <v>4.5999999999999996</v>
      </c>
      <c r="AB31" t="s">
        <v>74</v>
      </c>
      <c r="AC31" t="s">
        <v>57</v>
      </c>
      <c r="AD31" t="s">
        <v>68</v>
      </c>
      <c r="AE31" t="s">
        <v>85</v>
      </c>
      <c r="AF31" t="s">
        <v>86</v>
      </c>
      <c r="AG31" t="s">
        <v>85</v>
      </c>
      <c r="AH31" t="s">
        <v>86</v>
      </c>
      <c r="AK31">
        <v>99.32</v>
      </c>
      <c r="AL31">
        <v>74.75</v>
      </c>
      <c r="AM31">
        <v>1.61</v>
      </c>
      <c r="AN31">
        <v>0.67</v>
      </c>
      <c r="AO31">
        <v>0.94</v>
      </c>
      <c r="AP31">
        <v>12.93</v>
      </c>
      <c r="AQ31">
        <v>24.57</v>
      </c>
      <c r="AR31">
        <v>2341</v>
      </c>
      <c r="AS31">
        <v>2341</v>
      </c>
      <c r="AT31">
        <v>1.2</v>
      </c>
      <c r="AU31">
        <v>1.51</v>
      </c>
      <c r="AV31">
        <v>2145</v>
      </c>
      <c r="AW31">
        <v>673</v>
      </c>
      <c r="AX31">
        <v>0</v>
      </c>
      <c r="AY31">
        <v>0</v>
      </c>
      <c r="AZ31">
        <v>0</v>
      </c>
      <c r="BA31">
        <v>2053</v>
      </c>
      <c r="BB31">
        <v>367</v>
      </c>
      <c r="BC31">
        <v>460</v>
      </c>
      <c r="BD31">
        <v>662</v>
      </c>
      <c r="BE31">
        <v>0</v>
      </c>
      <c r="BF31">
        <v>2</v>
      </c>
      <c r="BG31">
        <f t="shared" si="0"/>
        <v>30</v>
      </c>
    </row>
    <row r="32" spans="1:59" x14ac:dyDescent="0.3">
      <c r="A32">
        <v>974</v>
      </c>
      <c r="B32" t="s">
        <v>200</v>
      </c>
      <c r="C32" t="s">
        <v>201</v>
      </c>
      <c r="D32" t="s">
        <v>34</v>
      </c>
      <c r="E32" t="s">
        <v>0</v>
      </c>
      <c r="F32">
        <v>4.0999999999999996</v>
      </c>
      <c r="G32">
        <v>1</v>
      </c>
      <c r="H32" t="s">
        <v>36</v>
      </c>
      <c r="I32" t="s">
        <v>36</v>
      </c>
      <c r="J32" t="s">
        <v>36</v>
      </c>
      <c r="K32" t="s">
        <v>36</v>
      </c>
      <c r="L32" t="s">
        <v>36</v>
      </c>
      <c r="M32">
        <v>1.21</v>
      </c>
      <c r="N32">
        <v>1.25</v>
      </c>
      <c r="O32">
        <v>4.8499999999999996</v>
      </c>
      <c r="P32" t="s">
        <v>36</v>
      </c>
      <c r="Q32" t="s">
        <v>36</v>
      </c>
      <c r="R32" t="s">
        <v>36</v>
      </c>
      <c r="S32" t="s">
        <v>36</v>
      </c>
      <c r="T32" t="s">
        <v>36</v>
      </c>
      <c r="U32" t="s">
        <v>36</v>
      </c>
      <c r="V32" t="s">
        <v>36</v>
      </c>
      <c r="W32" t="s">
        <v>36</v>
      </c>
      <c r="X32" t="s">
        <v>36</v>
      </c>
      <c r="Y32" t="s">
        <v>73</v>
      </c>
      <c r="Z32" t="s">
        <v>73</v>
      </c>
      <c r="AA32" t="s">
        <v>36</v>
      </c>
      <c r="AB32" t="s">
        <v>198</v>
      </c>
      <c r="AC32" t="s">
        <v>198</v>
      </c>
      <c r="AD32" t="s">
        <v>68</v>
      </c>
      <c r="AE32" t="s">
        <v>199</v>
      </c>
      <c r="AF32" t="s">
        <v>199</v>
      </c>
      <c r="AG32" t="s">
        <v>199</v>
      </c>
      <c r="AH32" t="s">
        <v>199</v>
      </c>
      <c r="AK32" t="s">
        <v>36</v>
      </c>
      <c r="AL32" t="s">
        <v>36</v>
      </c>
      <c r="AM32" t="s">
        <v>36</v>
      </c>
      <c r="AN32" t="s">
        <v>36</v>
      </c>
      <c r="AO32" t="s">
        <v>36</v>
      </c>
      <c r="AP32" t="s">
        <v>36</v>
      </c>
      <c r="AQ32" t="s">
        <v>36</v>
      </c>
      <c r="AR32" t="s">
        <v>36</v>
      </c>
      <c r="AS32" t="s">
        <v>36</v>
      </c>
      <c r="AT32" t="s">
        <v>36</v>
      </c>
      <c r="AU32" t="s">
        <v>36</v>
      </c>
      <c r="AV32" t="s">
        <v>36</v>
      </c>
      <c r="AW32" t="s">
        <v>36</v>
      </c>
      <c r="AX32" t="s">
        <v>36</v>
      </c>
      <c r="AY32" t="s">
        <v>36</v>
      </c>
      <c r="AZ32" t="s">
        <v>36</v>
      </c>
      <c r="BA32" t="s">
        <v>36</v>
      </c>
      <c r="BB32" t="s">
        <v>36</v>
      </c>
      <c r="BC32" t="s">
        <v>36</v>
      </c>
      <c r="BD32" t="s">
        <v>36</v>
      </c>
      <c r="BE32" t="s">
        <v>36</v>
      </c>
      <c r="BF32">
        <v>0</v>
      </c>
      <c r="BG32">
        <f t="shared" si="0"/>
        <v>31</v>
      </c>
    </row>
    <row r="33" spans="1:59" x14ac:dyDescent="0.3">
      <c r="A33">
        <v>367</v>
      </c>
      <c r="B33" t="s">
        <v>75</v>
      </c>
      <c r="C33" t="s">
        <v>76</v>
      </c>
      <c r="D33" t="s">
        <v>65</v>
      </c>
      <c r="E33" t="s">
        <v>53</v>
      </c>
      <c r="F33">
        <v>0.9</v>
      </c>
      <c r="G33">
        <v>1</v>
      </c>
      <c r="H33">
        <v>1</v>
      </c>
      <c r="I33">
        <v>1</v>
      </c>
      <c r="J33">
        <v>1</v>
      </c>
      <c r="K33">
        <v>1</v>
      </c>
      <c r="L33">
        <v>1</v>
      </c>
      <c r="M33">
        <v>0.88</v>
      </c>
      <c r="N33">
        <v>0.91</v>
      </c>
      <c r="O33">
        <v>0.78</v>
      </c>
      <c r="P33">
        <v>0.4</v>
      </c>
      <c r="Q33">
        <v>0.23</v>
      </c>
      <c r="R33">
        <v>0.24</v>
      </c>
      <c r="S33">
        <v>0.27</v>
      </c>
      <c r="T33">
        <v>0.27</v>
      </c>
      <c r="U33">
        <v>0.27</v>
      </c>
      <c r="V33">
        <v>0.28000000000000003</v>
      </c>
      <c r="W33">
        <v>0.31</v>
      </c>
      <c r="X33">
        <v>0.3</v>
      </c>
      <c r="Y33" t="s">
        <v>55</v>
      </c>
      <c r="Z33" t="s">
        <v>55</v>
      </c>
      <c r="AA33">
        <v>3.7</v>
      </c>
      <c r="AB33" t="s">
        <v>66</v>
      </c>
      <c r="AC33" t="s">
        <v>45</v>
      </c>
      <c r="AD33" t="s">
        <v>68</v>
      </c>
      <c r="AE33" t="s">
        <v>69</v>
      </c>
      <c r="AF33" t="s">
        <v>70</v>
      </c>
      <c r="AG33" t="s">
        <v>69</v>
      </c>
      <c r="AH33" t="s">
        <v>70</v>
      </c>
      <c r="AK33">
        <v>99.73</v>
      </c>
      <c r="AL33">
        <v>68.19</v>
      </c>
      <c r="AM33">
        <v>0.94</v>
      </c>
      <c r="AN33">
        <v>0.26</v>
      </c>
      <c r="AO33">
        <v>0.68</v>
      </c>
      <c r="AP33">
        <v>21.56</v>
      </c>
      <c r="AQ33">
        <v>31.54</v>
      </c>
      <c r="AR33">
        <v>0</v>
      </c>
      <c r="AS33">
        <v>0</v>
      </c>
      <c r="AT33">
        <v>0</v>
      </c>
      <c r="AU33">
        <v>0</v>
      </c>
      <c r="AV33">
        <v>0</v>
      </c>
      <c r="AW33">
        <v>0</v>
      </c>
      <c r="AX33">
        <v>0</v>
      </c>
      <c r="AY33">
        <v>0</v>
      </c>
      <c r="AZ33">
        <v>0</v>
      </c>
      <c r="BA33">
        <v>0</v>
      </c>
      <c r="BB33">
        <v>0</v>
      </c>
      <c r="BC33">
        <v>0</v>
      </c>
      <c r="BD33">
        <v>0</v>
      </c>
      <c r="BE33">
        <v>0</v>
      </c>
      <c r="BF33">
        <v>0</v>
      </c>
      <c r="BG33">
        <f t="shared" si="0"/>
        <v>32</v>
      </c>
    </row>
    <row r="34" spans="1:59" x14ac:dyDescent="0.3">
      <c r="A34">
        <v>701</v>
      </c>
      <c r="B34" t="s">
        <v>133</v>
      </c>
      <c r="C34" t="s">
        <v>134</v>
      </c>
      <c r="D34" t="s">
        <v>83</v>
      </c>
      <c r="E34" t="s">
        <v>53</v>
      </c>
      <c r="F34">
        <v>1.4</v>
      </c>
      <c r="G34">
        <v>1</v>
      </c>
      <c r="H34">
        <v>1</v>
      </c>
      <c r="I34">
        <v>0</v>
      </c>
      <c r="J34">
        <v>0</v>
      </c>
      <c r="K34">
        <v>0</v>
      </c>
      <c r="L34">
        <v>12</v>
      </c>
      <c r="M34">
        <v>0.26</v>
      </c>
      <c r="N34">
        <v>0.27</v>
      </c>
      <c r="O34">
        <v>0.35</v>
      </c>
      <c r="P34">
        <v>0.12</v>
      </c>
      <c r="Q34">
        <v>0</v>
      </c>
      <c r="R34">
        <v>0</v>
      </c>
      <c r="S34">
        <v>0</v>
      </c>
      <c r="T34">
        <v>1.5</v>
      </c>
      <c r="U34">
        <v>0</v>
      </c>
      <c r="V34">
        <v>0</v>
      </c>
      <c r="W34">
        <v>0</v>
      </c>
      <c r="X34">
        <v>5.73</v>
      </c>
      <c r="Y34" t="s">
        <v>54</v>
      </c>
      <c r="Z34" t="s">
        <v>84</v>
      </c>
      <c r="AA34">
        <v>6.4</v>
      </c>
      <c r="AB34" t="s">
        <v>135</v>
      </c>
      <c r="AD34" t="s">
        <v>68</v>
      </c>
      <c r="AE34" t="s">
        <v>48</v>
      </c>
      <c r="AF34" t="s">
        <v>69</v>
      </c>
      <c r="AG34" t="s">
        <v>85</v>
      </c>
      <c r="AH34" t="s">
        <v>86</v>
      </c>
      <c r="AK34">
        <v>99.54</v>
      </c>
      <c r="AL34">
        <v>63.28</v>
      </c>
      <c r="AM34">
        <v>2.27</v>
      </c>
      <c r="AN34">
        <v>0.44</v>
      </c>
      <c r="AO34">
        <v>1.83</v>
      </c>
      <c r="AP34">
        <v>32.07</v>
      </c>
      <c r="AQ34">
        <v>36.270000000000003</v>
      </c>
      <c r="AR34">
        <v>0</v>
      </c>
      <c r="AS34">
        <v>0</v>
      </c>
      <c r="AT34">
        <v>0</v>
      </c>
      <c r="AU34">
        <v>0</v>
      </c>
      <c r="AV34">
        <v>0</v>
      </c>
      <c r="AW34">
        <v>0</v>
      </c>
      <c r="AX34">
        <v>0</v>
      </c>
      <c r="AY34">
        <v>0</v>
      </c>
      <c r="AZ34">
        <v>0</v>
      </c>
      <c r="BA34">
        <v>0</v>
      </c>
      <c r="BB34">
        <v>0</v>
      </c>
      <c r="BC34">
        <v>0</v>
      </c>
      <c r="BD34">
        <v>0</v>
      </c>
      <c r="BE34">
        <v>0</v>
      </c>
      <c r="BF34">
        <v>0</v>
      </c>
      <c r="BG34">
        <f t="shared" si="0"/>
        <v>33</v>
      </c>
    </row>
    <row r="35" spans="1:59" x14ac:dyDescent="0.3">
      <c r="A35">
        <v>331</v>
      </c>
      <c r="B35" t="s">
        <v>63</v>
      </c>
      <c r="C35" t="s">
        <v>64</v>
      </c>
      <c r="D35" t="s">
        <v>65</v>
      </c>
      <c r="E35" t="s">
        <v>53</v>
      </c>
      <c r="F35">
        <v>3.7</v>
      </c>
      <c r="G35">
        <v>1</v>
      </c>
      <c r="H35">
        <v>2</v>
      </c>
      <c r="I35">
        <v>0</v>
      </c>
      <c r="J35">
        <v>0</v>
      </c>
      <c r="K35">
        <v>0</v>
      </c>
      <c r="L35">
        <v>0</v>
      </c>
      <c r="M35">
        <v>0.21</v>
      </c>
      <c r="N35">
        <v>0.22</v>
      </c>
      <c r="O35">
        <v>0.77</v>
      </c>
      <c r="P35">
        <v>0.01</v>
      </c>
      <c r="Q35">
        <v>0</v>
      </c>
      <c r="R35">
        <v>0</v>
      </c>
      <c r="S35">
        <v>0</v>
      </c>
      <c r="T35">
        <v>0</v>
      </c>
      <c r="U35">
        <v>0</v>
      </c>
      <c r="V35">
        <v>0</v>
      </c>
      <c r="W35">
        <v>0</v>
      </c>
      <c r="X35">
        <v>0</v>
      </c>
      <c r="Y35" t="s">
        <v>54</v>
      </c>
      <c r="Z35" t="s">
        <v>54</v>
      </c>
      <c r="AA35">
        <v>3.5</v>
      </c>
      <c r="AB35" t="s">
        <v>66</v>
      </c>
      <c r="AC35" t="s">
        <v>67</v>
      </c>
      <c r="AD35" t="s">
        <v>68</v>
      </c>
      <c r="AE35" t="s">
        <v>69</v>
      </c>
      <c r="AF35" t="s">
        <v>70</v>
      </c>
      <c r="AG35" t="s">
        <v>69</v>
      </c>
      <c r="AH35" t="s">
        <v>70</v>
      </c>
      <c r="AK35">
        <v>98.76</v>
      </c>
      <c r="AL35">
        <v>73.790000000000006</v>
      </c>
      <c r="AM35">
        <v>1.87</v>
      </c>
      <c r="AN35">
        <v>1.23</v>
      </c>
      <c r="AO35">
        <v>0.64</v>
      </c>
      <c r="AP35">
        <v>13.79</v>
      </c>
      <c r="AQ35">
        <v>24.97</v>
      </c>
      <c r="AR35">
        <v>0</v>
      </c>
      <c r="AS35">
        <v>0</v>
      </c>
      <c r="AT35">
        <v>0</v>
      </c>
      <c r="AU35">
        <v>0</v>
      </c>
      <c r="AV35">
        <v>0</v>
      </c>
      <c r="AW35">
        <v>0</v>
      </c>
      <c r="AX35">
        <v>0</v>
      </c>
      <c r="AY35">
        <v>0</v>
      </c>
      <c r="AZ35">
        <v>0</v>
      </c>
      <c r="BA35">
        <v>0</v>
      </c>
      <c r="BB35">
        <v>0</v>
      </c>
      <c r="BC35">
        <v>0</v>
      </c>
      <c r="BD35">
        <v>0</v>
      </c>
      <c r="BE35">
        <v>0</v>
      </c>
      <c r="BF35">
        <v>0</v>
      </c>
      <c r="BG35">
        <f t="shared" si="0"/>
        <v>34</v>
      </c>
    </row>
    <row r="36" spans="1:59" x14ac:dyDescent="0.3">
      <c r="A36">
        <v>61</v>
      </c>
      <c r="B36" t="s">
        <v>32</v>
      </c>
      <c r="C36" t="s">
        <v>33</v>
      </c>
      <c r="D36" t="s">
        <v>34</v>
      </c>
      <c r="E36" t="s">
        <v>35</v>
      </c>
      <c r="F36">
        <v>0</v>
      </c>
      <c r="G36">
        <v>0</v>
      </c>
      <c r="H36">
        <v>0</v>
      </c>
      <c r="I36">
        <v>0</v>
      </c>
      <c r="J36">
        <v>45</v>
      </c>
      <c r="K36">
        <v>8</v>
      </c>
      <c r="L36">
        <v>45</v>
      </c>
      <c r="M36">
        <v>0</v>
      </c>
      <c r="N36">
        <v>0</v>
      </c>
      <c r="O36">
        <v>0</v>
      </c>
      <c r="P36">
        <v>0</v>
      </c>
      <c r="Q36">
        <v>0</v>
      </c>
      <c r="R36">
        <v>214.32</v>
      </c>
      <c r="S36">
        <v>8.8699999999999992</v>
      </c>
      <c r="T36">
        <v>126.87</v>
      </c>
      <c r="U36" t="s">
        <v>36</v>
      </c>
      <c r="V36" t="s">
        <v>36</v>
      </c>
      <c r="W36" t="s">
        <v>36</v>
      </c>
      <c r="X36" t="s">
        <v>36</v>
      </c>
      <c r="Y36" t="s">
        <v>37</v>
      </c>
      <c r="Z36" t="s">
        <v>37</v>
      </c>
      <c r="AA36">
        <v>4.0999999999999996</v>
      </c>
      <c r="AC36" t="s">
        <v>38</v>
      </c>
      <c r="AD36" t="s">
        <v>39</v>
      </c>
      <c r="AE36" t="s">
        <v>37</v>
      </c>
      <c r="AF36" t="s">
        <v>37</v>
      </c>
      <c r="AG36" t="s">
        <v>37</v>
      </c>
      <c r="AH36" t="s">
        <v>37</v>
      </c>
      <c r="AK36" t="s">
        <v>36</v>
      </c>
      <c r="AL36" t="s">
        <v>36</v>
      </c>
      <c r="AM36" t="s">
        <v>36</v>
      </c>
      <c r="AN36" t="s">
        <v>36</v>
      </c>
      <c r="AO36" t="s">
        <v>36</v>
      </c>
      <c r="AP36" t="s">
        <v>36</v>
      </c>
      <c r="AQ36" t="s">
        <v>36</v>
      </c>
      <c r="AR36" t="s">
        <v>36</v>
      </c>
      <c r="AS36" t="s">
        <v>36</v>
      </c>
      <c r="AT36" t="s">
        <v>36</v>
      </c>
      <c r="AU36" t="s">
        <v>36</v>
      </c>
      <c r="AV36" t="s">
        <v>36</v>
      </c>
      <c r="AW36" t="s">
        <v>36</v>
      </c>
      <c r="AX36" t="s">
        <v>36</v>
      </c>
      <c r="AY36" t="s">
        <v>36</v>
      </c>
      <c r="AZ36" t="s">
        <v>36</v>
      </c>
      <c r="BA36" t="s">
        <v>36</v>
      </c>
      <c r="BB36" t="s">
        <v>36</v>
      </c>
      <c r="BC36" t="s">
        <v>36</v>
      </c>
      <c r="BD36" t="s">
        <v>36</v>
      </c>
      <c r="BE36" t="s">
        <v>36</v>
      </c>
      <c r="BF36">
        <v>0</v>
      </c>
      <c r="BG36">
        <f t="shared" si="0"/>
        <v>35</v>
      </c>
    </row>
    <row r="37" spans="1:59" x14ac:dyDescent="0.3">
      <c r="A37">
        <v>356</v>
      </c>
      <c r="B37" t="s">
        <v>71</v>
      </c>
      <c r="C37" t="s">
        <v>72</v>
      </c>
      <c r="D37" t="s">
        <v>65</v>
      </c>
      <c r="E37" t="s">
        <v>53</v>
      </c>
      <c r="F37">
        <v>0</v>
      </c>
      <c r="G37">
        <v>0</v>
      </c>
      <c r="H37">
        <v>0</v>
      </c>
      <c r="I37">
        <v>11</v>
      </c>
      <c r="J37">
        <v>16</v>
      </c>
      <c r="K37">
        <v>24</v>
      </c>
      <c r="L37">
        <v>18</v>
      </c>
      <c r="M37">
        <v>0</v>
      </c>
      <c r="N37">
        <v>0</v>
      </c>
      <c r="O37">
        <v>0</v>
      </c>
      <c r="P37">
        <v>0</v>
      </c>
      <c r="Q37">
        <v>7.0000000000000007E-2</v>
      </c>
      <c r="R37">
        <v>0.11</v>
      </c>
      <c r="S37">
        <v>0.1</v>
      </c>
      <c r="T37">
        <v>0.08</v>
      </c>
      <c r="U37" t="s">
        <v>36</v>
      </c>
      <c r="V37" t="s">
        <v>36</v>
      </c>
      <c r="W37" t="s">
        <v>36</v>
      </c>
      <c r="X37" t="s">
        <v>36</v>
      </c>
      <c r="Y37" t="s">
        <v>37</v>
      </c>
      <c r="Z37" t="s">
        <v>73</v>
      </c>
      <c r="AA37">
        <v>4.8</v>
      </c>
      <c r="AB37" t="s">
        <v>74</v>
      </c>
      <c r="AC37" t="s">
        <v>45</v>
      </c>
      <c r="AD37" t="s">
        <v>39</v>
      </c>
      <c r="AE37" t="s">
        <v>37</v>
      </c>
      <c r="AF37" t="s">
        <v>37</v>
      </c>
      <c r="AG37" t="s">
        <v>73</v>
      </c>
      <c r="AH37" t="s">
        <v>73</v>
      </c>
      <c r="AK37">
        <v>99.99</v>
      </c>
      <c r="AL37">
        <v>80.19</v>
      </c>
      <c r="AM37">
        <v>0</v>
      </c>
      <c r="AN37">
        <v>0</v>
      </c>
      <c r="AO37">
        <v>0</v>
      </c>
      <c r="AP37">
        <v>6.03</v>
      </c>
      <c r="AQ37">
        <v>19.8</v>
      </c>
      <c r="AR37">
        <v>0</v>
      </c>
      <c r="AS37">
        <v>0</v>
      </c>
      <c r="AT37">
        <v>0</v>
      </c>
      <c r="AU37">
        <v>0</v>
      </c>
      <c r="AV37">
        <v>0</v>
      </c>
      <c r="AW37">
        <v>0</v>
      </c>
      <c r="AX37">
        <v>0</v>
      </c>
      <c r="AY37">
        <v>0</v>
      </c>
      <c r="AZ37">
        <v>0</v>
      </c>
      <c r="BA37">
        <v>0</v>
      </c>
      <c r="BB37">
        <v>0</v>
      </c>
      <c r="BC37">
        <v>0</v>
      </c>
      <c r="BD37">
        <v>0</v>
      </c>
      <c r="BE37">
        <v>0</v>
      </c>
      <c r="BF37">
        <v>3</v>
      </c>
      <c r="BG37">
        <f t="shared" si="0"/>
        <v>36</v>
      </c>
    </row>
    <row r="38" spans="1:59" x14ac:dyDescent="0.3">
      <c r="A38">
        <v>381</v>
      </c>
      <c r="B38" t="s">
        <v>77</v>
      </c>
      <c r="C38" t="s">
        <v>78</v>
      </c>
      <c r="D38" t="s">
        <v>65</v>
      </c>
      <c r="E38" t="s">
        <v>53</v>
      </c>
      <c r="F38">
        <v>0</v>
      </c>
      <c r="G38">
        <v>0</v>
      </c>
      <c r="H38">
        <v>0</v>
      </c>
      <c r="I38">
        <v>32</v>
      </c>
      <c r="J38">
        <v>45</v>
      </c>
      <c r="K38">
        <v>45</v>
      </c>
      <c r="L38">
        <v>45</v>
      </c>
      <c r="M38">
        <v>0</v>
      </c>
      <c r="N38">
        <v>0</v>
      </c>
      <c r="O38">
        <v>0</v>
      </c>
      <c r="P38">
        <v>0</v>
      </c>
      <c r="Q38">
        <v>39.58</v>
      </c>
      <c r="R38">
        <v>96.73</v>
      </c>
      <c r="S38">
        <v>58.2</v>
      </c>
      <c r="T38">
        <v>84.65</v>
      </c>
      <c r="U38" t="s">
        <v>36</v>
      </c>
      <c r="V38" t="s">
        <v>36</v>
      </c>
      <c r="W38" t="s">
        <v>36</v>
      </c>
      <c r="X38" t="s">
        <v>36</v>
      </c>
      <c r="Y38" t="s">
        <v>37</v>
      </c>
      <c r="Z38" t="s">
        <v>37</v>
      </c>
      <c r="AA38">
        <v>5.6</v>
      </c>
      <c r="AB38" t="s">
        <v>79</v>
      </c>
      <c r="AC38" t="s">
        <v>38</v>
      </c>
      <c r="AD38" t="s">
        <v>39</v>
      </c>
      <c r="AE38" t="s">
        <v>37</v>
      </c>
      <c r="AF38" t="s">
        <v>37</v>
      </c>
      <c r="AG38" t="s">
        <v>37</v>
      </c>
      <c r="AH38" t="s">
        <v>37</v>
      </c>
      <c r="AI38" t="s">
        <v>80</v>
      </c>
      <c r="AJ38" t="s">
        <v>80</v>
      </c>
      <c r="AK38">
        <v>99.99</v>
      </c>
      <c r="AL38">
        <v>86.51</v>
      </c>
      <c r="AM38">
        <v>0</v>
      </c>
      <c r="AN38">
        <v>0</v>
      </c>
      <c r="AO38">
        <v>0</v>
      </c>
      <c r="AP38">
        <v>3.35</v>
      </c>
      <c r="AQ38">
        <v>13.48</v>
      </c>
      <c r="AR38">
        <v>897</v>
      </c>
      <c r="AS38">
        <v>1276</v>
      </c>
      <c r="AT38">
        <v>1</v>
      </c>
      <c r="AU38">
        <v>1</v>
      </c>
      <c r="AV38">
        <v>897</v>
      </c>
      <c r="AW38">
        <v>0</v>
      </c>
      <c r="AX38">
        <v>0</v>
      </c>
      <c r="AY38">
        <v>0</v>
      </c>
      <c r="AZ38">
        <v>0</v>
      </c>
      <c r="BA38">
        <v>1276</v>
      </c>
      <c r="BB38">
        <v>0</v>
      </c>
      <c r="BC38">
        <v>0</v>
      </c>
      <c r="BD38">
        <v>0</v>
      </c>
      <c r="BE38">
        <v>0</v>
      </c>
      <c r="BF38">
        <v>3</v>
      </c>
      <c r="BG38">
        <f t="shared" si="0"/>
        <v>37</v>
      </c>
    </row>
    <row r="39" spans="1:59" x14ac:dyDescent="0.3">
      <c r="A39">
        <v>408</v>
      </c>
      <c r="B39" t="s">
        <v>98</v>
      </c>
      <c r="C39" t="s">
        <v>99</v>
      </c>
      <c r="D39" t="s">
        <v>100</v>
      </c>
      <c r="E39" t="s">
        <v>35</v>
      </c>
      <c r="F39">
        <v>0</v>
      </c>
      <c r="G39">
        <v>0</v>
      </c>
      <c r="H39">
        <v>0</v>
      </c>
      <c r="I39">
        <v>19</v>
      </c>
      <c r="J39">
        <v>26</v>
      </c>
      <c r="K39">
        <v>39</v>
      </c>
      <c r="L39">
        <v>31</v>
      </c>
      <c r="M39">
        <v>0</v>
      </c>
      <c r="N39">
        <v>0</v>
      </c>
      <c r="O39">
        <v>0</v>
      </c>
      <c r="P39">
        <v>0</v>
      </c>
      <c r="Q39">
        <v>33.799999999999997</v>
      </c>
      <c r="R39">
        <v>38.43</v>
      </c>
      <c r="S39">
        <v>47.26</v>
      </c>
      <c r="T39">
        <v>41.45</v>
      </c>
      <c r="U39" t="s">
        <v>36</v>
      </c>
      <c r="V39" t="s">
        <v>36</v>
      </c>
      <c r="W39" t="s">
        <v>36</v>
      </c>
      <c r="X39" t="s">
        <v>36</v>
      </c>
      <c r="Y39" t="s">
        <v>37</v>
      </c>
      <c r="Z39" t="s">
        <v>37</v>
      </c>
      <c r="AA39">
        <v>4.0999999999999996</v>
      </c>
      <c r="AC39" t="s">
        <v>101</v>
      </c>
      <c r="AD39" t="s">
        <v>39</v>
      </c>
      <c r="AE39" t="s">
        <v>37</v>
      </c>
      <c r="AF39" t="s">
        <v>37</v>
      </c>
      <c r="AG39" t="s">
        <v>37</v>
      </c>
      <c r="AH39" t="s">
        <v>37</v>
      </c>
      <c r="AI39" t="s">
        <v>80</v>
      </c>
      <c r="AJ39" t="s">
        <v>80</v>
      </c>
      <c r="AK39">
        <v>99.99</v>
      </c>
      <c r="AL39">
        <v>66.83</v>
      </c>
      <c r="AM39">
        <v>0</v>
      </c>
      <c r="AN39">
        <v>0</v>
      </c>
      <c r="AO39">
        <v>0</v>
      </c>
      <c r="AP39">
        <v>23.47</v>
      </c>
      <c r="AQ39">
        <v>33.159999999999997</v>
      </c>
      <c r="AR39">
        <v>1513</v>
      </c>
      <c r="AS39">
        <v>2152</v>
      </c>
      <c r="AT39">
        <v>1</v>
      </c>
      <c r="AU39">
        <v>1</v>
      </c>
      <c r="AV39">
        <v>1511</v>
      </c>
      <c r="AW39">
        <v>6</v>
      </c>
      <c r="AX39">
        <v>0</v>
      </c>
      <c r="AY39">
        <v>0</v>
      </c>
      <c r="AZ39">
        <v>0</v>
      </c>
      <c r="BA39">
        <v>2150</v>
      </c>
      <c r="BB39">
        <v>6</v>
      </c>
      <c r="BC39">
        <v>0</v>
      </c>
      <c r="BD39">
        <v>0</v>
      </c>
      <c r="BE39">
        <v>0</v>
      </c>
      <c r="BF39">
        <v>3</v>
      </c>
      <c r="BG39">
        <f t="shared" si="0"/>
        <v>38</v>
      </c>
    </row>
    <row r="40" spans="1:59" x14ac:dyDescent="0.3">
      <c r="A40">
        <v>521</v>
      </c>
      <c r="B40" t="s">
        <v>108</v>
      </c>
      <c r="C40" t="s">
        <v>109</v>
      </c>
      <c r="D40" t="s">
        <v>65</v>
      </c>
      <c r="E40" t="s">
        <v>53</v>
      </c>
      <c r="F40">
        <v>0</v>
      </c>
      <c r="G40">
        <v>0</v>
      </c>
      <c r="H40">
        <v>0</v>
      </c>
      <c r="I40">
        <v>2</v>
      </c>
      <c r="J40">
        <v>31</v>
      </c>
      <c r="K40">
        <v>34</v>
      </c>
      <c r="L40">
        <v>45</v>
      </c>
      <c r="M40">
        <v>0</v>
      </c>
      <c r="N40">
        <v>0</v>
      </c>
      <c r="O40">
        <v>0</v>
      </c>
      <c r="P40">
        <v>0</v>
      </c>
      <c r="Q40">
        <v>6.47</v>
      </c>
      <c r="R40">
        <v>52.13</v>
      </c>
      <c r="S40">
        <v>34.29</v>
      </c>
      <c r="T40">
        <v>53.84</v>
      </c>
      <c r="U40" t="s">
        <v>36</v>
      </c>
      <c r="V40" t="s">
        <v>36</v>
      </c>
      <c r="W40" t="s">
        <v>36</v>
      </c>
      <c r="X40" t="s">
        <v>36</v>
      </c>
      <c r="Y40" t="s">
        <v>37</v>
      </c>
      <c r="Z40" t="s">
        <v>37</v>
      </c>
      <c r="AA40">
        <v>5.8</v>
      </c>
      <c r="AB40" t="s">
        <v>110</v>
      </c>
      <c r="AD40" t="s">
        <v>39</v>
      </c>
      <c r="AE40" t="s">
        <v>37</v>
      </c>
      <c r="AF40" t="s">
        <v>37</v>
      </c>
      <c r="AG40" t="s">
        <v>37</v>
      </c>
      <c r="AH40" t="s">
        <v>37</v>
      </c>
      <c r="AI40" t="s">
        <v>111</v>
      </c>
      <c r="AJ40" t="s">
        <v>111</v>
      </c>
      <c r="AK40">
        <v>99.99</v>
      </c>
      <c r="AL40">
        <v>61.41</v>
      </c>
      <c r="AM40">
        <v>1.96</v>
      </c>
      <c r="AN40">
        <v>0</v>
      </c>
      <c r="AO40">
        <v>1.96</v>
      </c>
      <c r="AP40">
        <v>37.89</v>
      </c>
      <c r="AQ40">
        <v>38.58</v>
      </c>
      <c r="AR40">
        <v>52</v>
      </c>
      <c r="AS40">
        <v>2782</v>
      </c>
      <c r="AT40">
        <v>3.13</v>
      </c>
      <c r="AU40">
        <v>2.0699999999999998</v>
      </c>
      <c r="AV40">
        <v>14</v>
      </c>
      <c r="AW40">
        <v>149</v>
      </c>
      <c r="AX40">
        <v>0</v>
      </c>
      <c r="AY40">
        <v>0</v>
      </c>
      <c r="AZ40">
        <v>0</v>
      </c>
      <c r="BA40">
        <v>1391</v>
      </c>
      <c r="BB40">
        <v>4362</v>
      </c>
      <c r="BC40">
        <v>0</v>
      </c>
      <c r="BD40">
        <v>0</v>
      </c>
      <c r="BE40">
        <v>0</v>
      </c>
      <c r="BF40">
        <v>3</v>
      </c>
      <c r="BG40">
        <f t="shared" si="0"/>
        <v>39</v>
      </c>
    </row>
    <row r="41" spans="1:59" x14ac:dyDescent="0.3">
      <c r="A41">
        <v>654</v>
      </c>
      <c r="B41" t="s">
        <v>127</v>
      </c>
      <c r="C41" t="s">
        <v>128</v>
      </c>
      <c r="D41" t="s">
        <v>65</v>
      </c>
      <c r="E41" t="s">
        <v>53</v>
      </c>
      <c r="F41">
        <v>0</v>
      </c>
      <c r="G41">
        <v>0</v>
      </c>
      <c r="H41">
        <v>0</v>
      </c>
      <c r="I41">
        <v>0</v>
      </c>
      <c r="J41">
        <v>0</v>
      </c>
      <c r="K41">
        <v>13</v>
      </c>
      <c r="L41">
        <v>2</v>
      </c>
      <c r="M41">
        <v>0</v>
      </c>
      <c r="N41">
        <v>0</v>
      </c>
      <c r="O41">
        <v>0</v>
      </c>
      <c r="P41">
        <v>0</v>
      </c>
      <c r="Q41">
        <v>0</v>
      </c>
      <c r="R41">
        <v>0</v>
      </c>
      <c r="S41">
        <v>0.04</v>
      </c>
      <c r="T41">
        <v>0</v>
      </c>
      <c r="U41" t="s">
        <v>36</v>
      </c>
      <c r="V41" t="s">
        <v>36</v>
      </c>
      <c r="W41" t="s">
        <v>36</v>
      </c>
      <c r="X41" t="s">
        <v>36</v>
      </c>
      <c r="Y41" t="s">
        <v>73</v>
      </c>
      <c r="Z41" t="s">
        <v>73</v>
      </c>
      <c r="AA41">
        <v>4.4000000000000004</v>
      </c>
      <c r="AB41" t="s">
        <v>66</v>
      </c>
      <c r="AC41" t="s">
        <v>129</v>
      </c>
      <c r="AD41" t="s">
        <v>39</v>
      </c>
      <c r="AE41" t="s">
        <v>73</v>
      </c>
      <c r="AF41" t="s">
        <v>73</v>
      </c>
      <c r="AG41" t="s">
        <v>73</v>
      </c>
      <c r="AH41" t="s">
        <v>73</v>
      </c>
      <c r="AK41">
        <v>99.99</v>
      </c>
      <c r="AL41">
        <v>99.99</v>
      </c>
      <c r="AM41">
        <v>0</v>
      </c>
      <c r="AN41">
        <v>0</v>
      </c>
      <c r="AO41">
        <v>0</v>
      </c>
      <c r="AP41">
        <v>0</v>
      </c>
      <c r="AQ41">
        <v>0</v>
      </c>
      <c r="AR41">
        <v>0</v>
      </c>
      <c r="AS41">
        <v>0</v>
      </c>
      <c r="AT41">
        <v>0</v>
      </c>
      <c r="AU41">
        <v>0</v>
      </c>
      <c r="AV41">
        <v>0</v>
      </c>
      <c r="AW41">
        <v>0</v>
      </c>
      <c r="AX41">
        <v>0</v>
      </c>
      <c r="AY41">
        <v>0</v>
      </c>
      <c r="AZ41">
        <v>0</v>
      </c>
      <c r="BA41">
        <v>0</v>
      </c>
      <c r="BB41">
        <v>0</v>
      </c>
      <c r="BC41">
        <v>0</v>
      </c>
      <c r="BD41">
        <v>0</v>
      </c>
      <c r="BE41">
        <v>0</v>
      </c>
      <c r="BF41">
        <v>0</v>
      </c>
      <c r="BG41">
        <f t="shared" si="0"/>
        <v>40</v>
      </c>
    </row>
    <row r="42" spans="1:59" x14ac:dyDescent="0.3">
      <c r="A42">
        <v>761</v>
      </c>
      <c r="B42" t="s">
        <v>142</v>
      </c>
      <c r="C42" t="s">
        <v>143</v>
      </c>
      <c r="D42" t="s">
        <v>65</v>
      </c>
      <c r="E42" t="s">
        <v>53</v>
      </c>
      <c r="F42">
        <v>0</v>
      </c>
      <c r="G42">
        <v>0</v>
      </c>
      <c r="H42">
        <v>0</v>
      </c>
      <c r="I42">
        <v>1</v>
      </c>
      <c r="J42">
        <v>0</v>
      </c>
      <c r="K42">
        <v>5</v>
      </c>
      <c r="L42">
        <v>6</v>
      </c>
      <c r="M42">
        <v>0</v>
      </c>
      <c r="N42">
        <v>0</v>
      </c>
      <c r="O42">
        <v>0</v>
      </c>
      <c r="P42">
        <v>0</v>
      </c>
      <c r="Q42">
        <v>0</v>
      </c>
      <c r="R42">
        <v>0</v>
      </c>
      <c r="S42">
        <v>0.01</v>
      </c>
      <c r="T42">
        <v>0.01</v>
      </c>
      <c r="U42" t="s">
        <v>36</v>
      </c>
      <c r="V42" t="s">
        <v>36</v>
      </c>
      <c r="W42" t="s">
        <v>36</v>
      </c>
      <c r="X42" t="s">
        <v>36</v>
      </c>
      <c r="Y42" t="s">
        <v>73</v>
      </c>
      <c r="Z42" t="s">
        <v>73</v>
      </c>
      <c r="AA42">
        <v>4.2</v>
      </c>
      <c r="AB42" t="s">
        <v>144</v>
      </c>
      <c r="AC42" t="s">
        <v>66</v>
      </c>
      <c r="AD42" t="s">
        <v>39</v>
      </c>
      <c r="AE42" t="s">
        <v>73</v>
      </c>
      <c r="AF42" t="s">
        <v>73</v>
      </c>
      <c r="AG42" t="s">
        <v>73</v>
      </c>
      <c r="AH42" t="s">
        <v>73</v>
      </c>
      <c r="AK42">
        <v>99.99</v>
      </c>
      <c r="AL42">
        <v>99.99</v>
      </c>
      <c r="AM42">
        <v>0</v>
      </c>
      <c r="AN42">
        <v>0</v>
      </c>
      <c r="AO42">
        <v>0</v>
      </c>
      <c r="AP42">
        <v>0</v>
      </c>
      <c r="AQ42">
        <v>0</v>
      </c>
      <c r="AR42">
        <v>0</v>
      </c>
      <c r="AS42">
        <v>0</v>
      </c>
      <c r="AT42">
        <v>0</v>
      </c>
      <c r="AU42">
        <v>0</v>
      </c>
      <c r="AV42">
        <v>0</v>
      </c>
      <c r="AW42">
        <v>0</v>
      </c>
      <c r="AX42">
        <v>0</v>
      </c>
      <c r="AY42">
        <v>0</v>
      </c>
      <c r="AZ42">
        <v>0</v>
      </c>
      <c r="BA42">
        <v>0</v>
      </c>
      <c r="BB42">
        <v>0</v>
      </c>
      <c r="BC42">
        <v>0</v>
      </c>
      <c r="BD42">
        <v>0</v>
      </c>
      <c r="BE42">
        <v>0</v>
      </c>
      <c r="BF42">
        <v>0</v>
      </c>
      <c r="BG42">
        <f t="shared" si="0"/>
        <v>41</v>
      </c>
    </row>
    <row r="43" spans="1:59" x14ac:dyDescent="0.3">
      <c r="A43">
        <v>824</v>
      </c>
      <c r="B43" t="s">
        <v>150</v>
      </c>
      <c r="C43" t="s">
        <v>151</v>
      </c>
      <c r="D43" t="s">
        <v>65</v>
      </c>
      <c r="E43" t="s">
        <v>43</v>
      </c>
      <c r="F43">
        <v>0</v>
      </c>
      <c r="G43">
        <v>0</v>
      </c>
      <c r="H43">
        <v>0</v>
      </c>
      <c r="I43">
        <v>40</v>
      </c>
      <c r="J43">
        <v>45</v>
      </c>
      <c r="K43">
        <v>45</v>
      </c>
      <c r="L43">
        <v>45</v>
      </c>
      <c r="M43">
        <v>0</v>
      </c>
      <c r="N43">
        <v>0</v>
      </c>
      <c r="O43">
        <v>0</v>
      </c>
      <c r="P43">
        <v>0</v>
      </c>
      <c r="Q43">
        <v>75.25</v>
      </c>
      <c r="R43">
        <v>81.44</v>
      </c>
      <c r="S43">
        <v>85.4</v>
      </c>
      <c r="T43">
        <v>84.08</v>
      </c>
      <c r="U43" t="s">
        <v>36</v>
      </c>
      <c r="V43" t="s">
        <v>36</v>
      </c>
      <c r="W43" t="s">
        <v>36</v>
      </c>
      <c r="X43" t="s">
        <v>36</v>
      </c>
      <c r="Y43" t="s">
        <v>37</v>
      </c>
      <c r="Z43" t="s">
        <v>37</v>
      </c>
      <c r="AA43">
        <v>5.6</v>
      </c>
      <c r="AB43" t="s">
        <v>152</v>
      </c>
      <c r="AC43" t="s">
        <v>153</v>
      </c>
      <c r="AD43" t="s">
        <v>39</v>
      </c>
      <c r="AE43" t="s">
        <v>37</v>
      </c>
      <c r="AF43" t="s">
        <v>37</v>
      </c>
      <c r="AG43" t="s">
        <v>37</v>
      </c>
      <c r="AH43" t="s">
        <v>37</v>
      </c>
      <c r="AI43" t="s">
        <v>154</v>
      </c>
      <c r="AJ43" t="s">
        <v>154</v>
      </c>
      <c r="AK43">
        <v>99.99</v>
      </c>
      <c r="AL43">
        <v>62.79</v>
      </c>
      <c r="AM43">
        <v>0</v>
      </c>
      <c r="AN43">
        <v>0</v>
      </c>
      <c r="AO43">
        <v>0</v>
      </c>
      <c r="AP43">
        <v>32.64</v>
      </c>
      <c r="AQ43">
        <v>37.200000000000003</v>
      </c>
      <c r="AR43">
        <v>3099</v>
      </c>
      <c r="AS43">
        <v>3534</v>
      </c>
      <c r="AT43">
        <v>1.06</v>
      </c>
      <c r="AU43">
        <v>1.05</v>
      </c>
      <c r="AV43">
        <v>3003</v>
      </c>
      <c r="AW43">
        <v>288</v>
      </c>
      <c r="AX43">
        <v>0</v>
      </c>
      <c r="AY43">
        <v>0</v>
      </c>
      <c r="AZ43">
        <v>0</v>
      </c>
      <c r="BA43">
        <v>3438</v>
      </c>
      <c r="BB43">
        <v>288</v>
      </c>
      <c r="BC43">
        <v>0</v>
      </c>
      <c r="BD43">
        <v>0</v>
      </c>
      <c r="BE43">
        <v>0</v>
      </c>
      <c r="BF43">
        <v>3</v>
      </c>
      <c r="BG43">
        <f t="shared" si="0"/>
        <v>42</v>
      </c>
    </row>
    <row r="44" spans="1:59" x14ac:dyDescent="0.3">
      <c r="A44">
        <v>827</v>
      </c>
      <c r="B44" t="s">
        <v>157</v>
      </c>
      <c r="C44" t="s">
        <v>158</v>
      </c>
      <c r="D44" t="s">
        <v>42</v>
      </c>
      <c r="E44" t="s">
        <v>35</v>
      </c>
      <c r="F44">
        <v>0</v>
      </c>
      <c r="G44">
        <v>0</v>
      </c>
      <c r="H44">
        <v>0</v>
      </c>
      <c r="I44">
        <v>0</v>
      </c>
      <c r="J44">
        <v>5</v>
      </c>
      <c r="K44">
        <v>9</v>
      </c>
      <c r="L44">
        <v>36</v>
      </c>
      <c r="M44">
        <v>0</v>
      </c>
      <c r="N44">
        <v>0</v>
      </c>
      <c r="O44">
        <v>0</v>
      </c>
      <c r="P44">
        <v>0</v>
      </c>
      <c r="Q44">
        <v>0</v>
      </c>
      <c r="R44">
        <v>7.36</v>
      </c>
      <c r="S44">
        <v>7.74</v>
      </c>
      <c r="T44">
        <v>19.87</v>
      </c>
      <c r="U44" t="s">
        <v>36</v>
      </c>
      <c r="V44" t="s">
        <v>36</v>
      </c>
      <c r="W44" t="s">
        <v>36</v>
      </c>
      <c r="X44" t="s">
        <v>36</v>
      </c>
      <c r="Y44" t="s">
        <v>37</v>
      </c>
      <c r="Z44" t="s">
        <v>37</v>
      </c>
      <c r="AA44">
        <v>3.7</v>
      </c>
      <c r="AB44" t="s">
        <v>140</v>
      </c>
      <c r="AC44" t="s">
        <v>38</v>
      </c>
      <c r="AD44" t="s">
        <v>39</v>
      </c>
      <c r="AE44" t="s">
        <v>37</v>
      </c>
      <c r="AF44" t="s">
        <v>37</v>
      </c>
      <c r="AG44" t="s">
        <v>37</v>
      </c>
      <c r="AH44" t="s">
        <v>37</v>
      </c>
      <c r="AJ44" t="s">
        <v>80</v>
      </c>
      <c r="AK44">
        <v>99.99</v>
      </c>
      <c r="AL44">
        <v>96.55</v>
      </c>
      <c r="AM44">
        <v>0</v>
      </c>
      <c r="AN44">
        <v>0</v>
      </c>
      <c r="AO44">
        <v>0</v>
      </c>
      <c r="AP44">
        <v>0.17</v>
      </c>
      <c r="AQ44">
        <v>3.44</v>
      </c>
      <c r="AR44">
        <v>0</v>
      </c>
      <c r="AS44">
        <v>33</v>
      </c>
      <c r="AT44">
        <v>0</v>
      </c>
      <c r="AU44">
        <v>1</v>
      </c>
      <c r="AV44">
        <v>0</v>
      </c>
      <c r="AW44">
        <v>0</v>
      </c>
      <c r="AX44">
        <v>0</v>
      </c>
      <c r="AY44">
        <v>0</v>
      </c>
      <c r="AZ44">
        <v>0</v>
      </c>
      <c r="BA44">
        <v>33</v>
      </c>
      <c r="BB44">
        <v>0</v>
      </c>
      <c r="BC44">
        <v>0</v>
      </c>
      <c r="BD44">
        <v>0</v>
      </c>
      <c r="BE44">
        <v>0</v>
      </c>
      <c r="BF44">
        <v>3</v>
      </c>
      <c r="BG44">
        <f t="shared" si="0"/>
        <v>43</v>
      </c>
    </row>
    <row r="45" spans="1:59" x14ac:dyDescent="0.3">
      <c r="A45">
        <v>834</v>
      </c>
      <c r="B45" t="s">
        <v>165</v>
      </c>
      <c r="C45" t="s">
        <v>166</v>
      </c>
      <c r="D45" t="s">
        <v>65</v>
      </c>
      <c r="E45" t="s">
        <v>53</v>
      </c>
      <c r="F45">
        <v>0</v>
      </c>
      <c r="G45">
        <v>0</v>
      </c>
      <c r="H45">
        <v>0</v>
      </c>
      <c r="I45">
        <v>0</v>
      </c>
      <c r="J45">
        <v>27</v>
      </c>
      <c r="K45">
        <v>24</v>
      </c>
      <c r="L45">
        <v>38</v>
      </c>
      <c r="M45">
        <v>0</v>
      </c>
      <c r="N45">
        <v>0</v>
      </c>
      <c r="O45">
        <v>0</v>
      </c>
      <c r="P45">
        <v>0</v>
      </c>
      <c r="Q45">
        <v>0</v>
      </c>
      <c r="R45">
        <v>14.93</v>
      </c>
      <c r="S45">
        <v>4.1100000000000003</v>
      </c>
      <c r="T45">
        <v>13.53</v>
      </c>
      <c r="U45" t="s">
        <v>36</v>
      </c>
      <c r="V45" t="s">
        <v>36</v>
      </c>
      <c r="W45" t="s">
        <v>36</v>
      </c>
      <c r="X45" t="s">
        <v>36</v>
      </c>
      <c r="Y45" t="s">
        <v>37</v>
      </c>
      <c r="Z45" t="s">
        <v>37</v>
      </c>
      <c r="AA45">
        <v>5.8</v>
      </c>
      <c r="AB45" t="s">
        <v>79</v>
      </c>
      <c r="AC45" t="s">
        <v>66</v>
      </c>
      <c r="AD45" t="s">
        <v>39</v>
      </c>
      <c r="AE45" t="s">
        <v>37</v>
      </c>
      <c r="AF45" t="s">
        <v>37</v>
      </c>
      <c r="AG45" t="s">
        <v>37</v>
      </c>
      <c r="AH45" t="s">
        <v>37</v>
      </c>
      <c r="AJ45" t="s">
        <v>154</v>
      </c>
      <c r="AK45">
        <v>99.99</v>
      </c>
      <c r="AL45">
        <v>68.489999999999995</v>
      </c>
      <c r="AM45">
        <v>0</v>
      </c>
      <c r="AN45">
        <v>0</v>
      </c>
      <c r="AO45">
        <v>0</v>
      </c>
      <c r="AP45">
        <v>21.37</v>
      </c>
      <c r="AQ45">
        <v>31.5</v>
      </c>
      <c r="AR45">
        <v>0</v>
      </c>
      <c r="AS45">
        <v>2071</v>
      </c>
      <c r="AT45">
        <v>0</v>
      </c>
      <c r="AU45">
        <v>1.08</v>
      </c>
      <c r="AV45">
        <v>0</v>
      </c>
      <c r="AW45">
        <v>0</v>
      </c>
      <c r="AX45">
        <v>0</v>
      </c>
      <c r="AY45">
        <v>0</v>
      </c>
      <c r="AZ45">
        <v>0</v>
      </c>
      <c r="BA45">
        <v>1991</v>
      </c>
      <c r="BB45">
        <v>240</v>
      </c>
      <c r="BC45">
        <v>0</v>
      </c>
      <c r="BD45">
        <v>0</v>
      </c>
      <c r="BE45">
        <v>0</v>
      </c>
      <c r="BF45">
        <v>3</v>
      </c>
      <c r="BG45">
        <f t="shared" si="0"/>
        <v>44</v>
      </c>
    </row>
    <row r="46" spans="1:59" x14ac:dyDescent="0.3">
      <c r="A46">
        <v>835</v>
      </c>
      <c r="B46" t="s">
        <v>167</v>
      </c>
      <c r="C46" t="s">
        <v>168</v>
      </c>
      <c r="D46" t="s">
        <v>42</v>
      </c>
      <c r="E46" t="s">
        <v>35</v>
      </c>
      <c r="F46">
        <v>0</v>
      </c>
      <c r="G46">
        <v>0</v>
      </c>
      <c r="H46">
        <v>0</v>
      </c>
      <c r="I46">
        <v>40</v>
      </c>
      <c r="J46">
        <v>45</v>
      </c>
      <c r="K46">
        <v>45</v>
      </c>
      <c r="L46">
        <v>45</v>
      </c>
      <c r="M46">
        <v>0</v>
      </c>
      <c r="N46">
        <v>0</v>
      </c>
      <c r="O46">
        <v>0</v>
      </c>
      <c r="P46">
        <v>0</v>
      </c>
      <c r="Q46">
        <v>111.41</v>
      </c>
      <c r="R46">
        <v>163.98</v>
      </c>
      <c r="S46">
        <v>138.97</v>
      </c>
      <c r="T46">
        <v>162.85</v>
      </c>
      <c r="U46" t="s">
        <v>36</v>
      </c>
      <c r="V46" t="s">
        <v>36</v>
      </c>
      <c r="W46" t="s">
        <v>36</v>
      </c>
      <c r="X46" t="s">
        <v>36</v>
      </c>
      <c r="Y46" t="s">
        <v>37</v>
      </c>
      <c r="Z46" t="s">
        <v>37</v>
      </c>
      <c r="AA46">
        <v>5.7</v>
      </c>
      <c r="AB46" t="s">
        <v>169</v>
      </c>
      <c r="AC46" t="s">
        <v>170</v>
      </c>
      <c r="AD46" t="s">
        <v>39</v>
      </c>
      <c r="AE46" t="s">
        <v>37</v>
      </c>
      <c r="AF46" t="s">
        <v>37</v>
      </c>
      <c r="AG46" t="s">
        <v>37</v>
      </c>
      <c r="AH46" t="s">
        <v>37</v>
      </c>
      <c r="AI46" t="s">
        <v>111</v>
      </c>
      <c r="AJ46" t="s">
        <v>111</v>
      </c>
      <c r="AK46">
        <v>99.99</v>
      </c>
      <c r="AL46">
        <v>61.57</v>
      </c>
      <c r="AM46">
        <v>0.05</v>
      </c>
      <c r="AN46">
        <v>0</v>
      </c>
      <c r="AO46">
        <v>0.05</v>
      </c>
      <c r="AP46">
        <v>37.44</v>
      </c>
      <c r="AQ46">
        <v>38.42</v>
      </c>
      <c r="AR46">
        <v>3157</v>
      </c>
      <c r="AS46">
        <v>3652</v>
      </c>
      <c r="AT46">
        <v>3.23</v>
      </c>
      <c r="AU46">
        <v>5.41</v>
      </c>
      <c r="AV46">
        <v>1469</v>
      </c>
      <c r="AW46">
        <v>1252</v>
      </c>
      <c r="AX46">
        <v>3535</v>
      </c>
      <c r="AY46">
        <v>3956</v>
      </c>
      <c r="AZ46">
        <v>0</v>
      </c>
      <c r="BA46">
        <v>116</v>
      </c>
      <c r="BB46">
        <v>0</v>
      </c>
      <c r="BC46">
        <v>12760</v>
      </c>
      <c r="BD46">
        <v>6893</v>
      </c>
      <c r="BE46">
        <v>0</v>
      </c>
      <c r="BF46">
        <v>3</v>
      </c>
      <c r="BG46">
        <f t="shared" si="0"/>
        <v>45</v>
      </c>
    </row>
    <row r="47" spans="1:59" x14ac:dyDescent="0.3">
      <c r="A47">
        <v>837</v>
      </c>
      <c r="B47" t="s">
        <v>171</v>
      </c>
      <c r="C47" t="s">
        <v>172</v>
      </c>
      <c r="D47" t="s">
        <v>42</v>
      </c>
      <c r="E47" t="s">
        <v>35</v>
      </c>
      <c r="F47">
        <v>0</v>
      </c>
      <c r="G47">
        <v>0</v>
      </c>
      <c r="H47">
        <v>0</v>
      </c>
      <c r="I47">
        <v>9</v>
      </c>
      <c r="J47">
        <v>26</v>
      </c>
      <c r="K47">
        <v>42</v>
      </c>
      <c r="L47">
        <v>41</v>
      </c>
      <c r="M47">
        <v>0</v>
      </c>
      <c r="N47">
        <v>0</v>
      </c>
      <c r="O47">
        <v>0</v>
      </c>
      <c r="P47">
        <v>0</v>
      </c>
      <c r="Q47">
        <v>12.37</v>
      </c>
      <c r="R47">
        <v>28.71</v>
      </c>
      <c r="S47">
        <v>33.130000000000003</v>
      </c>
      <c r="T47">
        <v>37.65</v>
      </c>
      <c r="U47" t="s">
        <v>36</v>
      </c>
      <c r="V47" t="s">
        <v>36</v>
      </c>
      <c r="W47" t="s">
        <v>36</v>
      </c>
      <c r="X47" t="s">
        <v>36</v>
      </c>
      <c r="Y47" t="s">
        <v>37</v>
      </c>
      <c r="Z47" t="s">
        <v>37</v>
      </c>
      <c r="AA47">
        <v>4.9000000000000004</v>
      </c>
      <c r="AB47" t="s">
        <v>147</v>
      </c>
      <c r="AC47" t="s">
        <v>173</v>
      </c>
      <c r="AD47" t="s">
        <v>39</v>
      </c>
      <c r="AE47" t="s">
        <v>37</v>
      </c>
      <c r="AF47" t="s">
        <v>37</v>
      </c>
      <c r="AG47" t="s">
        <v>37</v>
      </c>
      <c r="AH47" t="s">
        <v>37</v>
      </c>
      <c r="AI47" t="s">
        <v>111</v>
      </c>
      <c r="AJ47" t="s">
        <v>111</v>
      </c>
      <c r="AK47">
        <v>99.99</v>
      </c>
      <c r="AL47">
        <v>61.39</v>
      </c>
      <c r="AM47">
        <v>0.75</v>
      </c>
      <c r="AN47">
        <v>0</v>
      </c>
      <c r="AO47">
        <v>0.75</v>
      </c>
      <c r="AP47">
        <v>38.159999999999997</v>
      </c>
      <c r="AQ47">
        <v>38.6</v>
      </c>
      <c r="AR47">
        <v>749</v>
      </c>
      <c r="AS47">
        <v>2279</v>
      </c>
      <c r="AT47">
        <v>2.5</v>
      </c>
      <c r="AU47">
        <v>1.86</v>
      </c>
      <c r="AV47">
        <v>198</v>
      </c>
      <c r="AW47">
        <v>1674</v>
      </c>
      <c r="AX47">
        <v>0</v>
      </c>
      <c r="AY47">
        <v>0</v>
      </c>
      <c r="AZ47">
        <v>0</v>
      </c>
      <c r="BA47">
        <v>1305</v>
      </c>
      <c r="BB47">
        <v>2944</v>
      </c>
      <c r="BC47">
        <v>0</v>
      </c>
      <c r="BD47">
        <v>0</v>
      </c>
      <c r="BE47">
        <v>0</v>
      </c>
      <c r="BF47">
        <v>3</v>
      </c>
      <c r="BG47">
        <f t="shared" si="0"/>
        <v>46</v>
      </c>
    </row>
    <row r="48" spans="1:59" x14ac:dyDescent="0.3">
      <c r="A48">
        <v>838</v>
      </c>
      <c r="B48" t="s">
        <v>174</v>
      </c>
      <c r="C48" t="s">
        <v>175</v>
      </c>
      <c r="D48" t="s">
        <v>34</v>
      </c>
      <c r="E48" t="s">
        <v>35</v>
      </c>
      <c r="F48">
        <v>0</v>
      </c>
      <c r="G48">
        <v>0</v>
      </c>
      <c r="H48">
        <v>0</v>
      </c>
      <c r="I48">
        <v>0</v>
      </c>
      <c r="J48">
        <v>45</v>
      </c>
      <c r="K48">
        <v>35</v>
      </c>
      <c r="L48">
        <v>45</v>
      </c>
      <c r="M48">
        <v>0</v>
      </c>
      <c r="N48">
        <v>0</v>
      </c>
      <c r="O48">
        <v>0</v>
      </c>
      <c r="P48">
        <v>0</v>
      </c>
      <c r="Q48">
        <v>0</v>
      </c>
      <c r="R48">
        <v>291.5</v>
      </c>
      <c r="S48">
        <v>29.2</v>
      </c>
      <c r="T48">
        <v>193.33</v>
      </c>
      <c r="U48" t="s">
        <v>36</v>
      </c>
      <c r="V48" t="s">
        <v>36</v>
      </c>
      <c r="W48" t="s">
        <v>36</v>
      </c>
      <c r="X48" t="s">
        <v>36</v>
      </c>
      <c r="Y48" t="s">
        <v>37</v>
      </c>
      <c r="Z48" t="s">
        <v>37</v>
      </c>
      <c r="AA48">
        <v>5</v>
      </c>
      <c r="AC48" t="s">
        <v>176</v>
      </c>
      <c r="AD48" t="s">
        <v>39</v>
      </c>
      <c r="AE48" t="s">
        <v>37</v>
      </c>
      <c r="AF48" t="s">
        <v>37</v>
      </c>
      <c r="AG48" t="s">
        <v>37</v>
      </c>
      <c r="AH48" t="s">
        <v>37</v>
      </c>
      <c r="AK48">
        <v>99.99</v>
      </c>
      <c r="AL48">
        <v>99.98</v>
      </c>
      <c r="AM48">
        <v>0</v>
      </c>
      <c r="AN48">
        <v>0</v>
      </c>
      <c r="AO48">
        <v>0</v>
      </c>
      <c r="AP48">
        <v>0</v>
      </c>
      <c r="AQ48">
        <v>0.01</v>
      </c>
      <c r="AR48">
        <v>0</v>
      </c>
      <c r="AS48">
        <v>1</v>
      </c>
      <c r="AT48">
        <v>0</v>
      </c>
      <c r="AU48">
        <v>5</v>
      </c>
      <c r="AV48">
        <v>0</v>
      </c>
      <c r="AW48">
        <v>0</v>
      </c>
      <c r="AX48">
        <v>0</v>
      </c>
      <c r="AY48">
        <v>0</v>
      </c>
      <c r="AZ48">
        <v>0</v>
      </c>
      <c r="BA48">
        <v>0</v>
      </c>
      <c r="BB48">
        <v>0</v>
      </c>
      <c r="BC48">
        <v>5</v>
      </c>
      <c r="BD48">
        <v>0</v>
      </c>
      <c r="BE48">
        <v>0</v>
      </c>
      <c r="BF48">
        <v>3</v>
      </c>
      <c r="BG48">
        <f t="shared" si="0"/>
        <v>47</v>
      </c>
    </row>
    <row r="49" spans="1:59" x14ac:dyDescent="0.3">
      <c r="A49">
        <v>971</v>
      </c>
      <c r="B49" t="s">
        <v>185</v>
      </c>
      <c r="C49" t="s">
        <v>186</v>
      </c>
      <c r="D49" t="s">
        <v>114</v>
      </c>
      <c r="E49" t="s">
        <v>43</v>
      </c>
      <c r="F49">
        <v>0</v>
      </c>
      <c r="G49">
        <v>0</v>
      </c>
      <c r="H49">
        <v>0</v>
      </c>
      <c r="I49">
        <v>14</v>
      </c>
      <c r="J49">
        <v>45</v>
      </c>
      <c r="K49">
        <v>39</v>
      </c>
      <c r="L49">
        <v>45</v>
      </c>
      <c r="M49">
        <v>0</v>
      </c>
      <c r="N49">
        <v>0</v>
      </c>
      <c r="O49">
        <v>0</v>
      </c>
      <c r="P49">
        <v>0</v>
      </c>
      <c r="Q49">
        <v>27.58</v>
      </c>
      <c r="R49">
        <v>99.54</v>
      </c>
      <c r="S49">
        <v>39.83</v>
      </c>
      <c r="T49">
        <v>80.069999999999993</v>
      </c>
      <c r="U49" t="s">
        <v>36</v>
      </c>
      <c r="V49" t="s">
        <v>36</v>
      </c>
      <c r="W49" t="s">
        <v>36</v>
      </c>
      <c r="X49" t="s">
        <v>36</v>
      </c>
      <c r="Y49" t="s">
        <v>37</v>
      </c>
      <c r="Z49" t="s">
        <v>37</v>
      </c>
      <c r="AA49">
        <v>3.6</v>
      </c>
      <c r="AC49" t="s">
        <v>173</v>
      </c>
      <c r="AD49" t="s">
        <v>39</v>
      </c>
      <c r="AE49" t="s">
        <v>37</v>
      </c>
      <c r="AF49" t="s">
        <v>37</v>
      </c>
      <c r="AG49" t="s">
        <v>37</v>
      </c>
      <c r="AH49" t="s">
        <v>37</v>
      </c>
      <c r="AI49" t="s">
        <v>80</v>
      </c>
      <c r="AJ49" t="s">
        <v>80</v>
      </c>
      <c r="AK49">
        <v>99.99</v>
      </c>
      <c r="AL49">
        <v>68.23</v>
      </c>
      <c r="AM49">
        <v>0</v>
      </c>
      <c r="AN49">
        <v>0</v>
      </c>
      <c r="AO49">
        <v>0</v>
      </c>
      <c r="AP49">
        <v>21.31</v>
      </c>
      <c r="AQ49">
        <v>31.76</v>
      </c>
      <c r="AR49">
        <v>869</v>
      </c>
      <c r="AS49">
        <v>3024</v>
      </c>
      <c r="AT49">
        <v>1</v>
      </c>
      <c r="AU49">
        <v>1</v>
      </c>
      <c r="AV49">
        <v>869</v>
      </c>
      <c r="AW49">
        <v>0</v>
      </c>
      <c r="AX49">
        <v>0</v>
      </c>
      <c r="AY49">
        <v>0</v>
      </c>
      <c r="AZ49">
        <v>0</v>
      </c>
      <c r="BA49">
        <v>3024</v>
      </c>
      <c r="BB49">
        <v>0</v>
      </c>
      <c r="BC49">
        <v>0</v>
      </c>
      <c r="BD49">
        <v>0</v>
      </c>
      <c r="BE49">
        <v>0</v>
      </c>
      <c r="BF49">
        <v>3</v>
      </c>
      <c r="BG49">
        <f t="shared" si="0"/>
        <v>48</v>
      </c>
    </row>
    <row r="50" spans="1:59" x14ac:dyDescent="0.3">
      <c r="A50">
        <v>973</v>
      </c>
      <c r="B50" t="s">
        <v>190</v>
      </c>
      <c r="C50" t="s">
        <v>191</v>
      </c>
      <c r="D50" t="s">
        <v>34</v>
      </c>
      <c r="E50" t="s">
        <v>43</v>
      </c>
      <c r="F50">
        <v>0</v>
      </c>
      <c r="G50">
        <v>0</v>
      </c>
      <c r="H50">
        <v>0</v>
      </c>
      <c r="I50">
        <v>27</v>
      </c>
      <c r="J50">
        <v>45</v>
      </c>
      <c r="K50">
        <v>45</v>
      </c>
      <c r="L50">
        <v>45</v>
      </c>
      <c r="M50">
        <v>0</v>
      </c>
      <c r="N50">
        <v>0</v>
      </c>
      <c r="O50">
        <v>0</v>
      </c>
      <c r="P50">
        <v>0</v>
      </c>
      <c r="Q50">
        <v>105.35</v>
      </c>
      <c r="R50">
        <v>279.85000000000002</v>
      </c>
      <c r="S50">
        <v>165.53</v>
      </c>
      <c r="T50">
        <v>250.71</v>
      </c>
      <c r="U50" t="s">
        <v>36</v>
      </c>
      <c r="V50" t="s">
        <v>36</v>
      </c>
      <c r="W50" t="s">
        <v>36</v>
      </c>
      <c r="X50" t="s">
        <v>36</v>
      </c>
      <c r="Y50" t="s">
        <v>37</v>
      </c>
      <c r="Z50" t="s">
        <v>37</v>
      </c>
      <c r="AA50">
        <v>3.3</v>
      </c>
      <c r="AC50" t="s">
        <v>192</v>
      </c>
      <c r="AD50" t="s">
        <v>39</v>
      </c>
      <c r="AE50" t="s">
        <v>37</v>
      </c>
      <c r="AF50" t="s">
        <v>37</v>
      </c>
      <c r="AG50" t="s">
        <v>37</v>
      </c>
      <c r="AH50" t="s">
        <v>37</v>
      </c>
      <c r="AK50">
        <v>99.99</v>
      </c>
      <c r="AL50">
        <v>99.25</v>
      </c>
      <c r="AM50">
        <v>0</v>
      </c>
      <c r="AN50">
        <v>0</v>
      </c>
      <c r="AO50">
        <v>0</v>
      </c>
      <c r="AP50">
        <v>0</v>
      </c>
      <c r="AQ50">
        <v>0.74</v>
      </c>
      <c r="AR50">
        <v>57</v>
      </c>
      <c r="AS50">
        <v>71</v>
      </c>
      <c r="AT50">
        <v>4.3</v>
      </c>
      <c r="AU50">
        <v>5</v>
      </c>
      <c r="AV50">
        <v>10</v>
      </c>
      <c r="AW50">
        <v>0</v>
      </c>
      <c r="AX50">
        <v>235</v>
      </c>
      <c r="AY50">
        <v>0</v>
      </c>
      <c r="AZ50">
        <v>0</v>
      </c>
      <c r="BA50">
        <v>0</v>
      </c>
      <c r="BB50">
        <v>0</v>
      </c>
      <c r="BC50">
        <v>355</v>
      </c>
      <c r="BD50">
        <v>0</v>
      </c>
      <c r="BE50">
        <v>0</v>
      </c>
      <c r="BF50">
        <v>3</v>
      </c>
      <c r="BG50">
        <f t="shared" si="0"/>
        <v>49</v>
      </c>
    </row>
  </sheetData>
  <sortState xmlns:xlrd2="http://schemas.microsoft.com/office/spreadsheetml/2017/richdata2" ref="A2:BF50">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324</v>
      </c>
      <c r="B1" s="11" t="s">
        <v>325</v>
      </c>
      <c r="C1" s="8"/>
    </row>
    <row r="2" spans="1:3" ht="28.2" customHeight="1" x14ac:dyDescent="0.3">
      <c r="A2" s="21" t="s">
        <v>326</v>
      </c>
      <c r="B2" s="22" t="s">
        <v>298</v>
      </c>
      <c r="C2" s="22" t="s">
        <v>327</v>
      </c>
    </row>
    <row r="3" spans="1:3" ht="28.8" x14ac:dyDescent="0.3">
      <c r="A3" s="4" t="s">
        <v>0</v>
      </c>
      <c r="B3" s="5" t="s">
        <v>328</v>
      </c>
      <c r="C3" s="16"/>
    </row>
    <row r="4" spans="1:3" x14ac:dyDescent="0.3">
      <c r="A4" s="4" t="s">
        <v>208</v>
      </c>
      <c r="B4" s="5" t="s">
        <v>329</v>
      </c>
      <c r="C4" s="16"/>
    </row>
    <row r="5" spans="1:3" x14ac:dyDescent="0.3">
      <c r="A5" s="4" t="s">
        <v>210</v>
      </c>
      <c r="B5" s="5" t="s">
        <v>211</v>
      </c>
      <c r="C5" s="16"/>
    </row>
    <row r="6" spans="1:3" ht="57.6" x14ac:dyDescent="0.3">
      <c r="A6" s="4" t="s">
        <v>1</v>
      </c>
      <c r="B6" s="5" t="s">
        <v>212</v>
      </c>
      <c r="C6" s="16" t="s">
        <v>280</v>
      </c>
    </row>
    <row r="7" spans="1:3" ht="28.8" x14ac:dyDescent="0.3">
      <c r="A7" s="4" t="s">
        <v>2</v>
      </c>
      <c r="B7" s="5" t="s">
        <v>213</v>
      </c>
      <c r="C7" s="16" t="s">
        <v>280</v>
      </c>
    </row>
    <row r="8" spans="1:3" ht="77.400000000000006" customHeight="1" x14ac:dyDescent="0.3">
      <c r="A8" s="4" t="s">
        <v>214</v>
      </c>
      <c r="B8" s="5" t="s">
        <v>215</v>
      </c>
      <c r="C8" s="16"/>
    </row>
    <row r="9" spans="1:3" ht="28.8" x14ac:dyDescent="0.3">
      <c r="A9" s="16" t="s">
        <v>330</v>
      </c>
      <c r="B9" s="5" t="s">
        <v>331</v>
      </c>
      <c r="C9" s="16" t="s">
        <v>280</v>
      </c>
    </row>
    <row r="10" spans="1:3" x14ac:dyDescent="0.3">
      <c r="A10" s="16" t="s">
        <v>332</v>
      </c>
      <c r="B10" s="5" t="s">
        <v>333</v>
      </c>
      <c r="C10" s="16" t="s">
        <v>280</v>
      </c>
    </row>
    <row r="11" spans="1:3" x14ac:dyDescent="0.3">
      <c r="A11" s="16" t="s">
        <v>334</v>
      </c>
      <c r="B11" s="5" t="s">
        <v>335</v>
      </c>
      <c r="C11" s="16" t="s">
        <v>286</v>
      </c>
    </row>
    <row r="12" spans="1:3" x14ac:dyDescent="0.3">
      <c r="A12" s="16" t="s">
        <v>336</v>
      </c>
      <c r="B12" s="5" t="s">
        <v>337</v>
      </c>
      <c r="C12" s="16" t="s">
        <v>286</v>
      </c>
    </row>
    <row r="13" spans="1:3" x14ac:dyDescent="0.3">
      <c r="A13" s="16" t="s">
        <v>338</v>
      </c>
      <c r="B13" s="5" t="s">
        <v>339</v>
      </c>
      <c r="C13" s="16" t="s">
        <v>286</v>
      </c>
    </row>
    <row r="14" spans="1:3" x14ac:dyDescent="0.3">
      <c r="A14" s="16" t="s">
        <v>340</v>
      </c>
      <c r="B14" s="5" t="s">
        <v>341</v>
      </c>
      <c r="C14" s="16" t="s">
        <v>286</v>
      </c>
    </row>
    <row r="15" spans="1:3" ht="28.8" x14ac:dyDescent="0.3">
      <c r="A15" s="16" t="s">
        <v>342</v>
      </c>
      <c r="B15" s="5" t="s">
        <v>343</v>
      </c>
      <c r="C15" s="16" t="s">
        <v>280</v>
      </c>
    </row>
    <row r="16" spans="1:3" ht="57.6" x14ac:dyDescent="0.3">
      <c r="A16" s="4" t="s">
        <v>216</v>
      </c>
      <c r="B16" s="5" t="s">
        <v>217</v>
      </c>
      <c r="C16" s="16" t="s">
        <v>280</v>
      </c>
    </row>
    <row r="17" spans="1:3" ht="57.6" x14ac:dyDescent="0.3">
      <c r="A17" s="4" t="s">
        <v>218</v>
      </c>
      <c r="B17" s="5" t="s">
        <v>219</v>
      </c>
      <c r="C17" s="16" t="s">
        <v>280</v>
      </c>
    </row>
    <row r="18" spans="1:3" ht="43.2" x14ac:dyDescent="0.3">
      <c r="A18" s="16" t="s">
        <v>344</v>
      </c>
      <c r="B18" s="5" t="s">
        <v>345</v>
      </c>
      <c r="C18" s="16" t="s">
        <v>280</v>
      </c>
    </row>
    <row r="19" spans="1:3" ht="43.2" x14ac:dyDescent="0.3">
      <c r="A19" s="16" t="s">
        <v>346</v>
      </c>
      <c r="B19" s="5" t="s">
        <v>347</v>
      </c>
      <c r="C19" s="16"/>
    </row>
    <row r="20" spans="1:3" ht="43.2" x14ac:dyDescent="0.3">
      <c r="A20" s="16" t="s">
        <v>348</v>
      </c>
      <c r="B20" s="5" t="s">
        <v>349</v>
      </c>
      <c r="C20" s="16"/>
    </row>
    <row r="21" spans="1:3" ht="72" x14ac:dyDescent="0.3">
      <c r="A21" s="4" t="s">
        <v>220</v>
      </c>
      <c r="B21" s="5" t="s">
        <v>221</v>
      </c>
      <c r="C21" s="16" t="s">
        <v>286</v>
      </c>
    </row>
    <row r="22" spans="1:3" ht="28.8" x14ac:dyDescent="0.3">
      <c r="A22" s="4" t="s">
        <v>222</v>
      </c>
      <c r="B22" s="5" t="s">
        <v>223</v>
      </c>
      <c r="C22" s="11" t="s">
        <v>350</v>
      </c>
    </row>
    <row r="23" spans="1:3" ht="74.400000000000006" customHeight="1" x14ac:dyDescent="0.3">
      <c r="A23" s="16" t="s">
        <v>351</v>
      </c>
      <c r="B23" s="5" t="s">
        <v>352</v>
      </c>
      <c r="C23" s="11" t="s">
        <v>283</v>
      </c>
    </row>
    <row r="24" spans="1:3" ht="57.6" x14ac:dyDescent="0.3">
      <c r="A24" s="4" t="s">
        <v>224</v>
      </c>
      <c r="B24" s="5" t="s">
        <v>225</v>
      </c>
      <c r="C24" s="16"/>
    </row>
    <row r="25" spans="1:3" ht="28.8" x14ac:dyDescent="0.3">
      <c r="A25" s="11" t="s">
        <v>353</v>
      </c>
      <c r="B25" s="5" t="s">
        <v>354</v>
      </c>
      <c r="C25" s="16" t="s">
        <v>355</v>
      </c>
    </row>
    <row r="26" spans="1:3" ht="132.6" customHeight="1" x14ac:dyDescent="0.3">
      <c r="A26" s="4" t="s">
        <v>226</v>
      </c>
      <c r="B26" s="5" t="s">
        <v>227</v>
      </c>
      <c r="C26" s="16" t="s">
        <v>355</v>
      </c>
    </row>
    <row r="27" spans="1:3" ht="28.2" customHeight="1" x14ac:dyDescent="0.3">
      <c r="A27" s="21" t="s">
        <v>356</v>
      </c>
      <c r="B27" s="22" t="s">
        <v>298</v>
      </c>
      <c r="C27" s="22" t="s">
        <v>327</v>
      </c>
    </row>
    <row r="28" spans="1:3" ht="147.6" customHeight="1" x14ac:dyDescent="0.3">
      <c r="A28" s="4" t="s">
        <v>228</v>
      </c>
      <c r="B28" s="5" t="s">
        <v>229</v>
      </c>
      <c r="C28" s="16" t="s">
        <v>322</v>
      </c>
    </row>
    <row r="29" spans="1:3" ht="28.8" x14ac:dyDescent="0.3">
      <c r="A29" s="16" t="s">
        <v>357</v>
      </c>
      <c r="B29" s="5" t="s">
        <v>358</v>
      </c>
      <c r="C29" s="16"/>
    </row>
    <row r="30" spans="1:3" x14ac:dyDescent="0.3">
      <c r="A30" s="16" t="s">
        <v>359</v>
      </c>
      <c r="B30" s="5" t="s">
        <v>360</v>
      </c>
      <c r="C30" s="16"/>
    </row>
    <row r="31" spans="1:3" x14ac:dyDescent="0.3">
      <c r="A31" s="16" t="s">
        <v>361</v>
      </c>
      <c r="B31" s="5" t="s">
        <v>362</v>
      </c>
      <c r="C31" s="16"/>
    </row>
    <row r="32" spans="1:3" x14ac:dyDescent="0.3">
      <c r="A32" s="16" t="s">
        <v>363</v>
      </c>
      <c r="B32" s="5" t="s">
        <v>364</v>
      </c>
      <c r="C32" s="16"/>
    </row>
    <row r="33" spans="1:3" x14ac:dyDescent="0.3">
      <c r="A33" s="16" t="s">
        <v>365</v>
      </c>
      <c r="B33" s="5" t="s">
        <v>366</v>
      </c>
      <c r="C33" s="16"/>
    </row>
    <row r="34" spans="1:3" x14ac:dyDescent="0.3">
      <c r="A34" s="16" t="s">
        <v>367</v>
      </c>
      <c r="B34" s="5" t="s">
        <v>368</v>
      </c>
      <c r="C34" s="16"/>
    </row>
    <row r="35" spans="1:3" x14ac:dyDescent="0.3">
      <c r="A35" s="16" t="s">
        <v>369</v>
      </c>
      <c r="B35" s="5" t="s">
        <v>370</v>
      </c>
      <c r="C35" s="16"/>
    </row>
    <row r="36" spans="1:3" ht="28.8" x14ac:dyDescent="0.3">
      <c r="A36" s="11" t="s">
        <v>371</v>
      </c>
      <c r="B36" s="5" t="s">
        <v>372</v>
      </c>
      <c r="C36" s="16"/>
    </row>
    <row r="37" spans="1:3" ht="72" x14ac:dyDescent="0.3">
      <c r="A37" s="16" t="s">
        <v>373</v>
      </c>
      <c r="B37" s="5" t="s">
        <v>374</v>
      </c>
      <c r="C37" s="16"/>
    </row>
    <row r="38" spans="1:3" ht="28.8" x14ac:dyDescent="0.3">
      <c r="A38" s="11" t="s">
        <v>375</v>
      </c>
      <c r="B38" s="5" t="s">
        <v>376</v>
      </c>
      <c r="C38" s="16"/>
    </row>
    <row r="39" spans="1:3" ht="28.8" x14ac:dyDescent="0.3">
      <c r="A39" s="11" t="s">
        <v>377</v>
      </c>
      <c r="B39" s="23" t="s">
        <v>378</v>
      </c>
      <c r="C39" s="16"/>
    </row>
    <row r="40" spans="1:3" ht="28.8" x14ac:dyDescent="0.3">
      <c r="A40" s="11" t="s">
        <v>379</v>
      </c>
      <c r="B40" s="23" t="s">
        <v>380</v>
      </c>
      <c r="C40" s="16"/>
    </row>
    <row r="41" spans="1:3" ht="28.8" x14ac:dyDescent="0.3">
      <c r="A41" s="11" t="s">
        <v>381</v>
      </c>
      <c r="B41" s="23" t="s">
        <v>382</v>
      </c>
      <c r="C41" s="16"/>
    </row>
    <row r="42" spans="1:3" ht="28.8" x14ac:dyDescent="0.3">
      <c r="A42" s="11" t="s">
        <v>383</v>
      </c>
      <c r="B42" s="23" t="s">
        <v>384</v>
      </c>
      <c r="C42" s="16"/>
    </row>
    <row r="43" spans="1:3" ht="72" x14ac:dyDescent="0.3">
      <c r="A43" s="4" t="s">
        <v>31</v>
      </c>
      <c r="B43" s="5" t="s">
        <v>230</v>
      </c>
      <c r="C43" s="16"/>
    </row>
    <row r="44" spans="1:3" x14ac:dyDescent="0.3">
      <c r="A44" s="4" t="s">
        <v>231</v>
      </c>
      <c r="B44" s="5" t="s">
        <v>232</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S38_E95-short</vt:lpstr>
      <vt:lpstr>Definitions-short</vt:lpstr>
      <vt:lpstr>Questions of tables</vt:lpstr>
      <vt:lpstr>Interpretations</vt:lpstr>
      <vt:lpstr>Species Selection Options </vt:lpstr>
      <vt:lpstr>References</vt:lpstr>
      <vt:lpstr>S38_E95-long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2022-10-05T13:58:04Z</cp:lastPrinted>
  <dcterms:created xsi:type="dcterms:W3CDTF">2022-10-05T13:57:53Z</dcterms:created>
  <dcterms:modified xsi:type="dcterms:W3CDTF">2022-10-05T13:58:05Z</dcterms:modified>
</cp:coreProperties>
</file>