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L:\DISTRIB2\OUTPUTS\Regional_Assessments\OneDegree\Finalized_Tables\"/>
    </mc:Choice>
  </mc:AlternateContent>
  <xr:revisionPtr revIDLastSave="0" documentId="13_ncr:40009_{D686782F-3FC0-4B36-B484-4F99BDCD52C3}" xr6:coauthVersionLast="47" xr6:coauthVersionMax="47" xr10:uidLastSave="{00000000-0000-0000-0000-000000000000}"/>
  <bookViews>
    <workbookView xWindow="2268" yWindow="2268" windowWidth="17280" windowHeight="8964"/>
  </bookViews>
  <sheets>
    <sheet name="Species-Climate" sheetId="9" r:id="rId1"/>
    <sheet name="S40_E89-short" sheetId="8" r:id="rId2"/>
    <sheet name="Definitions-short" sheetId="2" r:id="rId3"/>
    <sheet name="Questions of tables" sheetId="3" r:id="rId4"/>
    <sheet name="Interpretations" sheetId="4" r:id="rId5"/>
    <sheet name="Species Selection Options " sheetId="5" r:id="rId6"/>
    <sheet name="References" sheetId="6" r:id="rId7"/>
    <sheet name="S40_E89-long" sheetId="1" r:id="rId8"/>
    <sheet name="Definitions-long" sheetId="7" r:id="rId9"/>
  </sheets>
  <definedNames>
    <definedName name="_xlnm.Print_Titles" localSheetId="0">'Species-Climate'!$1:$1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13" i="9" l="1"/>
  <c r="V12" i="9"/>
  <c r="V11" i="9"/>
  <c r="V10" i="9"/>
  <c r="U13" i="9"/>
  <c r="U12" i="9"/>
  <c r="U11" i="9"/>
  <c r="U10" i="9"/>
  <c r="R17" i="9"/>
  <c r="R16" i="9"/>
  <c r="R15" i="9"/>
  <c r="R14" i="9"/>
  <c r="R13" i="9"/>
  <c r="R12" i="9"/>
  <c r="R11" i="9"/>
  <c r="R10" i="9"/>
  <c r="Q17" i="9"/>
  <c r="Q16" i="9"/>
  <c r="Q15" i="9"/>
  <c r="Q14" i="9"/>
  <c r="Q13" i="9"/>
  <c r="Q12" i="9"/>
  <c r="Q11" i="9"/>
  <c r="Q10" i="9"/>
  <c r="M15" i="9"/>
  <c r="M14" i="9"/>
  <c r="M13" i="9"/>
  <c r="M12" i="9"/>
  <c r="M11" i="9"/>
  <c r="M10" i="9"/>
  <c r="L15" i="9"/>
  <c r="L14" i="9"/>
  <c r="L13" i="9"/>
  <c r="L12" i="9"/>
  <c r="L11" i="9"/>
  <c r="L10" i="9"/>
  <c r="I14" i="9"/>
  <c r="I12" i="9"/>
  <c r="I11" i="9"/>
  <c r="I10" i="9"/>
  <c r="H14" i="9"/>
  <c r="H13" i="9"/>
  <c r="H12" i="9"/>
  <c r="H11" i="9"/>
  <c r="H10" i="9"/>
  <c r="E14" i="9"/>
  <c r="E13" i="9"/>
  <c r="E12" i="9"/>
  <c r="E11" i="9"/>
  <c r="E10" i="9"/>
  <c r="B14" i="9"/>
  <c r="B13" i="9"/>
  <c r="B12" i="9"/>
  <c r="B11" i="9"/>
  <c r="B10" i="9"/>
  <c r="B9" i="9"/>
  <c r="B8" i="9"/>
  <c r="Q63" i="8"/>
  <c r="Q62" i="8"/>
  <c r="Q61" i="8"/>
  <c r="Q60" i="8"/>
  <c r="Q59" i="8"/>
  <c r="Q58" i="8"/>
  <c r="Q57" i="8"/>
  <c r="Q56" i="8"/>
  <c r="Q55" i="8"/>
  <c r="Q54" i="8"/>
  <c r="Q53" i="8"/>
  <c r="Q52" i="8"/>
  <c r="Q51" i="8"/>
  <c r="Q50" i="8"/>
  <c r="Q49" i="8"/>
  <c r="Q48" i="8"/>
  <c r="Q47" i="8"/>
  <c r="Q46" i="8"/>
  <c r="Q45" i="8"/>
  <c r="Q44" i="8"/>
  <c r="Q43" i="8"/>
  <c r="Q42" i="8"/>
  <c r="Q41" i="8"/>
  <c r="Q40" i="8"/>
  <c r="Q39" i="8"/>
  <c r="Q38" i="8"/>
  <c r="Q37" i="8"/>
  <c r="Q36" i="8"/>
  <c r="Q35" i="8"/>
  <c r="Q34" i="8"/>
  <c r="Q33" i="8"/>
  <c r="Q32" i="8"/>
  <c r="Q31" i="8"/>
  <c r="Q30" i="8"/>
  <c r="Q29" i="8"/>
  <c r="Q28" i="8"/>
  <c r="Q27" i="8"/>
  <c r="Q26" i="8"/>
  <c r="Q25" i="8"/>
  <c r="Q24" i="8"/>
  <c r="Q23" i="8"/>
  <c r="Q22" i="8"/>
  <c r="Q21" i="8"/>
  <c r="Q20" i="8"/>
  <c r="Q19" i="8"/>
  <c r="Q18" i="8"/>
  <c r="Q17" i="8"/>
  <c r="Q16" i="8"/>
  <c r="Q15" i="8"/>
  <c r="Q14" i="8"/>
  <c r="Q13" i="8"/>
  <c r="Q12" i="8"/>
  <c r="Q11" i="8"/>
  <c r="Q10" i="8"/>
  <c r="Q9" i="8"/>
  <c r="Q8" i="8"/>
  <c r="Q7" i="8"/>
  <c r="Q6" i="8"/>
  <c r="Q5" i="8"/>
  <c r="Q4" i="8"/>
  <c r="Q3" i="8"/>
  <c r="Q2" i="8"/>
  <c r="BG3" i="1"/>
  <c r="BG4" i="1"/>
  <c r="BG5" i="1"/>
  <c r="BG6" i="1"/>
  <c r="BG7" i="1"/>
  <c r="BG8" i="1"/>
  <c r="BG9" i="1"/>
  <c r="BG10" i="1"/>
  <c r="BG11" i="1"/>
  <c r="BG12" i="1"/>
  <c r="BG13" i="1"/>
  <c r="BG14" i="1"/>
  <c r="BG15" i="1"/>
  <c r="BG16" i="1"/>
  <c r="BG17" i="1"/>
  <c r="BG18" i="1"/>
  <c r="BG19" i="1"/>
  <c r="BG20" i="1"/>
  <c r="BG21" i="1"/>
  <c r="BG22" i="1"/>
  <c r="BG23" i="1"/>
  <c r="BG24" i="1"/>
  <c r="BG25" i="1"/>
  <c r="BG26" i="1"/>
  <c r="BG27" i="1"/>
  <c r="BG28" i="1"/>
  <c r="BG29" i="1"/>
  <c r="BG30" i="1"/>
  <c r="BG31" i="1"/>
  <c r="BG32" i="1"/>
  <c r="BG33" i="1"/>
  <c r="BG34" i="1"/>
  <c r="BG35" i="1"/>
  <c r="BG36" i="1"/>
  <c r="BG37" i="1"/>
  <c r="BG38" i="1"/>
  <c r="BG39" i="1"/>
  <c r="BG40" i="1"/>
  <c r="BG41" i="1"/>
  <c r="BG42" i="1"/>
  <c r="BG43" i="1"/>
  <c r="BG44" i="1"/>
  <c r="BG45" i="1"/>
  <c r="BG46" i="1"/>
  <c r="BG47" i="1"/>
  <c r="BG48" i="1"/>
  <c r="BG49" i="1"/>
  <c r="BG50" i="1"/>
  <c r="BG51" i="1"/>
  <c r="BG52" i="1"/>
  <c r="BG53" i="1"/>
  <c r="BG54" i="1"/>
  <c r="BG55" i="1"/>
  <c r="BG56" i="1"/>
  <c r="BG57" i="1"/>
  <c r="BG58" i="1"/>
  <c r="BG59" i="1"/>
  <c r="BG60" i="1"/>
  <c r="BG61" i="1"/>
  <c r="BG62" i="1"/>
  <c r="BG63" i="1"/>
  <c r="BG2" i="1"/>
</calcChain>
</file>

<file path=xl/sharedStrings.xml><?xml version="1.0" encoding="utf-8"?>
<sst xmlns="http://schemas.openxmlformats.org/spreadsheetml/2006/main" count="2134" uniqueCount="493">
  <si>
    <t>FIA</t>
  </si>
  <si>
    <t>Range</t>
  </si>
  <si>
    <t>MR</t>
  </si>
  <si>
    <t>act_ncell</t>
  </si>
  <si>
    <t>mod_ncell</t>
  </si>
  <si>
    <t>ccsm45_ncell</t>
  </si>
  <si>
    <t>had85_ncell</t>
  </si>
  <si>
    <t>gcm45_ncell</t>
  </si>
  <si>
    <t>gcm85_ncell</t>
  </si>
  <si>
    <t>act_sumiv</t>
  </si>
  <si>
    <t>PosTraits</t>
  </si>
  <si>
    <t>NegTraits</t>
  </si>
  <si>
    <t>Abundance</t>
  </si>
  <si>
    <t>Capability45</t>
  </si>
  <si>
    <t>Capability85</t>
  </si>
  <si>
    <t>SHIFT45</t>
  </si>
  <si>
    <t>SHIFT85</t>
  </si>
  <si>
    <t>SumHQCL45</t>
  </si>
  <si>
    <t>SumHQCL85</t>
  </si>
  <si>
    <t>HQCL45</t>
  </si>
  <si>
    <t>HQCL85</t>
  </si>
  <si>
    <t>HQCL45_11</t>
  </si>
  <si>
    <t>HQCL45_12</t>
  </si>
  <si>
    <t>HQCL45_21</t>
  </si>
  <si>
    <t>HQCL45_22</t>
  </si>
  <si>
    <t>HQCL45_33</t>
  </si>
  <si>
    <t>HQCL85_11</t>
  </si>
  <si>
    <t>HQCL85_12</t>
  </si>
  <si>
    <t>HQCL85_21</t>
  </si>
  <si>
    <t>HQCL85_22</t>
  </si>
  <si>
    <t>HQCL85_33</t>
  </si>
  <si>
    <t>SSO</t>
  </si>
  <si>
    <t>eastern redcedar</t>
  </si>
  <si>
    <t>Juniperus virginiana</t>
  </si>
  <si>
    <t>WDH</t>
  </si>
  <si>
    <t>Medium</t>
  </si>
  <si>
    <t>Sm. inc.</t>
  </si>
  <si>
    <t>Lg. inc.</t>
  </si>
  <si>
    <t>DRO</t>
  </si>
  <si>
    <t>FTK COL INS</t>
  </si>
  <si>
    <t>Rare</t>
  </si>
  <si>
    <t>Good</t>
  </si>
  <si>
    <t>Fair</t>
  </si>
  <si>
    <t>Very Good</t>
  </si>
  <si>
    <t>Infill +</t>
  </si>
  <si>
    <t>red pine</t>
  </si>
  <si>
    <t>Pinus resinosa</t>
  </si>
  <si>
    <t>NSH</t>
  </si>
  <si>
    <t>Lg. dec.</t>
  </si>
  <si>
    <t>Very Lg. dec.</t>
  </si>
  <si>
    <t>INS COL DISP</t>
  </si>
  <si>
    <t>Very Poor</t>
  </si>
  <si>
    <t>Lost</t>
  </si>
  <si>
    <t>eastern white pine</t>
  </si>
  <si>
    <t>Pinus strobus</t>
  </si>
  <si>
    <t>High</t>
  </si>
  <si>
    <t>DISP</t>
  </si>
  <si>
    <t>DRO FTK INS</t>
  </si>
  <si>
    <t>boxelder</t>
  </si>
  <si>
    <t>Acer negundo</t>
  </si>
  <si>
    <t>WSH</t>
  </si>
  <si>
    <t>Low</t>
  </si>
  <si>
    <t>SES DISP DRO COL TGR</t>
  </si>
  <si>
    <t>FTK</t>
  </si>
  <si>
    <t>red maple</t>
  </si>
  <si>
    <t>Acer rubrum</t>
  </si>
  <si>
    <t>NA</t>
  </si>
  <si>
    <t>New Habitat</t>
  </si>
  <si>
    <t>SES EHS ESP COL DISP</t>
  </si>
  <si>
    <t>Absent</t>
  </si>
  <si>
    <t>silver maple</t>
  </si>
  <si>
    <t>Acer saccharinum</t>
  </si>
  <si>
    <t>DISP SES COL</t>
  </si>
  <si>
    <t>DRO FTK</t>
  </si>
  <si>
    <t>Infill ++</t>
  </si>
  <si>
    <t>sugar maple</t>
  </si>
  <si>
    <t>Acer saccharum</t>
  </si>
  <si>
    <t>No change</t>
  </si>
  <si>
    <t>COL EHS</t>
  </si>
  <si>
    <t>Ohio buckeye</t>
  </si>
  <si>
    <t>Aesculus glabra</t>
  </si>
  <si>
    <t>NSL</t>
  </si>
  <si>
    <t>COL</t>
  </si>
  <si>
    <t>SES FTK</t>
  </si>
  <si>
    <t>Poor</t>
  </si>
  <si>
    <t>serviceberry</t>
  </si>
  <si>
    <t>Amelanchier spp.</t>
  </si>
  <si>
    <t>COL SES</t>
  </si>
  <si>
    <t>pawpaw</t>
  </si>
  <si>
    <t>Asimina triloba</t>
  </si>
  <si>
    <t>Sm. dec.</t>
  </si>
  <si>
    <t>yellow birch</t>
  </si>
  <si>
    <t>Betula alleghaniensis</t>
  </si>
  <si>
    <t>NDL</t>
  </si>
  <si>
    <t>Unknown</t>
  </si>
  <si>
    <t>FTK INS DISE</t>
  </si>
  <si>
    <t>Modeled</t>
  </si>
  <si>
    <t>cittamwood/gum bumelia</t>
  </si>
  <si>
    <t>Sideroxylon lanuginosum ssp. lanuginosum</t>
  </si>
  <si>
    <t>DRO TGR</t>
  </si>
  <si>
    <t>FTK COL</t>
  </si>
  <si>
    <t>Migrate +</t>
  </si>
  <si>
    <t>American hornbeam; musclewood</t>
  </si>
  <si>
    <t>Carpinus caroliniana</t>
  </si>
  <si>
    <t>WSL</t>
  </si>
  <si>
    <t>FTK DRO</t>
  </si>
  <si>
    <t>bitternut hickory</t>
  </si>
  <si>
    <t>Carya cordiformis</t>
  </si>
  <si>
    <t>pignut hickory</t>
  </si>
  <si>
    <t>Carya glabra</t>
  </si>
  <si>
    <t>WDL</t>
  </si>
  <si>
    <t>EHS</t>
  </si>
  <si>
    <t>INS DRO</t>
  </si>
  <si>
    <t>pecan</t>
  </si>
  <si>
    <t>Carya illinoinensis</t>
  </si>
  <si>
    <t>FTK INS COL</t>
  </si>
  <si>
    <t>shellbark hickory</t>
  </si>
  <si>
    <t>Carya laciniosa</t>
  </si>
  <si>
    <t>FTK EHS</t>
  </si>
  <si>
    <t>shagbark hickory</t>
  </si>
  <si>
    <t>Carya ovata</t>
  </si>
  <si>
    <t>INS FTK</t>
  </si>
  <si>
    <t>black hickory</t>
  </si>
  <si>
    <t>Carya texana</t>
  </si>
  <si>
    <t>EHS COL</t>
  </si>
  <si>
    <t>mockernut hickory</t>
  </si>
  <si>
    <t>Carya alba</t>
  </si>
  <si>
    <t>sugarberry</t>
  </si>
  <si>
    <t>Celtis laevigata</t>
  </si>
  <si>
    <t>NDH</t>
  </si>
  <si>
    <t>hackberry</t>
  </si>
  <si>
    <t>Celtis occidentalis</t>
  </si>
  <si>
    <t>Common</t>
  </si>
  <si>
    <t>eastern redbud</t>
  </si>
  <si>
    <t>Cercis canadensis</t>
  </si>
  <si>
    <t>flowering dogwood</t>
  </si>
  <si>
    <t>Cornus florida</t>
  </si>
  <si>
    <t>common persimmon</t>
  </si>
  <si>
    <t>Diospyros virginiana</t>
  </si>
  <si>
    <t>white ash</t>
  </si>
  <si>
    <t>Fraxinus americana</t>
  </si>
  <si>
    <t>INS FTK COL</t>
  </si>
  <si>
    <t>green ash</t>
  </si>
  <si>
    <t>Fraxinus pennsylvanica</t>
  </si>
  <si>
    <t>honeylocust</t>
  </si>
  <si>
    <t>Gleditsia triacanthos</t>
  </si>
  <si>
    <t>black walnut</t>
  </si>
  <si>
    <t>Juglans nigra</t>
  </si>
  <si>
    <t>SES</t>
  </si>
  <si>
    <t>COL DRO</t>
  </si>
  <si>
    <t>sweetgum</t>
  </si>
  <si>
    <t>Liquidambar styraciflua</t>
  </si>
  <si>
    <t>VRE EHS</t>
  </si>
  <si>
    <t>FTK COL DRO</t>
  </si>
  <si>
    <t>yellow-poplar</t>
  </si>
  <si>
    <t>Liriodendron tulipifera</t>
  </si>
  <si>
    <t>SES DISP EHS</t>
  </si>
  <si>
    <t>INP</t>
  </si>
  <si>
    <t>Osage-orange</t>
  </si>
  <si>
    <t>Maclura pomifera</t>
  </si>
  <si>
    <t>EHS ESP</t>
  </si>
  <si>
    <t>red mulberry</t>
  </si>
  <si>
    <t>Morus rubra</t>
  </si>
  <si>
    <t>COL DISP</t>
  </si>
  <si>
    <t>eastern hophornbeam; ironwood</t>
  </si>
  <si>
    <t>Ostrya virginiana</t>
  </si>
  <si>
    <t>COL EHS TGR</t>
  </si>
  <si>
    <t>sycamore</t>
  </si>
  <si>
    <t>Platanus occidentalis</t>
  </si>
  <si>
    <t>eastern cottonwood</t>
  </si>
  <si>
    <t>Populus deltoides</t>
  </si>
  <si>
    <t>TGR</t>
  </si>
  <si>
    <t>INS COL DISE FTK</t>
  </si>
  <si>
    <t>bigtooth aspen</t>
  </si>
  <si>
    <t>Populus grandidentata</t>
  </si>
  <si>
    <t>FRG DISP</t>
  </si>
  <si>
    <t>COL DRO FTK</t>
  </si>
  <si>
    <t>pin cherry</t>
  </si>
  <si>
    <t>Prunus pensylvanica</t>
  </si>
  <si>
    <t>SES FRG FTK</t>
  </si>
  <si>
    <t>black cherry</t>
  </si>
  <si>
    <t>Prunus serotina</t>
  </si>
  <si>
    <t>DRO EHS</t>
  </si>
  <si>
    <t>white oak</t>
  </si>
  <si>
    <t>Quercus alba</t>
  </si>
  <si>
    <t>EHS ESP TGR FTK</t>
  </si>
  <si>
    <t>INS DISE</t>
  </si>
  <si>
    <t>swamp white oak</t>
  </si>
  <si>
    <t>Quercus bicolor</t>
  </si>
  <si>
    <t>shingle oak</t>
  </si>
  <si>
    <t>Quercus imbricaria</t>
  </si>
  <si>
    <t>bur oak</t>
  </si>
  <si>
    <t>Quercus macrocarpa</t>
  </si>
  <si>
    <t>blackjack oak</t>
  </si>
  <si>
    <t>Quercus marilandica</t>
  </si>
  <si>
    <t>DRO SES FRG VRE</t>
  </si>
  <si>
    <t>COL FTK</t>
  </si>
  <si>
    <t>chinkapin oak</t>
  </si>
  <si>
    <t>Quercus muehlenbergii</t>
  </si>
  <si>
    <t>water oak</t>
  </si>
  <si>
    <t>Quercus nigra</t>
  </si>
  <si>
    <t>pin oak</t>
  </si>
  <si>
    <t>Quercus palustris</t>
  </si>
  <si>
    <t>FTK COL INS DISE</t>
  </si>
  <si>
    <t>northern red oak</t>
  </si>
  <si>
    <t>Quercus rubra</t>
  </si>
  <si>
    <t>INS</t>
  </si>
  <si>
    <t>Shumard oak</t>
  </si>
  <si>
    <t>Quercus shumardii</t>
  </si>
  <si>
    <t>post oak</t>
  </si>
  <si>
    <t>Quercus stellata</t>
  </si>
  <si>
    <t>DRO TGR FTK</t>
  </si>
  <si>
    <t>COL INS DISE</t>
  </si>
  <si>
    <t>black oak</t>
  </si>
  <si>
    <t>Quercus velutina</t>
  </si>
  <si>
    <t>black locust</t>
  </si>
  <si>
    <t>Robinia pseudoacacia</t>
  </si>
  <si>
    <t>COL INS</t>
  </si>
  <si>
    <t>black willow</t>
  </si>
  <si>
    <t>Salix nigra</t>
  </si>
  <si>
    <t>COL FTK DRO</t>
  </si>
  <si>
    <t>sassafras</t>
  </si>
  <si>
    <t>Sassafras albidum</t>
  </si>
  <si>
    <t>American basswood</t>
  </si>
  <si>
    <t>Tilia americana</t>
  </si>
  <si>
    <t>winged elm</t>
  </si>
  <si>
    <t>Ulmus alata</t>
  </si>
  <si>
    <t>Migrate ++</t>
  </si>
  <si>
    <t>American elm</t>
  </si>
  <si>
    <t>Ulmus americana</t>
  </si>
  <si>
    <t>DISE INS</t>
  </si>
  <si>
    <t>slippery elm</t>
  </si>
  <si>
    <t>Ulmus rubra</t>
  </si>
  <si>
    <t>FTK DISE</t>
  </si>
  <si>
    <t>white mulberry</t>
  </si>
  <si>
    <t>Morus alba</t>
  </si>
  <si>
    <t>-</t>
  </si>
  <si>
    <t>NNIS</t>
  </si>
  <si>
    <t>Siberian elm</t>
  </si>
  <si>
    <t>Ulmus pumila</t>
  </si>
  <si>
    <t>northern catalpa</t>
  </si>
  <si>
    <t>Catalpa speciosa</t>
  </si>
  <si>
    <t>NSHX</t>
  </si>
  <si>
    <t>FIA Only</t>
  </si>
  <si>
    <t>chokecherry</t>
  </si>
  <si>
    <t>Prunus virginiana</t>
  </si>
  <si>
    <t>NSLX</t>
  </si>
  <si>
    <t xml:space="preserve">Variable </t>
  </si>
  <si>
    <t>Variable Definition (see accompanying tabs "Definitions-long", "Questions of tables", and "Interpretations" for additional information)</t>
  </si>
  <si>
    <t>Common Name</t>
  </si>
  <si>
    <t>Species common name used by USDA Forest Service Forest Inventory and Analysis (FIA) units.</t>
  </si>
  <si>
    <t>Scientific Name</t>
  </si>
  <si>
    <t>Species scientific name used by FIA.</t>
  </si>
  <si>
    <r>
      <t>Range code for Distribution (</t>
    </r>
    <r>
      <rPr>
        <b/>
        <sz val="11"/>
        <color theme="1"/>
        <rFont val="Calibri"/>
        <family val="2"/>
        <scheme val="minor"/>
      </rPr>
      <t>W</t>
    </r>
    <r>
      <rPr>
        <sz val="11"/>
        <color theme="1"/>
        <rFont val="Calibri"/>
        <family val="2"/>
        <scheme val="minor"/>
      </rPr>
      <t xml:space="preserve">ide vs. </t>
    </r>
    <r>
      <rPr>
        <b/>
        <sz val="11"/>
        <color theme="1"/>
        <rFont val="Calibri"/>
        <family val="2"/>
        <scheme val="minor"/>
      </rPr>
      <t>N</t>
    </r>
    <r>
      <rPr>
        <sz val="11"/>
        <color theme="1"/>
        <rFont val="Calibri"/>
        <family val="2"/>
        <scheme val="minor"/>
      </rPr>
      <t>arrow, first letter), Commonness (</t>
    </r>
    <r>
      <rPr>
        <b/>
        <sz val="11"/>
        <color theme="1"/>
        <rFont val="Calibri"/>
        <family val="2"/>
        <scheme val="minor"/>
      </rPr>
      <t>D</t>
    </r>
    <r>
      <rPr>
        <sz val="11"/>
        <color theme="1"/>
        <rFont val="Calibri"/>
        <family val="2"/>
        <scheme val="minor"/>
      </rPr>
      <t xml:space="preserve">ense vs. </t>
    </r>
    <r>
      <rPr>
        <b/>
        <sz val="11"/>
        <color theme="1"/>
        <rFont val="Calibri"/>
        <family val="2"/>
        <scheme val="minor"/>
      </rPr>
      <t>S</t>
    </r>
    <r>
      <rPr>
        <sz val="11"/>
        <color theme="1"/>
        <rFont val="Calibri"/>
        <family val="2"/>
        <scheme val="minor"/>
      </rPr>
      <t>parse, second letter), and Importance (</t>
    </r>
    <r>
      <rPr>
        <b/>
        <sz val="11"/>
        <color theme="1"/>
        <rFont val="Calibri"/>
        <family val="2"/>
        <scheme val="minor"/>
      </rPr>
      <t>H</t>
    </r>
    <r>
      <rPr>
        <sz val="11"/>
        <color theme="1"/>
        <rFont val="Calibri"/>
        <family val="2"/>
        <scheme val="minor"/>
      </rPr>
      <t xml:space="preserve">igh IV vs. </t>
    </r>
    <r>
      <rPr>
        <b/>
        <sz val="11"/>
        <color theme="1"/>
        <rFont val="Calibri"/>
        <family val="2"/>
        <scheme val="minor"/>
      </rPr>
      <t>L</t>
    </r>
    <r>
      <rPr>
        <sz val="11"/>
        <color theme="1"/>
        <rFont val="Calibri"/>
        <family val="2"/>
        <scheme val="minor"/>
      </rPr>
      <t>ow IV, third letter). If there is an ‘X’ in the fourth position of the code, the species was so rare as to be unreliably modeled. Distributionis based on the percent of the eastern US occupied by the species (Wide =&gt;10% occupied, Narrow &lt;10%). Commonness is based on the percent of 10</t>
    </r>
    <r>
      <rPr>
        <sz val="11"/>
        <color theme="1"/>
        <rFont val="Calibri"/>
        <family val="2"/>
      </rPr>
      <t>×</t>
    </r>
    <r>
      <rPr>
        <sz val="11"/>
        <color theme="1"/>
        <rFont val="Calibri"/>
        <family val="2"/>
        <scheme val="minor"/>
      </rPr>
      <t>10 km cells with the species detected by FIA (Dense =&gt;40%, Sparse &lt;40%). Importance is based on the mean Importance Value where present (High =&gt;5, Low &lt;5). This code thus provides a quick evaluation of the nature of the species’ distribution throughout the eastern U.S.</t>
    </r>
  </si>
  <si>
    <t>The model reliability of the species’ model predicting current and future suitable habitat (High-green, Medium-yellow, Low-pink), based on several statistical parameters (see Peters et al. 2019). If coded ‘FIA only’, the model is unacceptable for predicting into future, thus the change classes and capability classes are unknown.</t>
  </si>
  <si>
    <t>%Cell</t>
  </si>
  <si>
    <r>
      <t xml:space="preserve">The percentage of modeling cells within the 1×1 degree of Lat/Lon (or other region) which have FIA records for the species according to the 10×10 or 20×20 km modeling cells. It does not mean the species actually covers that amount of ground within the region. Also, if the area of 1×1 (or other region) is only a partial rectangle because of coast or water there may be modeling cells without FIA plots or missing environmental predictors, therefore small fractions of the region may not include certain common species. Additionally, the region could be selecting only a small fraction of a modeling cell with the species present. If the %Cell is &lt;5% for any species, it is recorded as </t>
    </r>
    <r>
      <rPr>
        <b/>
        <sz val="11"/>
        <color theme="1"/>
        <rFont val="Calibri"/>
        <family val="2"/>
        <scheme val="minor"/>
      </rPr>
      <t>Abund</t>
    </r>
    <r>
      <rPr>
        <sz val="11"/>
        <color theme="1"/>
        <rFont val="Calibri"/>
        <family val="2"/>
        <scheme val="minor"/>
      </rPr>
      <t xml:space="preserve"> = Rare regardless of the </t>
    </r>
    <r>
      <rPr>
        <b/>
        <sz val="11"/>
        <color theme="1"/>
        <rFont val="Calibri"/>
        <family val="2"/>
        <scheme val="minor"/>
      </rPr>
      <t>FIAsum</t>
    </r>
    <r>
      <rPr>
        <sz val="11"/>
        <color theme="1"/>
        <rFont val="Calibri"/>
        <family val="2"/>
        <scheme val="minor"/>
      </rPr>
      <t>.</t>
    </r>
  </si>
  <si>
    <t>FIAsum</t>
  </si>
  <si>
    <t>The area-weighted sum of the importance values (IV) per 100 sq km, so it is based on both abundance and area occupied within the region, calibrated to 10,000 sq km, the approximate area of a 1×1 degree region at 35 degrees latitude. This is the primary variable to sort on for ranked abundance of species within the region.  These values have been corrected for partial 1×1 degree regions (to 10,000 sq km), and for varying sizes north to south (curvature of earth makes regions narrower towards the poles), or partial coastal regions.</t>
  </si>
  <si>
    <t>FIAiv</t>
  </si>
  <si>
    <t>The average importance values (IV) according to FIA records for the species, where it occurs, within the 10×10 and/or 20×20 km modeling cells of the region. The 0-100 score is based on number of stems and basal area of tree species recorded during the most recent FIA inventory cycle (FIA data used from across the eastern US range from 2001-2016). IVs are averaged at the modeling cell level to indicate the average abundance of a species. Note that this IV is for the species only within the cells where it now occurs, not averaged over the entire region.</t>
  </si>
  <si>
    <t>ChngCl45 or ChngCl85</t>
  </si>
  <si>
    <r>
      <t>Class of potential change in habitat suitability by 2100 according to the ratios of future (2070-2099) suitable habitat for an average of 3 GCMs to FIA actual (2001-2016) suitable habitat, using either lower (RCP 4.5) or higher (RCP 8.5) emission scenarios . Classes are defined by ratios as follows for common species (species occupied &gt;10% of cells (</t>
    </r>
    <r>
      <rPr>
        <b/>
        <sz val="11"/>
        <color theme="1"/>
        <rFont val="Calibri"/>
        <family val="2"/>
        <scheme val="minor"/>
      </rPr>
      <t>%Cell</t>
    </r>
    <r>
      <rPr>
        <sz val="11"/>
        <color theme="1"/>
        <rFont val="Calibri"/>
        <family val="2"/>
        <scheme val="minor"/>
      </rPr>
      <t xml:space="preserve"> &gt; 10): NoChange-yellow = ratio 0.8-1.2; Sm. inc.-green = ratio 1.2-2.0; Lg. inc.-dark green = ratio &gt;2.0; Sm. dec.-pink = ratio 0.5-0.8; and Lg. dec.-dark pink = ratio &lt;0.5. When </t>
    </r>
    <r>
      <rPr>
        <b/>
        <sz val="11"/>
        <color theme="1"/>
        <rFont val="Calibri"/>
        <family val="2"/>
        <scheme val="minor"/>
      </rPr>
      <t>act_sumIV</t>
    </r>
    <r>
      <rPr>
        <sz val="11"/>
        <color theme="1"/>
        <rFont val="Calibri"/>
        <family val="2"/>
        <scheme val="minor"/>
      </rPr>
      <t xml:space="preserve"> is &gt;0 for &lt;10% of the cells within the region, the species was categorized as ‘rare’ and the change classes were defined as NoChange-yellow = ratio 0.6-4.0; Sm. inc.-green = ratio 4.0-8.0; Lg. inc.-dark green = ratio &gt;8.0; Sm. dec.-pink = ratio 0.2-0.6; and Lg. dec.-dark pink = ratio &lt;0.2.</t>
    </r>
  </si>
  <si>
    <t>Adap</t>
  </si>
  <si>
    <t>Adaptability score for the species, according to a literature review of 12 disturbance and 9 biological characteristics, or modification factors. Scores have been classified as High-green (5.2 - 9.0), Medium-orange (3.4 - 5.1), and Low-pink (0.1 - 3.3) (see also Matthews et al. 2011 and Iverson et al. 2012).</t>
  </si>
  <si>
    <t>Abund</t>
  </si>
  <si>
    <r>
      <t xml:space="preserve">Based on </t>
    </r>
    <r>
      <rPr>
        <b/>
        <sz val="11"/>
        <color theme="1"/>
        <rFont val="Calibri"/>
        <family val="2"/>
        <scheme val="minor"/>
      </rPr>
      <t>FIAsum</t>
    </r>
    <r>
      <rPr>
        <sz val="11"/>
        <color theme="1"/>
        <rFont val="Calibri"/>
        <family val="2"/>
        <scheme val="minor"/>
      </rPr>
      <t xml:space="preserve"> within a 1</t>
    </r>
    <r>
      <rPr>
        <sz val="11"/>
        <color theme="1"/>
        <rFont val="Calibri"/>
        <family val="2"/>
      </rPr>
      <t>×</t>
    </r>
    <r>
      <rPr>
        <sz val="11"/>
        <color theme="1"/>
        <rFont val="Calibri"/>
        <family val="2"/>
        <scheme val="minor"/>
      </rPr>
      <t xml:space="preserve">1 degree (or other) region, the abundance of the species based on last FIA inventory cycle, corrected for area of a 1×1 degree region as described above. It is simply a classification of </t>
    </r>
    <r>
      <rPr>
        <b/>
        <sz val="11"/>
        <color theme="1"/>
        <rFont val="Calibri"/>
        <family val="2"/>
        <scheme val="minor"/>
      </rPr>
      <t>FIAsum</t>
    </r>
    <r>
      <rPr>
        <sz val="11"/>
        <color theme="1"/>
        <rFont val="Calibri"/>
        <family val="2"/>
        <scheme val="minor"/>
      </rPr>
      <t xml:space="preserve"> into Abundant-green (FIAsum &gt;500), Common-orange (FIAsum 50-500), Rare-pink (FIAsum &gt;0 and &lt;50), or Absent-gray (FIAsum = 0). If the %Cell is &lt;5% for any species, it is recorded as Abund = Rare regardless of the FIAsum. We realize these are subjective cutoffs, but it has merit based on multiple evaluations. Users could change cutoffs to meet their needs. </t>
    </r>
  </si>
  <si>
    <t>Capabil45 or Capabil85</t>
  </si>
  <si>
    <r>
      <t xml:space="preserve">The overall estimate of capability for the species to cope with the changing climate within the region. Capability class is based on the Change Classes (potential changes in suitable habitat by end of century), which in turn are based on the ratio of future to current habitat suitability (see above) across three GCMs at RCP 4.5 or 8.5 and the Adaptability of the species to the added disturbances likely under climate change. Classes range from Very Good to Good to Fair to Poor to Very Poor to Lost (no suitable habitat under GCM85i) to Unknown (Unknown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see description above) to New Habitat (see ChngCl45 description above) to NNIS (if the species is not native), to FIA only (if the species only is recorded in FIA inventories but not sufficient for modeling). First, the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is considered, followed by </t>
    </r>
    <r>
      <rPr>
        <b/>
        <sz val="11"/>
        <color theme="1"/>
        <rFont val="Calibri"/>
        <family val="2"/>
        <scheme val="minor"/>
      </rPr>
      <t>Adap</t>
    </r>
    <r>
      <rPr>
        <sz val="11"/>
        <color theme="1"/>
        <rFont val="Calibri"/>
        <family val="2"/>
        <scheme val="minor"/>
      </rPr>
      <t xml:space="preserve"> to arrive at an initial capability (hidden as variable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This is the value used for coding ‘1’ under the Species Selection Options code (</t>
    </r>
    <r>
      <rPr>
        <b/>
        <sz val="11"/>
        <color theme="1"/>
        <rFont val="Calibri"/>
        <family val="2"/>
        <scheme val="minor"/>
      </rPr>
      <t>SSO</t>
    </r>
    <r>
      <rPr>
        <sz val="11"/>
        <color theme="1"/>
        <rFont val="Calibri"/>
        <family val="2"/>
        <scheme val="minor"/>
      </rPr>
      <t xml:space="preserve">).  Then Abundance is used to modify classes so that if the species is Abundant, we increase capability by one class (e.g., poor to fair, or good to very good); if species is Rare, we decrease capability by one class (e.g., poor to very poor); if species is Common, there is no change in capability. The idea is that common species are more likely to find refugia into the future, and rare species are less likely. </t>
    </r>
  </si>
  <si>
    <t>SHIFT45 or SHIFT85</t>
  </si>
  <si>
    <r>
      <t xml:space="preserve">A combined classification, for RCP 4.5 or 8.5, separating out those species that may (1) </t>
    </r>
    <r>
      <rPr>
        <b/>
        <i/>
        <sz val="11"/>
        <color theme="1"/>
        <rFont val="Calibri"/>
        <family val="2"/>
        <scheme val="minor"/>
      </rPr>
      <t>infill</t>
    </r>
    <r>
      <rPr>
        <sz val="11"/>
        <color theme="1"/>
        <rFont val="Calibri"/>
        <family val="2"/>
        <scheme val="minor"/>
      </rPr>
      <t xml:space="preserve">,where a species is currently recorded to be present by FIA and likely to spread out within the region; (2) be </t>
    </r>
    <r>
      <rPr>
        <b/>
        <i/>
        <sz val="11"/>
        <color theme="1"/>
        <rFont val="Calibri"/>
        <family val="2"/>
        <scheme val="minor"/>
      </rPr>
      <t>likely</t>
    </r>
    <r>
      <rPr>
        <sz val="11"/>
        <color theme="1"/>
        <rFont val="Calibri"/>
        <family val="2"/>
        <scheme val="minor"/>
      </rPr>
      <t xml:space="preserve">, where a species was not reported by FIA but models suggest it is likely to have suitable habitat under current conditions; and (3) </t>
    </r>
    <r>
      <rPr>
        <b/>
        <i/>
        <sz val="11"/>
        <color theme="1"/>
        <rFont val="Calibri"/>
        <family val="2"/>
        <scheme val="minor"/>
      </rPr>
      <t>migrate</t>
    </r>
    <r>
      <rPr>
        <sz val="11"/>
        <color theme="1"/>
        <rFont val="Calibri"/>
        <family val="2"/>
        <scheme val="minor"/>
      </rPr>
      <t xml:space="preserve">, where a species is not reported or modeled in the region, but has some potential to migrate to suitable habitat within 100 years - and could be considered as a high candidate for translocation. These rankings are based on the  average GCM at RCP 4.5 or 8.5 derived from the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xml:space="preserve">),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t>
    </r>
    <r>
      <rPr>
        <b/>
        <sz val="11"/>
        <color theme="1"/>
        <rFont val="Calibri"/>
        <family val="2"/>
        <scheme val="minor"/>
      </rPr>
      <t>%OcCol</t>
    </r>
    <r>
      <rPr>
        <sz val="11"/>
        <color theme="1"/>
        <rFont val="Calibri"/>
        <family val="2"/>
        <scheme val="minor"/>
      </rPr>
      <t xml:space="preserve">, and </t>
    </r>
    <r>
      <rPr>
        <b/>
        <sz val="11"/>
        <color theme="1"/>
        <rFont val="Calibri"/>
        <family val="2"/>
        <scheme val="minor"/>
      </rPr>
      <t>%2Col</t>
    </r>
    <r>
      <rPr>
        <sz val="11"/>
        <color theme="1"/>
        <rFont val="Calibri"/>
        <family val="2"/>
        <scheme val="minor"/>
      </rPr>
      <t xml:space="preserve"> indicating that the species may </t>
    </r>
    <r>
      <rPr>
        <i/>
        <sz val="11"/>
        <color theme="1"/>
        <rFont val="Calibri"/>
        <family val="2"/>
        <scheme val="minor"/>
      </rPr>
      <t xml:space="preserve">infill </t>
    </r>
    <r>
      <rPr>
        <sz val="11"/>
        <color theme="1"/>
        <rFont val="Calibri"/>
        <family val="2"/>
        <scheme val="minor"/>
      </rPr>
      <t xml:space="preserve">- species found rarely, but modeled to increase their extent of suitable habitat; be </t>
    </r>
    <r>
      <rPr>
        <i/>
        <sz val="11"/>
        <color theme="1"/>
        <rFont val="Calibri"/>
        <family val="2"/>
        <scheme val="minor"/>
      </rPr>
      <t xml:space="preserve">likely </t>
    </r>
    <r>
      <rPr>
        <sz val="11"/>
        <color theme="1"/>
        <rFont val="Calibri"/>
        <family val="2"/>
        <scheme val="minor"/>
      </rPr>
      <t xml:space="preserve">- species not report by FIA records, but having future suitable habitat, </t>
    </r>
    <r>
      <rPr>
        <b/>
        <sz val="11"/>
        <color theme="1"/>
        <rFont val="Calibri"/>
        <family val="2"/>
        <scheme val="minor"/>
      </rPr>
      <t>HQCL</t>
    </r>
    <r>
      <rPr>
        <sz val="11"/>
        <color theme="1"/>
        <rFont val="Calibri"/>
        <family val="2"/>
        <scheme val="minor"/>
      </rPr>
      <t xml:space="preserve"> and </t>
    </r>
    <r>
      <rPr>
        <b/>
        <sz val="11"/>
        <color theme="1"/>
        <rFont val="Calibri"/>
        <family val="2"/>
        <scheme val="minor"/>
      </rPr>
      <t>%OcCol</t>
    </r>
    <r>
      <rPr>
        <sz val="11"/>
        <color theme="1"/>
        <rFont val="Calibri"/>
        <family val="2"/>
        <scheme val="minor"/>
      </rPr>
      <t xml:space="preserve"> that suggest possible current migration; or may </t>
    </r>
    <r>
      <rPr>
        <i/>
        <sz val="11"/>
        <color theme="1"/>
        <rFont val="Calibri"/>
        <family val="2"/>
        <scheme val="minor"/>
      </rPr>
      <t>migrate</t>
    </r>
    <r>
      <rPr>
        <sz val="11"/>
        <color theme="1"/>
        <rFont val="Calibri"/>
        <family val="2"/>
        <scheme val="minor"/>
      </rPr>
      <t xml:space="preserve"> - species with future suitable habitat which SHIFT indicates could be colonized within 100 years. Each class has two designations (+ and ++) representing the likelihood of the class. </t>
    </r>
    <r>
      <rPr>
        <b/>
        <sz val="11"/>
        <color theme="1"/>
        <rFont val="Calibri"/>
        <family val="2"/>
        <scheme val="minor"/>
      </rPr>
      <t>Infill +</t>
    </r>
    <r>
      <rPr>
        <sz val="11"/>
        <color theme="1"/>
        <rFont val="Calibri"/>
        <family val="2"/>
        <scheme val="minor"/>
      </rPr>
      <t xml:space="preserve"> = Capability (Fair or Poor) and HQCL &gt;= 1 and %OcCol &gt;0-50; </t>
    </r>
    <r>
      <rPr>
        <b/>
        <sz val="11"/>
        <color theme="1"/>
        <rFont val="Calibri"/>
        <family val="2"/>
        <scheme val="minor"/>
      </rPr>
      <t>Infill ++</t>
    </r>
    <r>
      <rPr>
        <sz val="11"/>
        <color theme="1"/>
        <rFont val="Calibri"/>
        <family val="2"/>
        <scheme val="minor"/>
      </rPr>
      <t xml:space="preserve"> = Capability (Good or Very Good) and HQCL &gt;=1 and %OcCol &gt;10-50; </t>
    </r>
    <r>
      <rPr>
        <b/>
        <sz val="11"/>
        <color theme="1"/>
        <rFont val="Calibri"/>
        <family val="2"/>
        <scheme val="minor"/>
      </rPr>
      <t>Likely +</t>
    </r>
    <r>
      <rPr>
        <sz val="11"/>
        <color theme="1"/>
        <rFont val="Calibri"/>
        <family val="2"/>
        <scheme val="minor"/>
      </rPr>
      <t xml:space="preserve"> = Capability (New Habitat or Unknown) and %OcCol &gt;0; </t>
    </r>
    <r>
      <rPr>
        <b/>
        <sz val="11"/>
        <color theme="1"/>
        <rFont val="Calibri"/>
        <family val="2"/>
        <scheme val="minor"/>
      </rPr>
      <t>Likely ++</t>
    </r>
    <r>
      <rPr>
        <sz val="11"/>
        <color theme="1"/>
        <rFont val="Calibri"/>
        <family val="2"/>
        <scheme val="minor"/>
      </rPr>
      <t xml:space="preserve"> = Capability (New Habitat or Unknown) and HQCL &gt;=1 and %OcCol &gt;2; </t>
    </r>
    <r>
      <rPr>
        <b/>
        <sz val="11"/>
        <color theme="1"/>
        <rFont val="Calibri"/>
        <family val="2"/>
        <scheme val="minor"/>
      </rPr>
      <t>Migrate +</t>
    </r>
    <r>
      <rPr>
        <sz val="11"/>
        <color theme="1"/>
        <rFont val="Calibri"/>
        <family val="2"/>
        <scheme val="minor"/>
      </rPr>
      <t xml:space="preserve"> = Capability (New Habitat) and HQCL = 1 and  %OcCol =0 and %2Col &gt;0; </t>
    </r>
    <r>
      <rPr>
        <b/>
        <sz val="11"/>
        <color theme="1"/>
        <rFont val="Calibri"/>
        <family val="2"/>
        <scheme val="minor"/>
      </rPr>
      <t>Migrate ++</t>
    </r>
    <r>
      <rPr>
        <sz val="11"/>
        <color theme="1"/>
        <rFont val="Calibri"/>
        <family val="2"/>
        <scheme val="minor"/>
      </rPr>
      <t xml:space="preserve"> = Capability (New Habitat) and HQCL &gt; 1 and  %OcCol =0 and %2Col &gt;0.</t>
    </r>
  </si>
  <si>
    <t>Species Selection Options code. These codes may help screen species for potential planting or otherwise promoting in the region. If the SSO code is 1, the species is currently present in the region and has either Fair, Good, or Very Good Capability to cope under low or high emission scenarios, and could cope with future changes. If SSO code is 2, the species is rare or close to the region but does have a good chance of migrating into the region especially if it has a high HQCL score. If SSO code is 3, the species is not recorded by FIA plots within the region, but does have some chance of colonizing within 100 years. If SSO code is 0,  though not recommended according to our models, there will be many other reasons to evaluate for potential to plant or otherwise encourge in the area, based on local ecology and management objectives.</t>
  </si>
  <si>
    <t>N</t>
  </si>
  <si>
    <t>The count of species considered in the region.</t>
  </si>
  <si>
    <t>What can the Regional Summary Table tell you?</t>
  </si>
  <si>
    <t>Question</t>
  </si>
  <si>
    <t>Answer</t>
  </si>
  <si>
    <r>
      <t>1.</t>
    </r>
    <r>
      <rPr>
        <i/>
        <sz val="7"/>
        <color theme="1"/>
        <rFont val="Times New Roman"/>
        <family val="1"/>
      </rPr>
      <t xml:space="preserve"> </t>
    </r>
    <r>
      <rPr>
        <i/>
        <sz val="11"/>
        <color theme="1"/>
        <rFont val="Calibri"/>
        <family val="2"/>
        <scheme val="minor"/>
      </rPr>
      <t>How many species are present in this area (according to FIA)?</t>
    </r>
  </si>
  <si>
    <r>
      <t xml:space="preserve">The column </t>
    </r>
    <r>
      <rPr>
        <b/>
        <sz val="11"/>
        <color theme="1"/>
        <rFont val="Calibri"/>
        <family val="2"/>
        <scheme val="minor"/>
      </rPr>
      <t>N</t>
    </r>
    <r>
      <rPr>
        <sz val="11"/>
        <color theme="1"/>
        <rFont val="Calibri"/>
        <family val="2"/>
        <scheme val="minor"/>
      </rPr>
      <t xml:space="preserve"> counts the species in the table. Some are present and some are modeled to have suitable habitat appear by 2100. Those with </t>
    </r>
    <r>
      <rPr>
        <b/>
        <sz val="11"/>
        <color theme="1"/>
        <rFont val="Calibri"/>
        <family val="2"/>
        <scheme val="minor"/>
      </rPr>
      <t>%Cell</t>
    </r>
    <r>
      <rPr>
        <sz val="11"/>
        <color theme="1"/>
        <rFont val="Calibri"/>
        <family val="2"/>
        <scheme val="minor"/>
      </rPr>
      <t xml:space="preserve"> &gt;0 are reported by FIA to be present. Some others may be present but were not found on FIA survey plots.</t>
    </r>
  </si>
  <si>
    <r>
      <t>2.</t>
    </r>
    <r>
      <rPr>
        <i/>
        <sz val="7"/>
        <color theme="1"/>
        <rFont val="Times New Roman"/>
        <family val="1"/>
      </rPr>
      <t xml:space="preserve"> </t>
    </r>
    <r>
      <rPr>
        <i/>
        <sz val="11"/>
        <color theme="1"/>
        <rFont val="Calibri"/>
        <family val="2"/>
        <scheme val="minor"/>
      </rPr>
      <t>What species are present in this area (according to FIA)?</t>
    </r>
  </si>
  <si>
    <r>
      <t xml:space="preserve">The </t>
    </r>
    <r>
      <rPr>
        <b/>
        <sz val="11"/>
        <color theme="1"/>
        <rFont val="Calibri"/>
        <family val="2"/>
        <scheme val="minor"/>
      </rPr>
      <t>Common Name</t>
    </r>
    <r>
      <rPr>
        <sz val="11"/>
        <color theme="1"/>
        <rFont val="Calibri"/>
        <family val="2"/>
        <scheme val="minor"/>
      </rPr>
      <t xml:space="preserve"> or </t>
    </r>
    <r>
      <rPr>
        <b/>
        <sz val="11"/>
        <color theme="1"/>
        <rFont val="Calibri"/>
        <family val="2"/>
        <scheme val="minor"/>
      </rPr>
      <t>Scientific Name</t>
    </r>
    <r>
      <rPr>
        <sz val="11"/>
        <color theme="1"/>
        <rFont val="Calibri"/>
        <family val="2"/>
        <scheme val="minor"/>
      </rPr>
      <t xml:space="preserve"> columns associated with species having </t>
    </r>
    <r>
      <rPr>
        <b/>
        <sz val="11"/>
        <color theme="1"/>
        <rFont val="Calibri"/>
        <family val="2"/>
        <scheme val="minor"/>
      </rPr>
      <t>%Cell</t>
    </r>
    <r>
      <rPr>
        <sz val="11"/>
        <color theme="1"/>
        <rFont val="Calibri"/>
        <family val="2"/>
        <scheme val="minor"/>
      </rPr>
      <t xml:space="preserve"> &gt;0 are indicated by FIA to be present.</t>
    </r>
  </si>
  <si>
    <r>
      <t>3.</t>
    </r>
    <r>
      <rPr>
        <i/>
        <sz val="7"/>
        <color theme="1"/>
        <rFont val="Times New Roman"/>
        <family val="1"/>
      </rPr>
      <t> </t>
    </r>
    <r>
      <rPr>
        <i/>
        <sz val="11"/>
        <color theme="1"/>
        <rFont val="Calibri"/>
        <family val="2"/>
        <scheme val="minor"/>
      </rPr>
      <t xml:space="preserve">How common is each species, when it is found, i.e., is it common but in particular habitats (according to FIA)? </t>
    </r>
  </si>
  <si>
    <r>
      <t xml:space="preserve">The </t>
    </r>
    <r>
      <rPr>
        <b/>
        <sz val="11"/>
        <color theme="1"/>
        <rFont val="Calibri"/>
        <family val="2"/>
        <scheme val="minor"/>
      </rPr>
      <t>FIAiv</t>
    </r>
    <r>
      <rPr>
        <sz val="11"/>
        <color theme="1"/>
        <rFont val="Calibri"/>
        <family val="2"/>
        <scheme val="minor"/>
      </rPr>
      <t xml:space="preserve"> column shows the average importance of the species, when it is found.</t>
    </r>
  </si>
  <si>
    <r>
      <t>4.</t>
    </r>
    <r>
      <rPr>
        <i/>
        <sz val="7"/>
        <color theme="1"/>
        <rFont val="Times New Roman"/>
        <family val="1"/>
      </rPr>
      <t xml:space="preserve"> </t>
    </r>
    <r>
      <rPr>
        <i/>
        <sz val="11"/>
        <color theme="1"/>
        <rFont val="Calibri"/>
        <family val="2"/>
        <scheme val="minor"/>
      </rPr>
      <t>How abundant is each species, taken across the region of interest (according to FIA)?</t>
    </r>
  </si>
  <si>
    <r>
      <t xml:space="preserve">The </t>
    </r>
    <r>
      <rPr>
        <b/>
        <sz val="11"/>
        <color theme="1"/>
        <rFont val="Calibri"/>
        <family val="2"/>
        <scheme val="minor"/>
      </rPr>
      <t>FIAsum</t>
    </r>
    <r>
      <rPr>
        <sz val="11"/>
        <color theme="1"/>
        <rFont val="Calibri"/>
        <family val="2"/>
        <scheme val="minor"/>
      </rPr>
      <t xml:space="preserve"> column shows the sum of importance values across the region (this value can be compared across regions even though regions are unequal in area).
The </t>
    </r>
    <r>
      <rPr>
        <b/>
        <sz val="11"/>
        <color theme="1"/>
        <rFont val="Calibri"/>
        <family val="2"/>
        <scheme val="minor"/>
      </rPr>
      <t>Abund</t>
    </r>
    <r>
      <rPr>
        <sz val="11"/>
        <color theme="1"/>
        <rFont val="Calibri"/>
        <family val="2"/>
        <scheme val="minor"/>
      </rPr>
      <t xml:space="preserve"> column classifies </t>
    </r>
    <r>
      <rPr>
        <b/>
        <sz val="11"/>
        <color theme="1"/>
        <rFont val="Calibri"/>
        <family val="2"/>
        <scheme val="minor"/>
      </rPr>
      <t>FIAsum</t>
    </r>
    <r>
      <rPr>
        <sz val="11"/>
        <color theme="1"/>
        <rFont val="Calibri"/>
        <family val="2"/>
        <scheme val="minor"/>
      </rPr>
      <t xml:space="preserve"> into: Abundant, Common, Rare, Absent (see Definitions for details).</t>
    </r>
  </si>
  <si>
    <r>
      <t>5.</t>
    </r>
    <r>
      <rPr>
        <i/>
        <sz val="7"/>
        <color theme="1"/>
        <rFont val="Times New Roman"/>
        <family val="1"/>
      </rPr>
      <t xml:space="preserve"> </t>
    </r>
    <r>
      <rPr>
        <i/>
        <sz val="11"/>
        <color theme="1"/>
        <rFont val="Calibri"/>
        <family val="2"/>
        <scheme val="minor"/>
      </rPr>
      <t>How much confidence do we have in the models?</t>
    </r>
  </si>
  <si>
    <r>
      <t xml:space="preserve">The </t>
    </r>
    <r>
      <rPr>
        <b/>
        <sz val="11"/>
        <color theme="1"/>
        <rFont val="Calibri"/>
        <family val="2"/>
        <scheme val="minor"/>
      </rPr>
      <t>ModRel</t>
    </r>
    <r>
      <rPr>
        <sz val="11"/>
        <color theme="1"/>
        <rFont val="Calibri"/>
        <family val="2"/>
        <scheme val="minor"/>
      </rPr>
      <t xml:space="preserve"> column includes classes of model reliability: Low, Medium, High (see Definitions for details).</t>
    </r>
  </si>
  <si>
    <r>
      <t>6.</t>
    </r>
    <r>
      <rPr>
        <i/>
        <sz val="7"/>
        <color theme="1"/>
        <rFont val="Times New Roman"/>
        <family val="1"/>
      </rPr>
      <t xml:space="preserve"> </t>
    </r>
    <r>
      <rPr>
        <i/>
        <sz val="11"/>
        <color theme="1"/>
        <rFont val="Calibri"/>
        <family val="2"/>
        <scheme val="minor"/>
      </rPr>
      <t>What do the models suggest may happen to habitat suitability for the species by the year 2100, according to a low [or high] emissions scenario?</t>
    </r>
  </si>
  <si>
    <r>
      <t xml:space="preserve">The </t>
    </r>
    <r>
      <rPr>
        <b/>
        <sz val="11"/>
        <color theme="1"/>
        <rFont val="Calibri"/>
        <family val="2"/>
        <scheme val="minor"/>
      </rPr>
      <t xml:space="preserve">ChngCl45 </t>
    </r>
    <r>
      <rPr>
        <sz val="11"/>
        <color theme="1"/>
        <rFont val="Calibri"/>
        <family val="2"/>
        <scheme val="minor"/>
      </rPr>
      <t xml:space="preserve">and </t>
    </r>
    <r>
      <rPr>
        <b/>
        <sz val="11"/>
        <color theme="1"/>
        <rFont val="Calibri"/>
        <family val="2"/>
        <scheme val="minor"/>
      </rPr>
      <t>ChngCl85</t>
    </r>
    <r>
      <rPr>
        <sz val="11"/>
        <color theme="1"/>
        <rFont val="Calibri"/>
        <family val="2"/>
        <scheme val="minor"/>
      </rPr>
      <t xml:space="preserve"> columns provide, for RCP 4.5 and RCP 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remain similar in suitability for that species over time.</t>
    </r>
  </si>
  <si>
    <r>
      <t>7.</t>
    </r>
    <r>
      <rPr>
        <i/>
        <sz val="7"/>
        <color theme="1"/>
        <rFont val="Times New Roman"/>
        <family val="1"/>
      </rPr>
      <t xml:space="preserve"> </t>
    </r>
    <r>
      <rPr>
        <i/>
        <sz val="11"/>
        <color theme="1"/>
        <rFont val="Calibri"/>
        <family val="2"/>
        <scheme val="minor"/>
      </rPr>
      <t>According to literature, how adaptable are the species to the direct and indirect impacts of a changing climate?</t>
    </r>
  </si>
  <si>
    <r>
      <t xml:space="preserve"> The </t>
    </r>
    <r>
      <rPr>
        <b/>
        <sz val="11"/>
        <color theme="1"/>
        <rFont val="Calibri"/>
        <family val="2"/>
        <scheme val="minor"/>
      </rPr>
      <t>Adapt</t>
    </r>
    <r>
      <rPr>
        <sz val="11"/>
        <color theme="1"/>
        <rFont val="Calibri"/>
        <family val="2"/>
        <scheme val="minor"/>
      </rPr>
      <t xml:space="preserve"> column includes a rating (Low-pink, Medium-yellow, High-green) based on a compilation of modification factors that estimate the adaptability of the species.</t>
    </r>
  </si>
  <si>
    <r>
      <t>8.</t>
    </r>
    <r>
      <rPr>
        <i/>
        <sz val="7"/>
        <color theme="1"/>
        <rFont val="Times New Roman"/>
        <family val="1"/>
      </rPr>
      <t xml:space="preserve"> </t>
    </r>
    <r>
      <rPr>
        <i/>
        <sz val="11"/>
        <color theme="1"/>
        <rFont val="Calibri"/>
        <family val="2"/>
        <scheme val="minor"/>
      </rPr>
      <t>How capable might the species be for coping with the changing climate, within the region of interest, under a low [or high] emissions scenario?</t>
    </r>
  </si>
  <si>
    <r>
      <t xml:space="preserve">The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column provides an estimate of the species' capability to cope, based on its change in habitat suitability (</t>
    </r>
    <r>
      <rPr>
        <b/>
        <sz val="11"/>
        <color theme="1"/>
        <rFont val="Calibri"/>
        <family val="2"/>
        <scheme val="minor"/>
      </rPr>
      <t>ChngCl45</t>
    </r>
    <r>
      <rPr>
        <sz val="11"/>
        <color theme="1"/>
        <rFont val="Calibri"/>
        <family val="2"/>
        <scheme val="minor"/>
      </rPr>
      <t xml:space="preserve"> or </t>
    </r>
    <r>
      <rPr>
        <b/>
        <sz val="11"/>
        <color theme="1"/>
        <rFont val="Calibri"/>
        <family val="2"/>
        <scheme val="minor"/>
      </rPr>
      <t>ChngCl85</t>
    </r>
    <r>
      <rPr>
        <sz val="11"/>
        <color theme="1"/>
        <rFont val="Calibri"/>
        <family val="2"/>
        <scheme val="minor"/>
      </rPr>
      <t>), its</t>
    </r>
    <r>
      <rPr>
        <b/>
        <sz val="11"/>
        <color theme="1"/>
        <rFont val="Calibri"/>
        <family val="2"/>
        <scheme val="minor"/>
      </rPr>
      <t xml:space="preserve"> Adapt,</t>
    </r>
    <r>
      <rPr>
        <sz val="11"/>
        <color theme="1"/>
        <rFont val="Calibri"/>
        <family val="2"/>
        <scheme val="minor"/>
      </rPr>
      <t xml:space="preserve"> and its</t>
    </r>
    <r>
      <rPr>
        <b/>
        <sz val="11"/>
        <color theme="1"/>
        <rFont val="Calibri"/>
        <family val="2"/>
        <scheme val="minor"/>
      </rPr>
      <t xml:space="preserve"> Abund</t>
    </r>
    <r>
      <rPr>
        <sz val="11"/>
        <color theme="1"/>
        <rFont val="Calibri"/>
        <family val="2"/>
        <scheme val="minor"/>
      </rPr>
      <t xml:space="preserve"> in the region of interest. If the species is abundant locally, it is assumed to also be in refugia and niches somewhat buffered from the climate impacts. Ranks are coded Very Good, Good, Fair, Poor, Very Poor, FIA only (no model, no Capability assigned), NNIS (no model, non-native invasive species), Unknown (insufficient data to model), and New Habitat (potential to migrate into the region).</t>
    </r>
  </si>
  <si>
    <r>
      <t>9.</t>
    </r>
    <r>
      <rPr>
        <i/>
        <sz val="7"/>
        <color theme="1"/>
        <rFont val="Times New Roman"/>
        <family val="1"/>
      </rPr>
      <t xml:space="preserve"> </t>
    </r>
    <r>
      <rPr>
        <i/>
        <sz val="11"/>
        <color theme="1"/>
        <rFont val="Calibri"/>
        <family val="2"/>
        <scheme val="minor"/>
      </rPr>
      <t>What species might be considered most (or least) vulnerable to the changing climate in this area?</t>
    </r>
  </si>
  <si>
    <r>
      <t xml:space="preserve">Those species listed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as Poor, Very Poor, or Lost will be the most vulnerable according to our assessments; those listed as Very Good, Good, or Fair are treated as the least vulnerable.</t>
    </r>
  </si>
  <si>
    <r>
      <t>10.</t>
    </r>
    <r>
      <rPr>
        <i/>
        <sz val="7"/>
        <color theme="1"/>
        <rFont val="Times New Roman"/>
        <family val="1"/>
      </rPr>
      <t xml:space="preserve"> </t>
    </r>
    <r>
      <rPr>
        <i/>
        <sz val="11"/>
        <color theme="1"/>
        <rFont val="Calibri"/>
        <family val="2"/>
        <scheme val="minor"/>
      </rPr>
      <t>Natural migration of the species has been modeled with SHIFT – it predicts where the species may migrate within the next 100 years that is currently unoccupied by the species. Assuming a generous migration rate of ~ 50 km/century, where is the species likely to colonize?</t>
    </r>
  </si>
  <si>
    <r>
      <rPr>
        <b/>
        <sz val="11"/>
        <color theme="1"/>
        <rFont val="Calibri"/>
        <family val="2"/>
        <scheme val="minor"/>
      </rPr>
      <t xml:space="preserve">SHIFT45 </t>
    </r>
    <r>
      <rPr>
        <sz val="11"/>
        <color theme="1"/>
        <rFont val="Calibri"/>
        <family val="2"/>
        <scheme val="minor"/>
      </rPr>
      <t>or</t>
    </r>
    <r>
      <rPr>
        <b/>
        <sz val="11"/>
        <color theme="1"/>
        <rFont val="Calibri"/>
        <family val="2"/>
        <scheme val="minor"/>
      </rPr>
      <t xml:space="preserve"> SHIFT85 </t>
    </r>
    <r>
      <rPr>
        <sz val="11"/>
        <color theme="1"/>
        <rFont val="Calibri"/>
        <family val="2"/>
        <scheme val="minor"/>
      </rPr>
      <t>highlights those species that have the best chance of migrating into the region within 100 years. Those species labeled 'Migrate +' have both new suitable habitat and some probability of colonization within 100 years, while those labeled 'Migrate ++' have a stronger potential for colonization according to the models.</t>
    </r>
  </si>
  <si>
    <t>11. What species are relatively rare in the region, but are poised to expand or infill within the region under the changing climate?</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</si>
  <si>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that could expand within the region as 'Infill +' or 'Infill ++', depending on the strength of the modeled indicators.</t>
    </r>
  </si>
  <si>
    <t>12. What rare species are likely present in the region based on our model outputs, but the forest inventories missed them?</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</si>
  <si>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are likely present within the region as 'Likely +' or 'Likely ++', depending on the strength of the modeled indicators.</t>
    </r>
  </si>
  <si>
    <r>
      <t>13.</t>
    </r>
    <r>
      <rPr>
        <i/>
        <sz val="7"/>
        <color theme="1"/>
        <rFont val="Times New Roman"/>
        <family val="1"/>
      </rPr>
      <t xml:space="preserve"> </t>
    </r>
    <r>
      <rPr>
        <i/>
        <sz val="11"/>
        <color theme="1"/>
        <rFont val="Calibri"/>
        <family val="2"/>
        <scheme val="minor"/>
      </rPr>
      <t>What portion of the area has at least a 2% chance of getting colonized over 100 years? (note: this variable is only on the long file)</t>
    </r>
  </si>
  <si>
    <r>
      <rPr>
        <b/>
        <sz val="11"/>
        <color theme="1"/>
        <rFont val="Calibri"/>
        <family val="2"/>
        <scheme val="minor"/>
      </rPr>
      <t>%2Col</t>
    </r>
    <r>
      <rPr>
        <sz val="11"/>
        <color theme="1"/>
        <rFont val="Calibri"/>
        <family val="2"/>
        <scheme val="minor"/>
      </rPr>
      <t xml:space="preserve"> (see long table) estimates the percentage of the region of interest with at least 2% chance of colonization, and is not already occupied according to FIA. One cutoff we use for potential planting guidelines is that the species requires at least 5% of the region of interest to have &gt;2% chance of colonized (color-coded dark green in the table).</t>
    </r>
  </si>
  <si>
    <t>14. What portion of the area has at least a 0% chance of getting colonized over 100 years? (note: this variable is only on the long file)</t>
  </si>
  <si>
    <r>
      <rPr>
        <b/>
        <sz val="11"/>
        <color theme="1"/>
        <rFont val="Calibri"/>
        <family val="2"/>
        <scheme val="minor"/>
      </rPr>
      <t>%AnyCol</t>
    </r>
    <r>
      <rPr>
        <sz val="11"/>
        <color theme="1"/>
        <rFont val="Calibri"/>
        <family val="2"/>
        <scheme val="minor"/>
      </rPr>
      <t xml:space="preserve"> (see long table) provides the percentage of the area, not already occupied according to FIA, that has &gt;0% chance of getting colonized.</t>
    </r>
  </si>
  <si>
    <t>15. What portion of the area has at least a 50% chance of getting colonized over 100 years? (note: this variable is only on the long file)</t>
  </si>
  <si>
    <r>
      <rPr>
        <b/>
        <sz val="11"/>
        <color theme="1"/>
        <rFont val="Calibri"/>
        <family val="2"/>
        <scheme val="minor"/>
      </rPr>
      <t>Per50Col</t>
    </r>
    <r>
      <rPr>
        <sz val="11"/>
        <color theme="1"/>
        <rFont val="Calibri"/>
        <family val="2"/>
        <scheme val="minor"/>
      </rPr>
      <t xml:space="preserve"> (see long table) provides the percentage of the area, not already occupied according to FIA, that has &gt;50% chance of getting colonized.</t>
    </r>
  </si>
  <si>
    <r>
      <t>16.</t>
    </r>
    <r>
      <rPr>
        <i/>
        <sz val="7"/>
        <color theme="1"/>
        <rFont val="Times New Roman"/>
        <family val="1"/>
      </rPr>
      <t xml:space="preserve"> </t>
    </r>
    <r>
      <rPr>
        <i/>
        <sz val="11"/>
        <color theme="1"/>
        <rFont val="Calibri"/>
        <family val="2"/>
        <scheme val="minor"/>
      </rPr>
      <t>When we consider both the new suitable habitat (Habitat Quality) predicted from the DISTRIB2 models, and the chance of that new area getting colonized (Colonization Likelihood), what species may have the highest (or at least some) chance of migrating and finding suitable habitat within 100 years (under low and high emissions)? (note: this variable is only on the long file)</t>
    </r>
  </si>
  <si>
    <r>
      <rPr>
        <b/>
        <sz val="11"/>
        <color theme="1"/>
        <rFont val="Calibri"/>
        <family val="2"/>
        <scheme val="minor"/>
      </rPr>
      <t>HQCL45</t>
    </r>
    <r>
      <rPr>
        <sz val="11"/>
        <color theme="1"/>
        <rFont val="Calibri"/>
        <family val="2"/>
        <scheme val="minor"/>
      </rPr>
      <t xml:space="preserve"> (low emissions, see long file) and </t>
    </r>
    <r>
      <rPr>
        <b/>
        <sz val="11"/>
        <color theme="1"/>
        <rFont val="Calibri"/>
        <family val="2"/>
        <scheme val="minor"/>
      </rPr>
      <t>HQCL85</t>
    </r>
    <r>
      <rPr>
        <sz val="11"/>
        <color theme="1"/>
        <rFont val="Calibri"/>
        <family val="2"/>
        <scheme val="minor"/>
      </rPr>
      <t xml:space="preserve"> (high emissions) are indices that use a weighted average calculation to assign a score for the potential to migrate into suitable habitat – the higher the value, the greater the chance, with values 1 or greater indicating the presence of both suitable and colonizable habitats.</t>
    </r>
  </si>
  <si>
    <t>Interpretation of tables</t>
  </si>
  <si>
    <t>Please refer to either the region's short or long tabs. The headers are sortable and may help interpret the information.</t>
  </si>
  <si>
    <t>Question / Scenario</t>
  </si>
  <si>
    <t>Description / Explanation</t>
  </si>
  <si>
    <t>Reference</t>
  </si>
  <si>
    <t>1. Understanding the species and numbers of species present or potentially present</t>
  </si>
  <si>
    <r>
      <t>The “</t>
    </r>
    <r>
      <rPr>
        <b/>
        <sz val="11"/>
        <color theme="1"/>
        <rFont val="Calibri"/>
        <family val="2"/>
        <scheme val="minor"/>
      </rPr>
      <t>N</t>
    </r>
    <r>
      <rPr>
        <sz val="11"/>
        <color theme="1"/>
        <rFont val="Calibri"/>
        <family val="2"/>
        <scheme val="minor"/>
      </rPr>
      <t>” variable counts the rows in the table, listing species within the area of interest, and includes (1) all native species currently occuring according to FIA, (2) non-native invasive species (NNIS) occuring according to FIA, (3) species not identified via FIA plots but modeled to occur, and (4) species modeled to provide suitable habitat for the area by 2100. As such, extraction and counts of subsets of species within these classes can easily be done via sorting on any particular column of interest. Species can also be presented and sorted by</t>
    </r>
    <r>
      <rPr>
        <b/>
        <sz val="11"/>
        <color theme="1"/>
        <rFont val="Calibri"/>
        <family val="2"/>
        <scheme val="minor"/>
      </rPr>
      <t xml:space="preserve"> common name</t>
    </r>
    <r>
      <rPr>
        <sz val="11"/>
        <color theme="1"/>
        <rFont val="Calibri"/>
        <family val="2"/>
        <scheme val="minor"/>
      </rPr>
      <t xml:space="preserve">, </t>
    </r>
    <r>
      <rPr>
        <b/>
        <sz val="11"/>
        <color theme="1"/>
        <rFont val="Calibri"/>
        <family val="2"/>
        <scheme val="minor"/>
      </rPr>
      <t>scientific name</t>
    </r>
    <r>
      <rPr>
        <sz val="11"/>
        <color theme="1"/>
        <rFont val="Calibri"/>
        <family val="2"/>
        <scheme val="minor"/>
      </rPr>
      <t xml:space="preserve">, or </t>
    </r>
    <r>
      <rPr>
        <b/>
        <sz val="11"/>
        <color theme="1"/>
        <rFont val="Calibri"/>
        <family val="2"/>
        <scheme val="minor"/>
      </rPr>
      <t>FIA code</t>
    </r>
    <r>
      <rPr>
        <sz val="11"/>
        <color theme="1"/>
        <rFont val="Calibri"/>
        <family val="2"/>
        <scheme val="minor"/>
      </rPr>
      <t xml:space="preserve"> (Long table). Those species labeled '</t>
    </r>
    <r>
      <rPr>
        <b/>
        <i/>
        <sz val="11"/>
        <color theme="1"/>
        <rFont val="Calibri"/>
        <family val="2"/>
        <scheme val="minor"/>
      </rPr>
      <t>Likely +</t>
    </r>
    <r>
      <rPr>
        <sz val="11"/>
        <color theme="1"/>
        <rFont val="Calibri"/>
        <family val="2"/>
        <scheme val="minor"/>
      </rPr>
      <t xml:space="preserve"> or</t>
    </r>
    <r>
      <rPr>
        <b/>
        <i/>
        <sz val="11"/>
        <color theme="1"/>
        <rFont val="Calibri"/>
        <family val="2"/>
        <scheme val="minor"/>
      </rPr>
      <t xml:space="preserve"> Likely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are modeled to be likely present in the area of interest, in addition to those recorded by FIA, with</t>
    </r>
    <r>
      <rPr>
        <b/>
        <sz val="11"/>
        <color theme="1"/>
        <rFont val="Calibri"/>
        <family val="2"/>
        <scheme val="minor"/>
      </rPr>
      <t xml:space="preserve"> %Cell</t>
    </r>
    <r>
      <rPr>
        <sz val="11"/>
        <color theme="1"/>
        <rFont val="Calibri"/>
        <family val="2"/>
        <scheme val="minor"/>
      </rPr>
      <t xml:space="preserve"> &gt; 0.</t>
    </r>
  </si>
  <si>
    <t>None</t>
  </si>
  <si>
    <t>2. Identification of ranked order of current species</t>
  </si>
  <si>
    <r>
      <t xml:space="preserve">When the </t>
    </r>
    <r>
      <rPr>
        <b/>
        <sz val="11"/>
        <color theme="1"/>
        <rFont val="Calibri"/>
        <family val="2"/>
        <scheme val="minor"/>
      </rPr>
      <t>FIAsum</t>
    </r>
    <r>
      <rPr>
        <sz val="11"/>
        <color theme="1"/>
        <rFont val="Calibri"/>
        <family val="2"/>
        <scheme val="minor"/>
      </rPr>
      <t xml:space="preserve"> column is sorted largest to smallest, the table lists most dominant to least dominant species, according to the FIA inventory data. It is the sum, within the area of interest, of the importance values (IV) of the species (based equally on number of stems and basal area of those stems and standardized to 0-100) for each cell multiplied by the area of each cell occupied by that species. This number has also been calibrated to a standardized 10,000 km</t>
    </r>
    <r>
      <rPr>
        <vertAlign val="superscript"/>
        <sz val="11"/>
        <color theme="1"/>
        <rFont val="Calibri"/>
        <family val="2"/>
        <scheme val="minor"/>
      </rPr>
      <t>2</t>
    </r>
    <r>
      <rPr>
        <sz val="11"/>
        <color theme="1"/>
        <rFont val="Calibri"/>
        <family val="2"/>
        <scheme val="minor"/>
      </rPr>
      <t xml:space="preserve"> (2.47 million acres) area, the approximate area of a 1</t>
    </r>
    <r>
      <rPr>
        <sz val="11"/>
        <color theme="1"/>
        <rFont val="Calibri"/>
        <family val="2"/>
      </rPr>
      <t>×</t>
    </r>
    <r>
      <rPr>
        <sz val="11"/>
        <color theme="1"/>
        <rFont val="Calibri"/>
        <family val="2"/>
        <scheme val="minor"/>
      </rPr>
      <t xml:space="preserve">1 degree cell at 35 degrees latitude, so that </t>
    </r>
    <r>
      <rPr>
        <b/>
        <sz val="11"/>
        <color theme="1"/>
        <rFont val="Calibri"/>
        <family val="2"/>
        <scheme val="minor"/>
      </rPr>
      <t>FIAsum</t>
    </r>
    <r>
      <rPr>
        <sz val="11"/>
        <color theme="1"/>
        <rFont val="Calibri"/>
        <family val="2"/>
        <scheme val="minor"/>
      </rPr>
      <t xml:space="preserve"> values can be compared across areas even though those areas are unequal in area. This gives a current snapshot of the status of most of the species. However, with only 1 FIA plot per ~5000 acres, there will be occassional species missed by the plots; of course these are usually rare species. The </t>
    </r>
    <r>
      <rPr>
        <b/>
        <sz val="11"/>
        <color theme="1"/>
        <rFont val="Calibri"/>
        <family val="2"/>
        <scheme val="minor"/>
      </rPr>
      <t>FIAsum</t>
    </r>
    <r>
      <rPr>
        <sz val="11"/>
        <color theme="1"/>
        <rFont val="Calibri"/>
        <family val="2"/>
        <scheme val="minor"/>
      </rPr>
      <t xml:space="preserve"> variable is also used to class the Abundance (</t>
    </r>
    <r>
      <rPr>
        <b/>
        <sz val="11"/>
        <color theme="1"/>
        <rFont val="Calibri"/>
        <family val="2"/>
        <scheme val="minor"/>
      </rPr>
      <t>Abund</t>
    </r>
    <r>
      <rPr>
        <sz val="11"/>
        <color theme="1"/>
        <rFont val="Calibri"/>
        <family val="2"/>
        <scheme val="minor"/>
      </rPr>
      <t>) into Abundant, Common, Rare, or Absent according to the cutoffs listed in the variable definition files. There will also be occasions of high FIAsum due to very few 'hot' 10×10 or 20×20 cells that magnify the final FIAsum score. To account for those cases, if the %Cell is &lt;5% for any species, it is recorded as Abund = Rare regardless of the FIAsum.</t>
    </r>
  </si>
  <si>
    <t>3. Identification of species’ importance where present</t>
  </si>
  <si>
    <r>
      <rPr>
        <b/>
        <sz val="11"/>
        <color theme="1"/>
        <rFont val="Calibri"/>
        <family val="2"/>
        <scheme val="minor"/>
      </rPr>
      <t xml:space="preserve">FIAiv </t>
    </r>
    <r>
      <rPr>
        <sz val="11"/>
        <color theme="1"/>
        <rFont val="Calibri"/>
        <family val="2"/>
        <scheme val="minor"/>
      </rPr>
      <t>provides an indication of the average importance value (IV) of a species, on a 0-100 scale, for the cells that have the species. Therefore, certain species that may be uncommon across an area but abundant in certain locations may obtain higher scores than generally common species.</t>
    </r>
  </si>
  <si>
    <t>Peters et al. 2019</t>
  </si>
  <si>
    <t>4. Identification of species’ adaptabilty to cope with conditions likely under a changing climate</t>
  </si>
  <si>
    <r>
      <t xml:space="preserve">The </t>
    </r>
    <r>
      <rPr>
        <b/>
        <sz val="11"/>
        <color theme="1"/>
        <rFont val="Calibri"/>
        <family val="2"/>
        <scheme val="minor"/>
      </rPr>
      <t>Adapt</t>
    </r>
    <r>
      <rPr>
        <sz val="11"/>
        <color theme="1"/>
        <rFont val="Calibri"/>
        <family val="2"/>
        <scheme val="minor"/>
      </rPr>
      <t xml:space="preserve"> variable provides a classification (High, Medium, Low, or NA-not available) based on scores ranging from 8.5 for red maple, the most adaptable species to 1.7 for black ash, the least adaptable species according to 21 modification factors. These scores were obtained via several literature sources, and are described in Matthews et al. 2011. It should be noted, however, that these scores were achieved via reviewing literature across the range for each species; there may be cases were these scores should be changed based on local knowledge. Numeric scores were converted to High, Medium, Low classes with the breakpoints 3.4 and 5.2.</t>
    </r>
  </si>
  <si>
    <t>Matthews et al. 2011</t>
  </si>
  <si>
    <t>5. Idenfication of changes in suitable habitat according the the models</t>
  </si>
  <si>
    <r>
      <t xml:space="preserve">The </t>
    </r>
    <r>
      <rPr>
        <b/>
        <sz val="11"/>
        <color theme="1"/>
        <rFont val="Calibri"/>
        <family val="2"/>
        <scheme val="minor"/>
      </rPr>
      <t>ChngCl45</t>
    </r>
    <r>
      <rPr>
        <sz val="11"/>
        <color theme="1"/>
        <rFont val="Calibri"/>
        <family val="2"/>
        <scheme val="minor"/>
      </rPr>
      <t xml:space="preserve"> and </t>
    </r>
    <r>
      <rPr>
        <b/>
        <sz val="11"/>
        <color theme="1"/>
        <rFont val="Calibri"/>
        <family val="2"/>
        <scheme val="minor"/>
      </rPr>
      <t>ChngCl85</t>
    </r>
    <r>
      <rPr>
        <sz val="11"/>
        <color theme="1"/>
        <rFont val="Calibri"/>
        <family val="2"/>
        <scheme val="minor"/>
      </rPr>
      <t xml:space="preserve"> variables provide, for RCP4.5 and RCP8.5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not in suitability for that species over time.</t>
    </r>
  </si>
  <si>
    <t>Iverson et al. 2019a</t>
  </si>
  <si>
    <t>6. Identification of the capability of species with cope with the changing climate</t>
  </si>
  <si>
    <r>
      <t xml:space="preserve">With the variables </t>
    </r>
    <r>
      <rPr>
        <b/>
        <sz val="11"/>
        <color theme="1"/>
        <rFont val="Calibri"/>
        <family val="2"/>
        <scheme val="minor"/>
      </rPr>
      <t>Capabil45</t>
    </r>
    <r>
      <rPr>
        <sz val="11"/>
        <color theme="1"/>
        <rFont val="Calibri"/>
        <family val="2"/>
        <scheme val="minor"/>
      </rPr>
      <t xml:space="preserve"> (RCP4.5) and </t>
    </r>
    <r>
      <rPr>
        <b/>
        <sz val="11"/>
        <color theme="1"/>
        <rFont val="Calibri"/>
        <family val="2"/>
        <scheme val="minor"/>
      </rPr>
      <t>Capabil85</t>
    </r>
    <r>
      <rPr>
        <sz val="11"/>
        <color theme="1"/>
        <rFont val="Calibri"/>
        <family val="2"/>
        <scheme val="minor"/>
      </rPr>
      <t xml:space="preserve"> (RCP8.5), we combine the influence of changes in suitability, adaptability, and abundance of the species within the area of interest. As such, this is our best estimate of the species’ ability to withstand the extremes and prolonged issues from climate change, within the area of interest.  If the species is abundant in the area of interest, it is assumed to have more resources to withstand disturbances and find refuge somewhere within the region. In contrast, rarer species may have a higer probability to be pinched out under particular extreme events. Within </t>
    </r>
    <r>
      <rPr>
        <b/>
        <sz val="11"/>
        <color theme="1"/>
        <rFont val="Calibri"/>
        <family val="2"/>
        <scheme val="minor"/>
      </rPr>
      <t>Capabil45 or Capabil85,</t>
    </r>
    <r>
      <rPr>
        <sz val="11"/>
        <color theme="1"/>
        <rFont val="Calibri"/>
        <family val="2"/>
        <scheme val="minor"/>
      </rPr>
      <t xml:space="preserve"> species are ranked from Very Good to Lost. Other classes on the table are species listed as ‘New Habitat’, ‘FIA only’, or ‘NNIS’, representing, respectively, those species that have New Habitat projected for the area of interest, those species that have statistically unacceptible models so we only report their current inventory information, and those species that are non-native invasive species (NNIS). Note: we also report, on the long form, an initial rating of capability that does not include the last factor of abundance in the area at present. If the species is being considered for planting , it doesn’t really matter how abundant the species is presently.</t>
    </r>
  </si>
  <si>
    <t>Iverson et al 2019b</t>
  </si>
  <si>
    <t>7. Identification of species with New Habitat but also some probability of natural colonization within 100 years, but also prime candidates for planting</t>
  </si>
  <si>
    <r>
      <t>Look for the species coded "</t>
    </r>
    <r>
      <rPr>
        <b/>
        <i/>
        <sz val="11"/>
        <color theme="1"/>
        <rFont val="Calibri"/>
        <family val="2"/>
        <scheme val="minor"/>
      </rPr>
      <t>Migrate +</t>
    </r>
    <r>
      <rPr>
        <sz val="11"/>
        <color theme="1"/>
        <rFont val="Calibri"/>
        <family val="2"/>
        <scheme val="minor"/>
      </rPr>
      <t xml:space="preserve"> or</t>
    </r>
    <r>
      <rPr>
        <b/>
        <sz val="11"/>
        <color theme="1"/>
        <rFont val="Calibri"/>
        <family val="2"/>
        <scheme val="minor"/>
      </rPr>
      <t xml:space="preserve"> </t>
    </r>
    <r>
      <rPr>
        <b/>
        <i/>
        <sz val="11"/>
        <color theme="1"/>
        <rFont val="Calibri"/>
        <family val="2"/>
        <scheme val="minor"/>
      </rPr>
      <t>Migrate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With </t>
    </r>
    <r>
      <rPr>
        <b/>
        <sz val="11"/>
        <color theme="1"/>
        <rFont val="Calibri"/>
        <family val="2"/>
        <scheme val="minor"/>
      </rPr>
      <t>Capabil45/Capabil85</t>
    </r>
    <r>
      <rPr>
        <sz val="11"/>
        <color theme="1"/>
        <rFont val="Calibri"/>
        <family val="2"/>
        <scheme val="minor"/>
      </rPr>
      <t xml:space="preserve"> or </t>
    </r>
    <r>
      <rPr>
        <b/>
        <sz val="11"/>
        <color theme="1"/>
        <rFont val="Calibri"/>
        <family val="2"/>
        <scheme val="minor"/>
      </rPr>
      <t>ChngCl45/ChngCl85</t>
    </r>
    <r>
      <rPr>
        <sz val="11"/>
        <color theme="1"/>
        <rFont val="Calibri"/>
        <family val="2"/>
        <scheme val="minor"/>
      </rPr>
      <t>, we provide those species identified as New Habitat. With the SHIFT analysis, we provide the percent of the area with any chance of getting colonized within 100 years (</t>
    </r>
    <r>
      <rPr>
        <b/>
        <sz val="11"/>
        <color theme="1"/>
        <rFont val="Calibri"/>
        <family val="2"/>
        <scheme val="minor"/>
      </rPr>
      <t>%AnyCol</t>
    </r>
    <r>
      <rPr>
        <sz val="11"/>
        <color theme="1"/>
        <rFont val="Calibri"/>
        <family val="2"/>
        <scheme val="minor"/>
      </rPr>
      <t xml:space="preserve">, long file), so, generously, we can say that the species has at least a small chance to naturally migrate to the New Habitat within 100 yrs. If these criteria are met, we suggest that the species has a relatively greater potential to succeed, as compared to those with 0 in </t>
    </r>
    <r>
      <rPr>
        <b/>
        <sz val="11"/>
        <color theme="1"/>
        <rFont val="Calibri"/>
        <family val="2"/>
        <scheme val="minor"/>
      </rPr>
      <t>%AnyCol</t>
    </r>
    <r>
      <rPr>
        <sz val="11"/>
        <color theme="1"/>
        <rFont val="Calibri"/>
        <family val="2"/>
        <scheme val="minor"/>
      </rPr>
      <t xml:space="preserve">, if the species were planted within the area of interest. Higher values of </t>
    </r>
    <r>
      <rPr>
        <b/>
        <sz val="11"/>
        <color theme="1"/>
        <rFont val="Calibri"/>
        <family val="2"/>
        <scheme val="minor"/>
      </rPr>
      <t>%AnyCol</t>
    </r>
    <r>
      <rPr>
        <sz val="11"/>
        <color theme="1"/>
        <rFont val="Calibri"/>
        <family val="2"/>
        <scheme val="minor"/>
      </rPr>
      <t xml:space="preserve"> would also indicate a relatively higher chance to succeed. To subset these further, we suggest you especially consider those species with at least a 5% of the area with at least 2% probability of colonization (</t>
    </r>
    <r>
      <rPr>
        <b/>
        <sz val="11"/>
        <color theme="1"/>
        <rFont val="Calibri"/>
        <family val="2"/>
        <scheme val="minor"/>
      </rPr>
      <t>%2Col</t>
    </r>
    <r>
      <rPr>
        <sz val="11"/>
        <color theme="1"/>
        <rFont val="Calibri"/>
        <family val="2"/>
        <scheme val="minor"/>
      </rPr>
      <t xml:space="preserve"> &gt;5). If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are &gt;0 of those species, there is even greater support for planting those species (these last 4 variables are on the long form only).</t>
    </r>
  </si>
  <si>
    <t>8. Identification of species currently present but rare, and potentially suitable for expansion, including planting, based on SHIFT model</t>
  </si>
  <si>
    <r>
      <t xml:space="preserve">Look for the species coded </t>
    </r>
    <r>
      <rPr>
        <b/>
        <sz val="11"/>
        <color theme="1"/>
        <rFont val="Calibri"/>
        <family val="2"/>
        <scheme val="minor"/>
      </rPr>
      <t>"</t>
    </r>
    <r>
      <rPr>
        <b/>
        <i/>
        <sz val="11"/>
        <color theme="1"/>
        <rFont val="Calibri"/>
        <family val="2"/>
        <scheme val="minor"/>
      </rPr>
      <t>Infill +</t>
    </r>
    <r>
      <rPr>
        <sz val="11"/>
        <color theme="1"/>
        <rFont val="Calibri"/>
        <family val="2"/>
        <scheme val="minor"/>
      </rPr>
      <t xml:space="preserve"> or</t>
    </r>
    <r>
      <rPr>
        <i/>
        <sz val="11"/>
        <color theme="1"/>
        <rFont val="Calibri"/>
        <family val="2"/>
        <scheme val="minor"/>
      </rPr>
      <t xml:space="preserve">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Some species are present but with a low percentage of occupany now or in the future across the area of interest. Given that most land managers have a preference for planting species in, or at least near, their natural range, these are species that may be candidates for planting to expand their position. We select those species with a </t>
    </r>
    <r>
      <rPr>
        <b/>
        <sz val="11"/>
        <color theme="1"/>
        <rFont val="Calibri"/>
        <family val="2"/>
        <scheme val="minor"/>
      </rPr>
      <t>%OccCol</t>
    </r>
    <r>
      <rPr>
        <sz val="11"/>
        <color theme="1"/>
        <rFont val="Calibri"/>
        <family val="2"/>
        <scheme val="minor"/>
      </rPr>
      <t xml:space="preserve"> of less than 25% of the area. </t>
    </r>
    <r>
      <rPr>
        <b/>
        <sz val="11"/>
        <color theme="1"/>
        <rFont val="Calibri"/>
        <family val="2"/>
        <scheme val="minor"/>
      </rPr>
      <t>%OccCol</t>
    </r>
    <r>
      <rPr>
        <sz val="11"/>
        <color theme="1"/>
        <rFont val="Calibri"/>
        <family val="2"/>
        <scheme val="minor"/>
      </rPr>
      <t xml:space="preserve"> is the sum of areas currently occupied (</t>
    </r>
    <r>
      <rPr>
        <b/>
        <sz val="11"/>
        <color theme="1"/>
        <rFont val="Calibri"/>
        <family val="2"/>
        <scheme val="minor"/>
      </rPr>
      <t>PerOcc</t>
    </r>
    <r>
      <rPr>
        <sz val="11"/>
        <color theme="1"/>
        <rFont val="Calibri"/>
        <family val="2"/>
        <scheme val="minor"/>
      </rPr>
      <t>) and those areas projected to get occupied at &gt;50% probability within 100 years (</t>
    </r>
    <r>
      <rPr>
        <b/>
        <sz val="11"/>
        <color theme="1"/>
        <rFont val="Calibri"/>
        <family val="2"/>
        <scheme val="minor"/>
      </rPr>
      <t>Per50Col</t>
    </r>
    <r>
      <rPr>
        <sz val="11"/>
        <color theme="1"/>
        <rFont val="Calibri"/>
        <family val="2"/>
        <scheme val="minor"/>
      </rPr>
      <t>).  We then can use the variables that combine habitat quality and colonization likelihood (</t>
    </r>
    <r>
      <rPr>
        <b/>
        <sz val="11"/>
        <color theme="1"/>
        <rFont val="Calibri"/>
        <family val="2"/>
        <scheme val="minor"/>
      </rPr>
      <t>HQCL45</t>
    </r>
    <r>
      <rPr>
        <sz val="11"/>
        <color theme="1"/>
        <rFont val="Calibri"/>
        <family val="2"/>
        <scheme val="minor"/>
      </rPr>
      <t xml:space="preserve"> and </t>
    </r>
    <r>
      <rPr>
        <b/>
        <sz val="11"/>
        <color theme="1"/>
        <rFont val="Calibri"/>
        <family val="2"/>
        <scheme val="minor"/>
      </rPr>
      <t>HQCL85</t>
    </r>
    <r>
      <rPr>
        <sz val="11"/>
        <color theme="1"/>
        <rFont val="Calibri"/>
        <family val="2"/>
        <scheme val="minor"/>
      </rPr>
      <t xml:space="preserve">) to assist in selecting potential species for planting. Sorting on </t>
    </r>
    <r>
      <rPr>
        <b/>
        <sz val="11"/>
        <color theme="1"/>
        <rFont val="Calibri"/>
        <family val="2"/>
        <scheme val="minor"/>
      </rPr>
      <t>%OccCol</t>
    </r>
    <r>
      <rPr>
        <sz val="11"/>
        <color theme="1"/>
        <rFont val="Calibri"/>
        <family val="2"/>
        <scheme val="minor"/>
      </rPr>
      <t xml:space="preserve"> provides the list from &gt;0.01 to 25.0; then those species with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showing values 1 or greater will have both suitable habitat and some likelihood of colonization, with higher values represented higher potentials for those species. </t>
    </r>
  </si>
  <si>
    <t>Possible method to assist in selecting candidate species to plant (these are coded on ‘SSO’ column 0-3 as follows.</t>
  </si>
  <si>
    <t>We emphasize that the following is one approach, among others, that decision makers could use to narrow the potential list of species to plant. We assume the manager would prefer to select species that are fairly well adapted to predicted future climatological conditions and that are already within, or at least close, to the range of the species. Our species models and information concerning adaptability were based on the species’ natural distributions across their entire range within the United States. Of course managers, especially those planting in parks or urban areas, will have additional criteria for selection based on factors such as form and safety.</t>
  </si>
  <si>
    <t>Species Selection Options (SSO)</t>
  </si>
  <si>
    <t>Value</t>
  </si>
  <si>
    <t>Description</t>
  </si>
  <si>
    <r>
      <t xml:space="preserve">Select species present currently (often common or abundant) that are likely to cope with the changing climate: </t>
    </r>
    <r>
      <rPr>
        <sz val="11"/>
        <color theme="1"/>
        <rFont val="Calibri"/>
        <family val="2"/>
        <scheme val="minor"/>
      </rPr>
      <t>for these species, we simply select among those with a Fair, Good, or Very Good capability to cope under low (</t>
    </r>
    <r>
      <rPr>
        <b/>
        <sz val="11"/>
        <color theme="1"/>
        <rFont val="Calibri"/>
        <family val="2"/>
        <scheme val="minor"/>
      </rPr>
      <t>Capabil45</t>
    </r>
    <r>
      <rPr>
        <sz val="11"/>
        <color theme="1"/>
        <rFont val="Calibri"/>
        <family val="2"/>
        <scheme val="minor"/>
      </rPr>
      <t>) or high (</t>
    </r>
    <r>
      <rPr>
        <b/>
        <sz val="11"/>
        <color theme="1"/>
        <rFont val="Calibri"/>
        <family val="2"/>
        <scheme val="minor"/>
      </rPr>
      <t>Capabil85</t>
    </r>
    <r>
      <rPr>
        <sz val="11"/>
        <color theme="1"/>
        <rFont val="Calibri"/>
        <family val="2"/>
        <scheme val="minor"/>
      </rPr>
      <t>) emissions. In this case, we use the initial Capability Class (see long definitions), prior to modification by the abundance in the area of interest. We assume that the current abundance of the species should not factor greatly into the decision to plant. Coded ‘</t>
    </r>
    <r>
      <rPr>
        <b/>
        <i/>
        <sz val="11"/>
        <color theme="1"/>
        <rFont val="Calibri"/>
        <family val="2"/>
        <scheme val="minor"/>
      </rPr>
      <t>1</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</si>
  <si>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Select species present currently, but less common (often rare and often with poor capability classes), yet are potentially in a position to expand over time:</t>
    </r>
    <r>
      <rPr>
        <sz val="11"/>
        <color theme="1"/>
        <rFont val="Calibri"/>
        <family val="2"/>
        <scheme val="minor"/>
      </rPr>
      <t xml:space="preserve"> for these species, we select those with an occupancy currently or with at least a 50% likelihood of colonization within 100 years (%OccCol, see long definitions) of less than 25%, and then evaluate the combined habitat quality/colonization likelihood weighted score (either HQCL45 or HQCL85, see long definitions) for values &gt;0. The higher the HQCL score, the higher chance the species is appropriate for planting. Keep also in mind the capability, adaptabiliy, change classes, and model reliability of these species as you narrow your search, as some may just have too many negative factors to consider planting. Most often coded "</t>
    </r>
    <r>
      <rPr>
        <b/>
        <i/>
        <sz val="11"/>
        <color theme="1"/>
        <rFont val="Calibri"/>
        <family val="2"/>
        <scheme val="minor"/>
      </rPr>
      <t>Infill +</t>
    </r>
    <r>
      <rPr>
        <sz val="11"/>
        <color theme="1"/>
        <rFont val="Calibri"/>
        <family val="2"/>
        <scheme val="minor"/>
      </rPr>
      <t xml:space="preserve"> or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2</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</si>
  <si>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species not recorded (via FIA) currently, but with potential to migrate into the area of interest within 100 years: </t>
    </r>
    <r>
      <rPr>
        <sz val="11"/>
        <color theme="1"/>
        <rFont val="Calibri"/>
        <family val="2"/>
        <scheme val="minor"/>
      </rPr>
      <t xml:space="preserve">these species are labeled New Habitat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xml:space="preserve"> and also show some chance (%AnyCol,</t>
    </r>
    <r>
      <rPr>
        <b/>
        <sz val="11"/>
        <color theme="1"/>
        <rFont val="Calibri"/>
        <family val="2"/>
        <scheme val="minor"/>
      </rPr>
      <t xml:space="preserve"> </t>
    </r>
    <r>
      <rPr>
        <sz val="11"/>
        <color theme="1"/>
        <rFont val="Calibri"/>
        <family val="2"/>
        <scheme val="minor"/>
      </rPr>
      <t>see long definitions) of colonization within 100 years. This is an optimistic view because SHIFT is using an relatively high rate of migration of 50 km/century and a high long-distance potential of 500 km. To subset these further, we suggest you especially consider those species with at least a 5% of the area with at least 2% probability of colonization (%2Col &gt;5, see long definitions). Often coded "</t>
    </r>
    <r>
      <rPr>
        <b/>
        <i/>
        <sz val="11"/>
        <color theme="1"/>
        <rFont val="Calibri"/>
        <family val="2"/>
        <scheme val="minor"/>
      </rPr>
      <t>Migrate +</t>
    </r>
    <r>
      <rPr>
        <sz val="11"/>
        <color theme="1"/>
        <rFont val="Calibri"/>
        <family val="2"/>
        <scheme val="minor"/>
      </rPr>
      <t xml:space="preserve"> or </t>
    </r>
    <r>
      <rPr>
        <b/>
        <i/>
        <sz val="11"/>
        <color theme="1"/>
        <rFont val="Calibri"/>
        <family val="2"/>
        <scheme val="minor"/>
      </rPr>
      <t>Migrate ++</t>
    </r>
    <r>
      <rPr>
        <i/>
        <sz val="11"/>
        <color theme="1"/>
        <rFont val="Calibri"/>
        <family val="2"/>
        <scheme val="minor"/>
      </rPr>
      <t>"</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3</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</si>
  <si>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other species: </t>
    </r>
    <r>
      <rPr>
        <sz val="11"/>
        <color theme="1"/>
        <rFont val="Calibri"/>
        <family val="2"/>
        <scheme val="minor"/>
      </rPr>
      <t>we emphasize that these analyses are only to be used as general guidelines for species selection. The models are built from FIA data across the eastern US, and for certain species, local influences (e.g., lake effects) will override the general tendencies across the entire eastern US. The models also necessarily are built from coarse-level data and are unable to zero in on special or rare habitats and may have low model reliability (</t>
    </r>
    <r>
      <rPr>
        <b/>
        <sz val="11"/>
        <color theme="1"/>
        <rFont val="Calibri"/>
        <family val="2"/>
        <scheme val="minor"/>
      </rPr>
      <t>MR</t>
    </r>
    <r>
      <rPr>
        <sz val="11"/>
        <color theme="1"/>
        <rFont val="Calibri"/>
        <family val="2"/>
        <scheme val="minor"/>
      </rPr>
      <t>).  Therefore, please do not discard species from consideration if they do not show up of the three lists mentioned above, but use your local knowledge to select species that may be suited for particular niches in your project area. Coded ‘</t>
    </r>
    <r>
      <rPr>
        <b/>
        <i/>
        <sz val="11"/>
        <color theme="1"/>
        <rFont val="Calibri"/>
        <family val="2"/>
        <scheme val="minor"/>
      </rPr>
      <t>0</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</si>
  <si>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t>URL</t>
  </si>
  <si>
    <t>Iverson et al. 2008</t>
  </si>
  <si>
    <t>Iverson, L. R., A. M. Prasad, S. N. Matthews and M. Peters (2008). Estimating potential habitat for 134 eastern US tree species under six climate scenarios. Forest Ecology and Management 254(3): 390-406. DOI: 10.1016/j.foreco.2007.07.023</t>
  </si>
  <si>
    <t>Iverson et al. 2011</t>
  </si>
  <si>
    <t>Iverson, L. R., A. M. Prasad, S. N. Matthews and M. P. Peters (2011). Lessons learned while integrating habitat, dispersal, disturbance, and life-history traits into species habitat models under climate change. Ecosystems 14(6): 1005-1020. DOI: 10.1007/s10021-011-9456-4</t>
  </si>
  <si>
    <t>Iverson et al. 2012</t>
  </si>
  <si>
    <t>Iverson, L. R., S. N. Matthews, A. M. Prasad, M. P. Peters, et al. (2012). Development of risk matrices for evaluating climatic change responses of forested habitats. Climatic Change 114(2): 231-243. DOI: 10.1007/s10584-012-0412-x</t>
  </si>
  <si>
    <t>Iverson et al. 2017</t>
  </si>
  <si>
    <t>Iverson, L. R., F. R. Thompson, S. Matthews, M. Peters, et al. (2017). Multi-model comparison on the effects of climate change on tree species in the Eastern U.S.: results from an enhanced niche model and process-based ecosystem and landscape models. Landscape Ecology 32(7): 1327-1346. DOI: 10.1007/s10980-016-0404-8</t>
  </si>
  <si>
    <t>Iverson, L. R., M. P. Peters, A. M. Prasad and S. N. Matthews (2019). Analysis of Climate Change Impacts on Tree Species of the Eastern US: Results of DISTRIB-II Modeling. Forests 10(4): 302. DOI: 10.3390/f10040302</t>
  </si>
  <si>
    <t xml:space="preserve">Iverson, L. R., A. M. Prasad, M. P. Peters and S. N. Matthews (2019). Facilitating Adaptive Forest Management under Climate Change: A Spatially Specific Synthesis of 125 Species for Habitat Changes and Assisted Migration over the Eastern United States. Forests 10(11): 989 DOI: 10.3390/f10110989 </t>
  </si>
  <si>
    <t>Matthews, S. N., L. R. Iverson, A. M. Prasad, M. P. Peters, et al. (2011). Modifying climate change habitat models using tree species-specific assessments of model uncertainty and life history-factors. Forest Ecology and Management 262(8): 1460-1472. DOI: 10.1016/j.foreco.2011.06.047</t>
  </si>
  <si>
    <t>Peters et al. 2015</t>
  </si>
  <si>
    <t>Peters, M. P., L. R. Iverson and S. N. Matthews (2015). Long-term droughtiness and drought tolerance of eastern US forests over five decades. Forest Ecology and Management 345: 56-64. DOI: 10.1016/j.foreco.2015.02.022</t>
  </si>
  <si>
    <t>Peters, M. P., L. R. Iverson, A. M. Prasad and S. N. Matthews (2019). Utilizing the density of inventory samples to define a hybrid lattice for species distribution models: DISTRIB-II for 135 eastern United States trees. Ecology and Evolution. DOI: 10.1002/ece3.5445</t>
  </si>
  <si>
    <t>Peters et al. 2022</t>
  </si>
  <si>
    <t>Peters, Matthew P.; Matthews, Steve N.; Prasad, Anantha M.; Iverson, Louis R. 2022. Defining landscape-level forest types: application of latent Dirichlet allocation to species distribution models. Landscape Ecology. 37(7): 1819-1837. DOI: 10.1007/s10980-022-01436-6.</t>
  </si>
  <si>
    <t>Prasad et al. 2013</t>
  </si>
  <si>
    <t>Prasad, A. M., J. D. Gardiner, L. R. Iverson, S. N. Matthews, et al. (2013). Exploring tree species colonization potentials using a spatially explicit simulation model: implications for four oaks under climate change. Global Change Biology 19(7): 2196-2208. DOI: 10.1111/gcb.12204</t>
  </si>
  <si>
    <t>Prasad et al. 2016</t>
  </si>
  <si>
    <t>Prasad, A. M., L. R. Iverson, S. N. Matthews and M. P. Peters (2016). A multistage decision support framework to guide tree species management under climate change via habitat suitability and colonization models, and a knowledge-based scoring system. Landscape Ecology 31(9): 2187-2204. DOI: 10.1007/s10980-016-0369-7</t>
  </si>
  <si>
    <t>Variable Descriptions</t>
  </si>
  <si>
    <r>
      <t xml:space="preserve">The following is a brief summary of each column on the species list pages. Each column on the Excel spreadsheet can be sorted or filtered (click on header arrow) to gain maximum information extraction. General information regarding our modeling schemes can be found in Iverson et al. 2008, 2011, 2017, 2019a, 2019b; Matthews et al. 2011; Peters et al. 2015, 2019; and Prasad et al. 2016. In the listing of column headers below, the </t>
    </r>
    <r>
      <rPr>
        <b/>
        <sz val="11"/>
        <color theme="1"/>
        <rFont val="Calibri"/>
        <family val="2"/>
        <scheme val="minor"/>
      </rPr>
      <t>bolded</t>
    </r>
    <r>
      <rPr>
        <sz val="11"/>
        <color theme="1"/>
        <rFont val="Calibri"/>
        <family val="2"/>
        <scheme val="minor"/>
      </rPr>
      <t xml:space="preserve"> variables are visible on the short table spreadsheet, while both bolded and non-bolded variables are included on the long table spreadsheet. The "Questions of tables" and "Interpretations" tabs associated with this file provides a comprehensive explanation.</t>
    </r>
  </si>
  <si>
    <t>DISTRIB-II output variables</t>
  </si>
  <si>
    <t>References</t>
  </si>
  <si>
    <t>A numeric code assigned according to USDA Forest Service Forest Inventory and Analysis (FIA) units for recording tree species. Species included the the Regional Summary Table indicate the species is reported by FIA or is projected to have suitable habitat under some climate change scenario by 2100, within at least 1 modeling cell within in the region.</t>
  </si>
  <si>
    <t>Species common name used by FIA.</t>
  </si>
  <si>
    <t>act_ncell (hidden)</t>
  </si>
  <si>
    <r>
      <t>Number of modeling cells occupied according to FIA data. Because FIA doesn’t sample everywhere (1 plot per ~5000 acres), this number is usually less than the modeled current value (</t>
    </r>
    <r>
      <rPr>
        <b/>
        <sz val="11"/>
        <color theme="1"/>
        <rFont val="Calibri"/>
        <family val="2"/>
        <scheme val="minor"/>
      </rPr>
      <t>mod_ncell</t>
    </r>
    <r>
      <rPr>
        <sz val="11"/>
        <color theme="1"/>
        <rFont val="Calibri"/>
        <family val="2"/>
        <scheme val="minor"/>
      </rPr>
      <t>).</t>
    </r>
  </si>
  <si>
    <t>mod_ncell (hidden)</t>
  </si>
  <si>
    <t>Number of cells predicted currently according to modeled output.</t>
  </si>
  <si>
    <t>ccsm45_ncell (hidden)</t>
  </si>
  <si>
    <t>Number of cells predicted by 2100 according to modeled output using CCSM4 model and RCP 4.5 climate projections.</t>
  </si>
  <si>
    <t>had85_ncell (hidden)</t>
  </si>
  <si>
    <t>Number of cells predicted by 2100 according to modeled output using HadGEM2-ES model and RC P8.5 climate projections.</t>
  </si>
  <si>
    <t>gcm45_ncell (hidden)</t>
  </si>
  <si>
    <t>Number of cells predicted by 2100 according to modeled output using average of CCSM4, HadGEM2-ES, and GFDL CM3 models and RCP 4.5 climate projections.</t>
  </si>
  <si>
    <t>gcm85_ncell (hidden)</t>
  </si>
  <si>
    <t>Number of cells predicted by 2100 according to modeled output using average of CCSM4, HadGEM2-ES, and GFDL CM3 models and RCP 8.5 climate projections.</t>
  </si>
  <si>
    <t>act_sumIV (hidden)</t>
  </si>
  <si>
    <r>
      <t xml:space="preserve">The area-weighted sum of importance values (IV) per 100 sq km according to FIA records for the species within modeling cells within the region. These values are not standardized to 10,000 sq km of area, as </t>
    </r>
    <r>
      <rPr>
        <b/>
        <sz val="11"/>
        <color theme="1"/>
        <rFont val="Calibri"/>
        <family val="2"/>
        <scheme val="minor"/>
      </rPr>
      <t>FIAsum</t>
    </r>
    <r>
      <rPr>
        <sz val="11"/>
        <color theme="1"/>
        <rFont val="Calibri"/>
        <family val="2"/>
        <scheme val="minor"/>
      </rPr>
      <t xml:space="preserve"> is. Therefore, partial or smaller (or larger) regions will have scores vary according to their area.</t>
    </r>
  </si>
  <si>
    <t>MODi (hidden)</t>
  </si>
  <si>
    <t>The area-weighted sum of importance values (IV) per 100 sq km according to a Random Forest model for the species within modeling cells. The 0-100 score is based on number of stems and basal area of tree species recorded during the most recent FIA inventory cycle. Includes cells that have modeled suitable habitat for the species, so that FIA plots need not be present for the model to predict species presence.</t>
  </si>
  <si>
    <t>G45i or G85i (hidden)</t>
  </si>
  <si>
    <t>The area-weighted sum of importance values (IV) per 100 sq km according to a Random Forest model for the species within modeling cells, under the Representative Concentration Pathway (RCP) 4.5 (relatively low emission future) or 8.5 (high emission pathway) average of 3 general circulation models (GCMs) by 2100. The 0-100 score indicates potential suitable habitat.</t>
  </si>
  <si>
    <t>G45r or G85r (hidden)</t>
  </si>
  <si>
    <r>
      <t>The ratio of future (2070-2099) suitable habitat (</t>
    </r>
    <r>
      <rPr>
        <b/>
        <sz val="11"/>
        <color theme="1"/>
        <rFont val="Calibri"/>
        <family val="2"/>
        <scheme val="minor"/>
      </rPr>
      <t>G45i</t>
    </r>
    <r>
      <rPr>
        <sz val="11"/>
        <color theme="1"/>
        <rFont val="Calibri"/>
        <family val="2"/>
        <scheme val="minor"/>
      </rPr>
      <t xml:space="preserve"> or </t>
    </r>
    <r>
      <rPr>
        <b/>
        <sz val="11"/>
        <color theme="1"/>
        <rFont val="Calibri"/>
        <family val="2"/>
        <scheme val="minor"/>
      </rPr>
      <t>G85i</t>
    </r>
    <r>
      <rPr>
        <sz val="11"/>
        <color theme="1"/>
        <rFont val="Calibri"/>
        <family val="2"/>
        <scheme val="minor"/>
      </rPr>
      <t>) to actual (2001-2016) habitat (</t>
    </r>
    <r>
      <rPr>
        <b/>
        <sz val="11"/>
        <color theme="1"/>
        <rFont val="Calibri"/>
        <family val="2"/>
        <scheme val="minor"/>
      </rPr>
      <t>act_sumIV</t>
    </r>
    <r>
      <rPr>
        <sz val="11"/>
        <color theme="1"/>
        <rFont val="Calibri"/>
        <family val="2"/>
        <scheme val="minor"/>
      </rPr>
      <t>), so that a ratio of 1 indicates no change in suitable habitat, &lt;0.8 indicates a potential loss in habitat suitability , and &gt;1.2 indicates a potential gain in habitat suitability by 2100 according to the lower (or higher) emissions scenario, average of 3 GCMs. See next variable for a description of changes.</t>
    </r>
  </si>
  <si>
    <t>Matthews et al. 2011; Iverson et al. 2012</t>
  </si>
  <si>
    <t>PosTraits or NegTraits (hidden)</t>
  </si>
  <si>
    <r>
      <t>Based on a literature review of 9 biological and 12 disturbance characteristics for a species, the traits that were determined to positively (or negatively) influence the species adaptability score (</t>
    </r>
    <r>
      <rPr>
        <b/>
        <sz val="11"/>
        <color theme="1"/>
        <rFont val="Calibri"/>
        <family val="2"/>
        <scheme val="minor"/>
      </rPr>
      <t>Adap</t>
    </r>
    <r>
      <rPr>
        <sz val="11"/>
        <color theme="1"/>
        <rFont val="Calibri"/>
        <family val="2"/>
        <scheme val="minor"/>
      </rPr>
      <t>). Traits and abbreviations include: Browse (BRO), CO2/productivity (CPR), CO2/water use efficiency (CWU), Competition-light (COL), Disease (DISE), Dispersal (DISP), Drought (DRO), Edaphic specificity (ESP), Environment habitat specificity (EHS), Fire regeneration (FRG), Fire topkill (FTK), Flood (FLO), Harvest (HAR), Ice (ICE), Insect pests (INS), Invasive plants (INP), Pollution (POL), Seedling establishment (SES), Temperature gradient (TGR), Vegetative reproduction (VRE), and Wind (WIN) (Matthews et al. 2011)</t>
    </r>
  </si>
  <si>
    <t>Capability45 or Capability85 (hidden)</t>
  </si>
  <si>
    <r>
      <t>The initial capability rating before accounting for regional abundance (</t>
    </r>
    <r>
      <rPr>
        <b/>
        <sz val="11"/>
        <color theme="1"/>
        <rFont val="Calibri"/>
        <family val="2"/>
        <scheme val="minor"/>
      </rPr>
      <t>Abund</t>
    </r>
    <r>
      <rPr>
        <sz val="11"/>
        <color theme="1"/>
        <rFont val="Calibri"/>
        <family val="2"/>
        <scheme val="minor"/>
      </rPr>
      <t>). See next variable for explanation. Used for coding as a potential planting (Species Selection Candidate) species, if the classes are coded as Very Good, Good, or Fair.</t>
    </r>
  </si>
  <si>
    <t>Iverson et al. 2019b</t>
  </si>
  <si>
    <t>SHIFT output variables</t>
  </si>
  <si>
    <t>Tot%PotCol (hidden)</t>
  </si>
  <si>
    <r>
      <t>Percent of total region that is potentially colonizable (i.e., the percent of the area that is not water or is not currently occupied, nor will it have any chance of colonization in next 100 years (</t>
    </r>
    <r>
      <rPr>
        <b/>
        <sz val="11"/>
        <color theme="1"/>
        <rFont val="Calibri"/>
        <family val="2"/>
        <scheme val="minor"/>
      </rPr>
      <t>%Never</t>
    </r>
    <r>
      <rPr>
        <sz val="11"/>
        <color theme="1"/>
        <rFont val="Calibri"/>
        <family val="2"/>
        <scheme val="minor"/>
      </rPr>
      <t>), plus the percentage that has at least some (&gt;0%) chance of getting colonized (</t>
    </r>
    <r>
      <rPr>
        <b/>
        <sz val="11"/>
        <color theme="1"/>
        <rFont val="Calibri"/>
        <family val="2"/>
        <scheme val="minor"/>
      </rPr>
      <t>%0Col</t>
    </r>
    <r>
      <rPr>
        <sz val="11"/>
        <color theme="1"/>
        <rFont val="Calibri"/>
        <family val="2"/>
        <scheme val="minor"/>
      </rPr>
      <t>)).</t>
    </r>
  </si>
  <si>
    <t>%Never (hidden)</t>
  </si>
  <si>
    <t>Percent of region that is not currently occupied, nor will it have any chance of colonization in next 100 years.</t>
  </si>
  <si>
    <t>%OcCol (hidden)</t>
  </si>
  <si>
    <t>Percent of region that is occupied added to areas that have &gt;50% chance of getting colonized in next 100 years.</t>
  </si>
  <si>
    <t>%Occ (hidden)</t>
  </si>
  <si>
    <t>Percent of region that is currently occupied according to FIA data.</t>
  </si>
  <si>
    <t>%50Col (hidden)</t>
  </si>
  <si>
    <t>Percent of region, not now currently occupied, that has at least 50% chance of getting colonized within 100 years.</t>
  </si>
  <si>
    <t>%2Col (hidden)</t>
  </si>
  <si>
    <t>Percent of region, not now currently occupied,  that has at least 2% chance of getting colonized within 100 years.</t>
  </si>
  <si>
    <t>%0Col (hidden)</t>
  </si>
  <si>
    <t>Percent of region, not now currently occupied, that has more than 0% chance of getting colonized within 100 years.</t>
  </si>
  <si>
    <t>SumHQCL45 or SumHQCL85 (hidden)</t>
  </si>
  <si>
    <r>
      <t>The count of 1</t>
    </r>
    <r>
      <rPr>
        <sz val="11"/>
        <color theme="1"/>
        <rFont val="Calibri"/>
        <family val="2"/>
      </rPr>
      <t>×</t>
    </r>
    <r>
      <rPr>
        <sz val="11"/>
        <color theme="1"/>
        <rFont val="Calibri"/>
        <family val="2"/>
        <scheme val="minor"/>
      </rPr>
      <t xml:space="preserve">1 km modeling cells (from SHIFT) that have at least some chance of colonization within 100 years. These cell counts are used to create the </t>
    </r>
    <r>
      <rPr>
        <b/>
        <sz val="11"/>
        <color theme="1"/>
        <rFont val="Calibri"/>
        <family val="2"/>
        <scheme val="minor"/>
      </rPr>
      <t>HQCL45</t>
    </r>
    <r>
      <rPr>
        <sz val="11"/>
        <color theme="1"/>
        <rFont val="Calibri"/>
        <family val="2"/>
        <scheme val="minor"/>
      </rPr>
      <t xml:space="preserve"> (or 85) score by dividing the sum of </t>
    </r>
    <r>
      <rPr>
        <b/>
        <sz val="11"/>
        <color theme="1"/>
        <rFont val="Calibri"/>
        <family val="2"/>
        <scheme val="minor"/>
      </rPr>
      <t>HQCL45_11</t>
    </r>
    <r>
      <rPr>
        <sz val="11"/>
        <color theme="1"/>
        <rFont val="Calibri"/>
        <family val="2"/>
        <scheme val="minor"/>
      </rPr>
      <t xml:space="preserve">, </t>
    </r>
    <r>
      <rPr>
        <b/>
        <sz val="11"/>
        <color theme="1"/>
        <rFont val="Calibri"/>
        <family val="2"/>
        <scheme val="minor"/>
      </rPr>
      <t>HQCL45_12</t>
    </r>
    <r>
      <rPr>
        <sz val="11"/>
        <color theme="1"/>
        <rFont val="Calibri"/>
        <family val="2"/>
        <scheme val="minor"/>
      </rPr>
      <t xml:space="preserve">, </t>
    </r>
    <r>
      <rPr>
        <b/>
        <sz val="11"/>
        <color theme="1"/>
        <rFont val="Calibri"/>
        <family val="2"/>
        <scheme val="minor"/>
      </rPr>
      <t>HQCL45_21</t>
    </r>
    <r>
      <rPr>
        <sz val="11"/>
        <color theme="1"/>
        <rFont val="Calibri"/>
        <family val="2"/>
        <scheme val="minor"/>
      </rPr>
      <t xml:space="preserve">, </t>
    </r>
    <r>
      <rPr>
        <b/>
        <sz val="11"/>
        <color theme="1"/>
        <rFont val="Calibri"/>
        <family val="2"/>
        <scheme val="minor"/>
      </rPr>
      <t>HQCL45_22</t>
    </r>
    <r>
      <rPr>
        <sz val="11"/>
        <color theme="1"/>
        <rFont val="Calibri"/>
        <family val="2"/>
        <scheme val="minor"/>
      </rPr>
      <t xml:space="preserve">, and </t>
    </r>
    <r>
      <rPr>
        <b/>
        <sz val="11"/>
        <color theme="1"/>
        <rFont val="Calibri"/>
        <family val="2"/>
        <scheme val="minor"/>
      </rPr>
      <t>HQCL45_33</t>
    </r>
    <r>
      <rPr>
        <sz val="11"/>
        <color theme="1"/>
        <rFont val="Calibri"/>
        <family val="2"/>
        <scheme val="minor"/>
      </rPr>
      <t xml:space="preserve"> (or 85) by this cell count number (</t>
    </r>
    <r>
      <rPr>
        <b/>
        <sz val="11"/>
        <color theme="1"/>
        <rFont val="Calibri"/>
        <family val="2"/>
        <scheme val="minor"/>
      </rPr>
      <t>SumHQCL45</t>
    </r>
    <r>
      <rPr>
        <sz val="11"/>
        <color theme="1"/>
        <rFont val="Calibri"/>
        <family val="2"/>
        <scheme val="minor"/>
      </rPr>
      <t xml:space="preserve"> or </t>
    </r>
    <r>
      <rPr>
        <b/>
        <sz val="11"/>
        <color theme="1"/>
        <rFont val="Calibri"/>
        <family val="2"/>
        <scheme val="minor"/>
      </rPr>
      <t>SumHQCL85</t>
    </r>
    <r>
      <rPr>
        <sz val="11"/>
        <color theme="1"/>
        <rFont val="Calibri"/>
        <family val="2"/>
        <scheme val="minor"/>
      </rPr>
      <t>).</t>
    </r>
  </si>
  <si>
    <t>HQCL45 or HQCL85 (hidden)</t>
  </si>
  <si>
    <t>Habitat quality and colonization likelihood weighted score. This index is derived by combining the outputs of DISTRIB-II and SHIFT to get at desirable combinations of both habitat quality and colonization likelihood. The score is based on a cells’ habitat quality class of low (IV=1-5), medium (IV=6-15), high (16-100) as well as colonization likelihood probability of low (1-10%), medium (11-50%), and high (51-100%). The weighted score provides more value to locations with both higher levels of suitable habitat and higher levels of colonization likelihood according to the following scheme, noted in the pattern sequence of HQ level-CL level (Multiplier for Weighting): Low-Low (2); Low-Medium (3); Low-High (4); Medium-Low (5); High-Low (6); Medium-Medium (7); Medium-High (8); High-Medium (9); High-High (10).</t>
  </si>
  <si>
    <t>HQCL45_11 or HQCL85_11 (hidden)</t>
  </si>
  <si>
    <r>
      <t xml:space="preserve">Cell counts summed from the following combination:  (HQ of ‘low’ and CL of ‘low’), reclassified as described under </t>
    </r>
    <r>
      <rPr>
        <b/>
        <sz val="11"/>
        <color theme="1"/>
        <rFont val="Calibri"/>
        <family val="2"/>
        <scheme val="minor"/>
      </rPr>
      <t>HQCL45</t>
    </r>
    <r>
      <rPr>
        <sz val="11"/>
        <color theme="1"/>
        <rFont val="Calibri"/>
        <family val="2"/>
        <scheme val="minor"/>
      </rPr>
      <t>. This score, and the four additional variables included next provide information if one wants to probe further into the contributions of HQ and CL in the HQCL45 or HQCL85 scores.</t>
    </r>
  </si>
  <si>
    <t>HQCL45_12 or HQCL85_12 (hidden)</t>
  </si>
  <si>
    <r>
      <t xml:space="preserve">Cell counts summed from the following combination:  (HQ of ‘low’ and CL of ‘medium’) plus (HQ of ‘low’ and CL of ‘high’), and reclassified as described under </t>
    </r>
    <r>
      <rPr>
        <b/>
        <sz val="11"/>
        <color theme="1"/>
        <rFont val="Calibri"/>
        <family val="2"/>
        <scheme val="minor"/>
      </rPr>
      <t>HQCL45</t>
    </r>
    <r>
      <rPr>
        <sz val="11"/>
        <color theme="1"/>
        <rFont val="Calibri"/>
        <family val="2"/>
        <scheme val="minor"/>
      </rPr>
      <t>.</t>
    </r>
  </si>
  <si>
    <t>HQCL45_21 or HQCL85_21 (hidden)</t>
  </si>
  <si>
    <r>
      <t xml:space="preserve">Cell counts summed from the following combination:  (HQ of ‘medium’ and CL of ‘low’) plus (HQ of ‘high and CL of ‘low’), and reclassified as described under </t>
    </r>
    <r>
      <rPr>
        <b/>
        <sz val="11"/>
        <color theme="1"/>
        <rFont val="Calibri"/>
        <family val="2"/>
        <scheme val="minor"/>
      </rPr>
      <t>HQCL45</t>
    </r>
    <r>
      <rPr>
        <sz val="11"/>
        <color theme="1"/>
        <rFont val="Calibri"/>
        <family val="2"/>
        <scheme val="minor"/>
      </rPr>
      <t>.</t>
    </r>
  </si>
  <si>
    <t>HQCL45_22 or HQCL85_22 (hidden)</t>
  </si>
  <si>
    <r>
      <t xml:space="preserve">Cell counts summed from the following combination:  (HQ of ‘medium’ and CL of ‘medium’) plus (HQ of ‘medium’ and CL of ‘high’), and reclassified as described under </t>
    </r>
    <r>
      <rPr>
        <b/>
        <sz val="11"/>
        <color theme="1"/>
        <rFont val="Calibri"/>
        <family val="2"/>
        <scheme val="minor"/>
      </rPr>
      <t>HQCL45</t>
    </r>
    <r>
      <rPr>
        <sz val="11"/>
        <color theme="1"/>
        <rFont val="Calibri"/>
        <family val="2"/>
        <scheme val="minor"/>
      </rPr>
      <t>.</t>
    </r>
  </si>
  <si>
    <t>HQCL45_33 or HQCL85_33 (hidden)</t>
  </si>
  <si>
    <r>
      <t xml:space="preserve">Cell counts summed from the following combination:  (HQ of ‘high’ and CL of ‘medium’) plus (HQ of ‘high’ and CL of ‘high’), and reclassified as described under </t>
    </r>
    <r>
      <rPr>
        <b/>
        <sz val="11"/>
        <color theme="1"/>
        <rFont val="Calibri"/>
        <family val="2"/>
        <scheme val="minor"/>
      </rPr>
      <t>HQCL45</t>
    </r>
    <r>
      <rPr>
        <sz val="11"/>
        <color theme="1"/>
        <rFont val="Calibri"/>
        <family val="2"/>
        <scheme val="minor"/>
      </rPr>
      <t>.</t>
    </r>
  </si>
  <si>
    <t>MODi</t>
  </si>
  <si>
    <t>CCSM45i</t>
  </si>
  <si>
    <t>HAD85i</t>
  </si>
  <si>
    <t>G45i</t>
  </si>
  <si>
    <t>G85i</t>
  </si>
  <si>
    <t>CCSM45r</t>
  </si>
  <si>
    <t>HAD85r</t>
  </si>
  <si>
    <t>G45r</t>
  </si>
  <si>
    <t>G85r</t>
  </si>
  <si>
    <t>ChngCl45</t>
  </si>
  <si>
    <t>ChngCl85</t>
  </si>
  <si>
    <t>Capabil45</t>
  </si>
  <si>
    <t>Capabil85</t>
  </si>
  <si>
    <t>Tot%PotCol</t>
  </si>
  <si>
    <t>%Never</t>
  </si>
  <si>
    <t>%OcCol</t>
  </si>
  <si>
    <t>%Occ</t>
  </si>
  <si>
    <t>%50Col</t>
  </si>
  <si>
    <t>%2Col</t>
  </si>
  <si>
    <t>%0Col</t>
  </si>
  <si>
    <t>sq. km</t>
  </si>
  <si>
    <t>sq. mi</t>
  </si>
  <si>
    <t>FIA Plots</t>
  </si>
  <si>
    <t>Area of Region</t>
  </si>
  <si>
    <t>Species Information</t>
  </si>
  <si>
    <t>Genus</t>
  </si>
  <si>
    <t>Species</t>
  </si>
  <si>
    <t>Potential Change in Habitat Suitability</t>
  </si>
  <si>
    <t>Capability to Cope or Persist</t>
  </si>
  <si>
    <t>Migration Potential</t>
  </si>
  <si>
    <t>Ash</t>
  </si>
  <si>
    <t>Model Reliability</t>
  </si>
  <si>
    <t>Scenario RCP45</t>
  </si>
  <si>
    <t>Scenario RCP85</t>
  </si>
  <si>
    <t>SHIFT RCP45</t>
  </si>
  <si>
    <t>SHIFT RCP85</t>
  </si>
  <si>
    <t>Hickory</t>
  </si>
  <si>
    <t>Adaptability</t>
  </si>
  <si>
    <t>Maple</t>
  </si>
  <si>
    <t>Abundant</t>
  </si>
  <si>
    <t>Increase</t>
  </si>
  <si>
    <t>Likely</t>
  </si>
  <si>
    <t>Oak</t>
  </si>
  <si>
    <t>No Change</t>
  </si>
  <si>
    <t>Infill</t>
  </si>
  <si>
    <t>Pine</t>
  </si>
  <si>
    <t>Decrease</t>
  </si>
  <si>
    <t>Migrate</t>
  </si>
  <si>
    <t>Other</t>
  </si>
  <si>
    <t>New</t>
  </si>
  <si>
    <t>Potential Changes in Climate Variables</t>
  </si>
  <si>
    <t>Temperature (°F)</t>
  </si>
  <si>
    <t>Precipitation (in)</t>
  </si>
  <si>
    <t>Scenario</t>
  </si>
  <si>
    <t>Annual Average</t>
  </si>
  <si>
    <t>CCSM45</t>
  </si>
  <si>
    <t>Annual Total</t>
  </si>
  <si>
    <t>CCSM85</t>
  </si>
  <si>
    <t>GFDL45</t>
  </si>
  <si>
    <t>GFDL85</t>
  </si>
  <si>
    <t>HAD45</t>
  </si>
  <si>
    <t>HAD85</t>
  </si>
  <si>
    <t>Growing Season May—Sep</t>
  </si>
  <si>
    <t>Coldest Month Average</t>
  </si>
  <si>
    <t>Warmest Month Average</t>
  </si>
  <si>
    <t>The columns below provide breif summaries of the species associated with the region and described in the table on the next pages. Definitions are provided in the Excel file for this region.</t>
  </si>
  <si>
    <r>
      <t>NOTE:</t>
    </r>
    <r>
      <rPr>
        <sz val="11"/>
        <color theme="1"/>
        <rFont val="Calibri"/>
        <family val="2"/>
        <scheme val="minor"/>
      </rPr>
      <t xml:space="preserve"> For the six climate variables, four 30-year periods are used to indicate six potential future trajectories. The period ending in 2009 is based on modeled observations from the PRISM Climate Group and the three future periods were obtained from the NASA NEX-DCP30 dataset. Future climate projections from three models under two emission scenarios show estimates of each climate variable within the region. The three models are CCSM4, GFDL CM3, and HadGEM2-ES and the emission scenarios are the 4.5 and 8.5 RCP. The average value for the region is reported, even though locations within the region may vary substantially based on latitude, elevation, land-use, or other factors._x000D_
_x000D_
</t>
    </r>
    <r>
      <rPr>
        <b/>
        <sz val="11"/>
        <color theme="1"/>
        <rFont val="Calibri"/>
        <family val="2"/>
        <scheme val="minor"/>
      </rPr>
      <t>Cite as:</t>
    </r>
    <r>
      <rPr>
        <sz val="11"/>
        <color theme="1"/>
        <rFont val="Calibri"/>
        <family val="2"/>
        <scheme val="minor"/>
      </rPr>
      <t xml:space="preserve"> Iverson, L.R.; Prasad, A.M.; Peters, M.P.; Matthews, S.N. 2019. Facilitating  Adaptive Forest Management under Climate Change: A Spatially Specific Synthesis of 125 Species for Habitat Changes and Assisted Migration over the Eastern United States. Forests. 10(11): 989. https://doi.org/10.3390/f10110989.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</si>
</sst>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5" formatCode="#,###"/>
    <numFmt numFmtId="166" formatCode="#,###.0"/>
  </numFmts>
  <fonts count="29"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4"/>
      <color theme="1"/>
      <name val="Calibri"/>
      <family val="2"/>
      <scheme val="minor"/>
    </font>
    <font>
      <sz val="11"/>
      <color theme="1"/>
      <name val="Calibri"/>
      <family val="2"/>
    </font>
    <font>
      <b/>
      <i/>
      <sz val="11"/>
      <color theme="1"/>
      <name val="Calibri"/>
      <family val="2"/>
      <scheme val="minor"/>
    </font>
    <font>
      <i/>
      <sz val="11"/>
      <color theme="1"/>
      <name val="Calibri"/>
      <family val="2"/>
      <scheme val="minor"/>
    </font>
    <font>
      <i/>
      <sz val="7"/>
      <color theme="1"/>
      <name val="Times New Roman"/>
      <family val="1"/>
    </font>
    <font>
      <u/>
      <sz val="11"/>
      <color theme="10"/>
      <name val="Calibri"/>
      <family val="2"/>
      <scheme val="minor"/>
    </font>
    <font>
      <vertAlign val="superscript"/>
      <sz val="11"/>
      <color theme="1"/>
      <name val="Calibri"/>
      <family val="2"/>
      <scheme val="minor"/>
    </font>
    <font>
      <sz val="12"/>
      <color theme="1"/>
      <name val="Calibri"/>
      <family val="2"/>
      <scheme val="minor"/>
    </font>
    <font>
      <b/>
      <sz val="12"/>
      <color rgb="FFFF0000"/>
      <name val="Calibri"/>
      <family val="2"/>
      <scheme val="minor"/>
    </font>
    <font>
      <b/>
      <sz val="12"/>
      <color theme="1"/>
      <name val="Calibri"/>
      <family val="2"/>
      <scheme val="minor"/>
    </font>
    <font>
      <b/>
      <sz val="15"/>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3" fillId="0" borderId="0" applyNumberFormat="0" applyFill="0" applyBorder="0" applyAlignment="0" applyProtection="0"/>
  </cellStyleXfs>
  <cellXfs count="34">
    <xf numFmtId="0" fontId="0" fillId="0" borderId="0" xfId="0"/>
    <xf numFmtId="0" fontId="18" fillId="0" borderId="0" xfId="0" applyFont="1"/>
    <xf numFmtId="0" fontId="18" fillId="0" borderId="0" xfId="0" applyFont="1" applyAlignment="1">
      <alignment wrapText="1"/>
    </xf>
    <xf numFmtId="0" fontId="16" fillId="0" borderId="0" xfId="0" applyFont="1"/>
    <xf numFmtId="0" fontId="16" fillId="0" borderId="0" xfId="0" applyFont="1" applyAlignment="1">
      <alignment vertical="center"/>
    </xf>
    <xf numFmtId="0" fontId="0" fillId="0" borderId="0" xfId="0" applyAlignment="1">
      <alignment horizontal="left" vertical="center" wrapText="1"/>
    </xf>
    <xf numFmtId="0" fontId="0" fillId="0" borderId="0" xfId="0" applyAlignment="1">
      <alignment horizontal="left" wrapText="1"/>
    </xf>
    <xf numFmtId="0" fontId="16" fillId="0" borderId="0" xfId="0" applyFont="1" applyAlignment="1">
      <alignment vertical="center" wrapText="1"/>
    </xf>
    <xf numFmtId="0" fontId="0" fillId="0" borderId="0" xfId="0" applyAlignment="1">
      <alignment wrapText="1"/>
    </xf>
    <xf numFmtId="0" fontId="16" fillId="0" borderId="10" xfId="0" applyFont="1" applyBorder="1" applyAlignment="1">
      <alignment wrapText="1"/>
    </xf>
    <xf numFmtId="0" fontId="21" fillId="0" borderId="0" xfId="0" applyFont="1" applyAlignment="1">
      <alignment horizontal="left" vertical="center" wrapText="1"/>
    </xf>
    <xf numFmtId="0" fontId="0" fillId="0" borderId="0" xfId="0" applyAlignment="1">
      <alignment vertical="center" wrapText="1"/>
    </xf>
    <xf numFmtId="0" fontId="21" fillId="0" borderId="0" xfId="0" applyFont="1" applyAlignment="1">
      <alignment horizontal="left" wrapText="1"/>
    </xf>
    <xf numFmtId="0" fontId="21" fillId="0" borderId="0" xfId="0" applyFont="1" applyAlignment="1">
      <alignment vertical="center" wrapText="1"/>
    </xf>
    <xf numFmtId="0" fontId="18" fillId="0" borderId="0" xfId="0" applyFont="1" applyAlignment="1">
      <alignment vertical="center"/>
    </xf>
    <xf numFmtId="0" fontId="16" fillId="0" borderId="10" xfId="0" applyFont="1" applyBorder="1"/>
    <xf numFmtId="0" fontId="0" fillId="0" borderId="0" xfId="0" applyAlignment="1">
      <alignment vertical="center"/>
    </xf>
    <xf numFmtId="0" fontId="23" fillId="0" borderId="0" xfId="42" applyAlignment="1">
      <alignment vertical="center"/>
    </xf>
    <xf numFmtId="0" fontId="25" fillId="0" borderId="0" xfId="0" applyFont="1" applyAlignment="1">
      <alignment horizontal="left" vertical="center" wrapText="1"/>
    </xf>
    <xf numFmtId="0" fontId="0" fillId="0" borderId="0" xfId="0" applyAlignment="1">
      <alignment horizontal="center"/>
    </xf>
    <xf numFmtId="0" fontId="16" fillId="0" borderId="0" xfId="0" applyFont="1" applyAlignment="1">
      <alignment horizontal="center" vertical="center"/>
    </xf>
    <xf numFmtId="0" fontId="26" fillId="0" borderId="10" xfId="0" applyFont="1" applyBorder="1"/>
    <xf numFmtId="0" fontId="27" fillId="0" borderId="10" xfId="0" applyFont="1" applyBorder="1" applyAlignment="1">
      <alignment wrapText="1"/>
    </xf>
    <xf numFmtId="0" fontId="0" fillId="0" borderId="0" xfId="0" applyAlignment="1">
      <alignment horizontal="left" vertical="center"/>
    </xf>
    <xf numFmtId="0" fontId="0" fillId="0" borderId="0" xfId="0" applyAlignment="1">
      <alignment horizontal="left"/>
    </xf>
    <xf numFmtId="0" fontId="0" fillId="0" borderId="0" xfId="0" applyAlignment="1">
      <alignment horizontal="right"/>
    </xf>
    <xf numFmtId="166" fontId="0" fillId="0" borderId="0" xfId="0" applyNumberFormat="1"/>
    <xf numFmtId="165" fontId="0" fillId="0" borderId="0" xfId="0" applyNumberFormat="1"/>
    <xf numFmtId="0" fontId="16" fillId="0" borderId="11" xfId="0" applyFont="1" applyBorder="1" applyAlignment="1">
      <alignment horizontal="center"/>
    </xf>
    <xf numFmtId="0" fontId="0" fillId="0" borderId="0" xfId="0" applyAlignment="1">
      <alignment horizontal="left" wrapText="1"/>
    </xf>
    <xf numFmtId="0" fontId="0" fillId="0" borderId="0" xfId="0" applyAlignment="1">
      <alignment horizontal="center" wrapText="1"/>
    </xf>
    <xf numFmtId="0" fontId="28" fillId="0" borderId="0" xfId="0" applyFont="1" applyAlignment="1">
      <alignment horizontal="left"/>
    </xf>
    <xf numFmtId="0" fontId="16" fillId="0" borderId="0" xfId="0" applyFont="1" applyAlignment="1">
      <alignment horizontal="left" vertical="top" wrapText="1"/>
    </xf>
    <xf numFmtId="0" fontId="0" fillId="0" borderId="0" xfId="0" applyAlignment="1">
      <alignment horizontal="left" vertical="top"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04">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theme="7" tint="0.79995117038483843"/>
        </patternFill>
      </fill>
    </dxf>
    <dxf>
      <fill>
        <patternFill>
          <fgColor indexed="64"/>
          <bgColor theme="9" tint="0.79995117038483843"/>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numFmt numFmtId="166" formatCode="#,###.0"/>
    </dxf>
    <dxf>
      <numFmt numFmtId="165" formatCode="#,###"/>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fill>
        <patternFill patternType="solid">
          <fgColor theme="0" tint="-0.14999847407452621"/>
          <bgColor theme="0" tint="-0.14999847407452621"/>
        </patternFill>
      </fill>
      <border>
        <left/>
        <right/>
        <top/>
        <bottom/>
      </border>
    </dxf>
    <dxf>
      <fill>
        <patternFill patternType="solid">
          <fgColor theme="0" tint="-0.14999847407452621"/>
          <bgColor theme="0" tint="-0.14999847407452621"/>
        </patternFill>
      </fill>
      <border>
        <left/>
        <right/>
        <top/>
        <bottom/>
      </border>
    </dxf>
    <dxf>
      <font>
        <b/>
        <color theme="1"/>
      </font>
      <border>
        <left/>
        <right/>
        <top/>
        <bottom/>
      </border>
    </dxf>
    <dxf>
      <font>
        <b/>
        <color theme="1"/>
      </font>
      <border>
        <left/>
        <right/>
        <top/>
        <bottom/>
      </border>
    </dxf>
    <dxf>
      <font>
        <b/>
        <color theme="1"/>
      </font>
      <border>
        <left/>
        <right/>
        <top/>
        <bottom style="medium">
          <color rgb="FF000000"/>
        </bottom>
      </border>
    </dxf>
    <dxf>
      <font>
        <color theme="1"/>
      </font>
      <border>
        <left/>
        <right/>
        <top/>
        <bottom/>
      </border>
    </dxf>
  </dxfs>
  <tableStyles count="1" defaultTableStyle="TableStyleMedium2" defaultPivotStyle="PivotStyleLight16">
    <tableStyle name="Regional_Habitat" pivot="0" count="6">
      <tableStyleElement type="wholeTable" dxfId="103"/>
      <tableStyleElement type="headerRow" dxfId="102"/>
      <tableStyleElement type="firstColumn" dxfId="101"/>
      <tableStyleElement type="lastColumn" dxfId="100"/>
      <tableStyleElement type="firstRowStripe" dxfId="99"/>
      <tableStyleElement type="firstColumnStripe" dxfId="98"/>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ables/table1.xml><?xml version="1.0" encoding="utf-8"?>
<table xmlns="http://schemas.openxmlformats.org/spreadsheetml/2006/main" id="2" name="Table13" displayName="Table13" ref="A1:Q63" totalsRowShown="0" headerRowDxfId="97">
  <autoFilter ref="A1:Q63"/>
  <tableColumns count="17">
    <tableColumn id="2" name="Common Name" dataDxfId="96"/>
    <tableColumn id="3" name="Scientific Name" dataDxfId="95"/>
    <tableColumn id="4" name="Range"/>
    <tableColumn id="5" name="MR"/>
    <tableColumn id="6" name="%Cell"/>
    <tableColumn id="14" name="FIAsum"/>
    <tableColumn id="15" name="FIAiv"/>
    <tableColumn id="25" name="ChngCl45"/>
    <tableColumn id="26" name="ChngCl85"/>
    <tableColumn id="27" name="Adap"/>
    <tableColumn id="30" name="Abund"/>
    <tableColumn id="32" name="Capabil45"/>
    <tableColumn id="34" name="Capabil85"/>
    <tableColumn id="35" name="SHIFT45"/>
    <tableColumn id="36" name="SHIFT85"/>
    <tableColumn id="58" name="SSO"/>
    <tableColumn id="59" name="N">
      <calculatedColumnFormula>ROW()-1</calculatedColumnFormula>
    </tableColumn>
  </tableColumns>
  <tableStyleInfo name="Regional_Habitat" showFirstColumn="0" showLastColumn="0" showRowStripes="1" showColumnStripes="0"/>
</table>
</file>

<file path=xl/tables/table2.xml><?xml version="1.0" encoding="utf-8"?>
<table xmlns="http://schemas.openxmlformats.org/spreadsheetml/2006/main" id="1" name="Table1" displayName="Table1" ref="A1:BG63" totalsRowShown="0">
  <autoFilter ref="A1:BG63"/>
  <tableColumns count="59">
    <tableColumn id="1" name="FIA"/>
    <tableColumn id="2" name="Common Name"/>
    <tableColumn id="3" name="Scientific Name"/>
    <tableColumn id="4" name="Range"/>
    <tableColumn id="5" name="MR"/>
    <tableColumn id="6" name="%Cell"/>
    <tableColumn id="7" name="act_ncell"/>
    <tableColumn id="8" name="mod_ncell"/>
    <tableColumn id="9" name="ccsm45_ncell"/>
    <tableColumn id="10" name="had85_ncell"/>
    <tableColumn id="11" name="gcm45_ncell"/>
    <tableColumn id="12" name="gcm85_ncell"/>
    <tableColumn id="13" name="act_sumiv"/>
    <tableColumn id="14" name="FIAsum"/>
    <tableColumn id="15" name="FIAiv"/>
    <tableColumn id="16" name="MODi"/>
    <tableColumn id="17" name="CCSM45i"/>
    <tableColumn id="18" name="HAD85i"/>
    <tableColumn id="19" name="G45i"/>
    <tableColumn id="20" name="G85i"/>
    <tableColumn id="21" name="CCSM45r"/>
    <tableColumn id="22" name="HAD85r"/>
    <tableColumn id="23" name="G45r"/>
    <tableColumn id="24" name="G85r"/>
    <tableColumn id="25" name="ChngCl45"/>
    <tableColumn id="26" name="ChngCl85"/>
    <tableColumn id="27" name="Adap"/>
    <tableColumn id="28" name="PosTraits"/>
    <tableColumn id="29" name="NegTraits"/>
    <tableColumn id="30" name="Abund"/>
    <tableColumn id="31" name="Capability45"/>
    <tableColumn id="32" name="Capabil45"/>
    <tableColumn id="33" name="Capability85"/>
    <tableColumn id="34" name="Capabil85"/>
    <tableColumn id="35" name="SHIFT45"/>
    <tableColumn id="36" name="SHIFT85"/>
    <tableColumn id="37" name="Tot%PotCol"/>
    <tableColumn id="38" name="%Never"/>
    <tableColumn id="39" name="%OcCol"/>
    <tableColumn id="40" name="%Occ"/>
    <tableColumn id="41" name="%50Col"/>
    <tableColumn id="42" name="%2Col"/>
    <tableColumn id="43" name="%0Col"/>
    <tableColumn id="44" name="SumHQCL45"/>
    <tableColumn id="45" name="SumHQCL85"/>
    <tableColumn id="46" name="HQCL45"/>
    <tableColumn id="47" name="HQCL85"/>
    <tableColumn id="48" name="HQCL45_11"/>
    <tableColumn id="49" name="HQCL45_12"/>
    <tableColumn id="50" name="HQCL45_21"/>
    <tableColumn id="51" name="HQCL45_22"/>
    <tableColumn id="52" name="HQCL45_33"/>
    <tableColumn id="53" name="HQCL85_11"/>
    <tableColumn id="54" name="HQCL85_12"/>
    <tableColumn id="55" name="HQCL85_21"/>
    <tableColumn id="56" name="HQCL85_22"/>
    <tableColumn id="57" name="HQCL85_33"/>
    <tableColumn id="58" name="SSO"/>
    <tableColumn id="59" name="N">
      <calculatedColumnFormula>ROW()-1</calculatedColumnFormula>
    </tableColumn>
  </tableColumns>
  <tableStyleInfo name="Regional_Habitat"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hyperlink" Target="https://www.fs.usda.gov/treesearch/pubs/59105" TargetMode="External"/><Relationship Id="rId7" Type="http://schemas.openxmlformats.org/officeDocument/2006/relationships/printerSettings" Target="../printerSettings/printerSettings4.bin"/><Relationship Id="rId2" Type="http://schemas.openxmlformats.org/officeDocument/2006/relationships/hyperlink" Target="https://www.fs.usda.gov/treesearch/pubs/57857" TargetMode="External"/><Relationship Id="rId1" Type="http://schemas.openxmlformats.org/officeDocument/2006/relationships/hyperlink" Target="https://www.fs.usda.gov/treesearch/pubs/58353" TargetMode="External"/><Relationship Id="rId6" Type="http://schemas.openxmlformats.org/officeDocument/2006/relationships/hyperlink" Target="https://www.fs.usda.gov/treesearch/pubs/38643" TargetMode="External"/><Relationship Id="rId5" Type="http://schemas.openxmlformats.org/officeDocument/2006/relationships/hyperlink" Target="https://www.fs.usda.gov/treesearch/pubs/59105" TargetMode="External"/><Relationship Id="rId4" Type="http://schemas.openxmlformats.org/officeDocument/2006/relationships/hyperlink" Target="https://www.fs.usda.gov/treesearch/pubs/59105"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8" Type="http://schemas.openxmlformats.org/officeDocument/2006/relationships/hyperlink" Target="https://www.fs.usda.gov/treesearch/pubs/58353" TargetMode="External"/><Relationship Id="rId13" Type="http://schemas.openxmlformats.org/officeDocument/2006/relationships/printerSettings" Target="../printerSettings/printerSettings6.bin"/><Relationship Id="rId3" Type="http://schemas.openxmlformats.org/officeDocument/2006/relationships/hyperlink" Target="https://www.fs.usda.gov/treesearch/pubs/47839" TargetMode="External"/><Relationship Id="rId7" Type="http://schemas.openxmlformats.org/officeDocument/2006/relationships/hyperlink" Target="https://www.fs.usda.gov/treesearch/pubs/43705" TargetMode="External"/><Relationship Id="rId12" Type="http://schemas.openxmlformats.org/officeDocument/2006/relationships/hyperlink" Target="https://www.fs.usda.gov/treesearch/pubs/64162" TargetMode="External"/><Relationship Id="rId2" Type="http://schemas.openxmlformats.org/officeDocument/2006/relationships/hyperlink" Target="https://www.fs.usda.gov/treesearch/pubs/38757" TargetMode="External"/><Relationship Id="rId1" Type="http://schemas.openxmlformats.org/officeDocument/2006/relationships/hyperlink" Target="https://www.fs.usda.gov/treesearch/pubs/38643" TargetMode="External"/><Relationship Id="rId6" Type="http://schemas.openxmlformats.org/officeDocument/2006/relationships/hyperlink" Target="https://www.fs.usda.gov/treesearch/pubs/57857" TargetMode="External"/><Relationship Id="rId11" Type="http://schemas.openxmlformats.org/officeDocument/2006/relationships/hyperlink" Target="https://www.fs.usda.gov/treesearch/pubs/59105" TargetMode="External"/><Relationship Id="rId5" Type="http://schemas.openxmlformats.org/officeDocument/2006/relationships/hyperlink" Target="https://www.fs.usda.gov/treesearch/pubs/50748" TargetMode="External"/><Relationship Id="rId10" Type="http://schemas.openxmlformats.org/officeDocument/2006/relationships/hyperlink" Target="https://www.fs.usda.gov/treesearch/pubs/41221" TargetMode="External"/><Relationship Id="rId4" Type="http://schemas.openxmlformats.org/officeDocument/2006/relationships/hyperlink" Target="https://www.fs.usda.gov/treesearch/pubs/13412" TargetMode="External"/><Relationship Id="rId9" Type="http://schemas.openxmlformats.org/officeDocument/2006/relationships/hyperlink" Target="https://www.fs.usda.gov/treesearch/pubs/52135" TargetMode="External"/></Relationships>
</file>

<file path=xl/worksheets/_rels/sheet8.xml.rels><?xml version="1.0" encoding="UTF-8" standalone="yes"?>
<Relationships xmlns="http://schemas.openxmlformats.org/package/2006/relationships"><Relationship Id="rId1" Type="http://schemas.openxmlformats.org/officeDocument/2006/relationships/table" Target="../tables/table2.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V46"/>
  <sheetViews>
    <sheetView tabSelected="1" workbookViewId="0"/>
  </sheetViews>
  <sheetFormatPr defaultRowHeight="14.4" x14ac:dyDescent="0.3"/>
  <cols>
    <col min="1" max="1" width="9.21875" customWidth="1"/>
    <col min="2" max="2" width="8.33203125" customWidth="1"/>
    <col min="5" max="6" width="7.33203125" customWidth="1"/>
    <col min="8" max="8" width="9.5546875" customWidth="1"/>
    <col min="10" max="10" width="8.33203125" customWidth="1"/>
    <col min="11" max="11" width="6.109375" customWidth="1"/>
    <col min="12" max="13" width="8.33203125" customWidth="1"/>
    <col min="14" max="14" width="6.109375" customWidth="1"/>
    <col min="16" max="18" width="8.33203125" customWidth="1"/>
    <col min="19" max="19" width="3.33203125" customWidth="1"/>
    <col min="20" max="20" width="7.21875" customWidth="1"/>
    <col min="21" max="22" width="6.44140625" customWidth="1"/>
  </cols>
  <sheetData>
    <row r="1" spans="1:22" x14ac:dyDescent="0.3">
      <c r="C1" s="19" t="s">
        <v>446</v>
      </c>
      <c r="D1" s="19" t="s">
        <v>447</v>
      </c>
      <c r="F1" s="25" t="s">
        <v>448</v>
      </c>
    </row>
    <row r="2" spans="1:22" x14ac:dyDescent="0.3">
      <c r="B2" s="25" t="s">
        <v>449</v>
      </c>
      <c r="C2">
        <v>9412.7467738100004</v>
      </c>
      <c r="D2">
        <v>3634.28035486</v>
      </c>
      <c r="F2" s="27">
        <v>40</v>
      </c>
    </row>
    <row r="3" spans="1:22" x14ac:dyDescent="0.3">
      <c r="A3" s="31" t="s">
        <v>450</v>
      </c>
      <c r="B3" s="31"/>
      <c r="C3" s="31"/>
    </row>
    <row r="4" spans="1:22" x14ac:dyDescent="0.3">
      <c r="A4" s="31"/>
      <c r="B4" s="31"/>
      <c r="C4" s="31"/>
    </row>
    <row r="5" spans="1:22" x14ac:dyDescent="0.3">
      <c r="B5" t="s">
        <v>491</v>
      </c>
    </row>
    <row r="7" spans="1:22" x14ac:dyDescent="0.3">
      <c r="A7" s="19" t="s">
        <v>451</v>
      </c>
      <c r="B7" s="19" t="s">
        <v>452</v>
      </c>
      <c r="K7" t="s">
        <v>453</v>
      </c>
      <c r="P7" t="s">
        <v>454</v>
      </c>
      <c r="T7" t="s">
        <v>455</v>
      </c>
    </row>
    <row r="8" spans="1:22" x14ac:dyDescent="0.3">
      <c r="A8" s="25" t="s">
        <v>456</v>
      </c>
      <c r="B8" s="19">
        <f>COUNTIFS('S40_E89-short'!F:F, "&gt;0", 'S40_E89-short'!B:B, "Fraxinus *")</f>
        <v>2</v>
      </c>
      <c r="H8" s="29" t="s">
        <v>457</v>
      </c>
      <c r="L8" s="30" t="s">
        <v>458</v>
      </c>
      <c r="M8" s="30" t="s">
        <v>459</v>
      </c>
      <c r="Q8" s="30" t="s">
        <v>458</v>
      </c>
      <c r="R8" s="30" t="s">
        <v>459</v>
      </c>
      <c r="U8" s="30" t="s">
        <v>460</v>
      </c>
      <c r="V8" s="30" t="s">
        <v>461</v>
      </c>
    </row>
    <row r="9" spans="1:22" x14ac:dyDescent="0.3">
      <c r="A9" s="25" t="s">
        <v>462</v>
      </c>
      <c r="B9" s="19">
        <f>COUNTIFS('S40_E89-short'!F:F, "&gt;0", 'S40_E89-short'!B:B, "Carya *")</f>
        <v>6</v>
      </c>
      <c r="E9" s="25" t="s">
        <v>12</v>
      </c>
      <c r="H9" s="29"/>
      <c r="I9" t="s">
        <v>463</v>
      </c>
      <c r="L9" s="30"/>
      <c r="M9" s="30"/>
      <c r="Q9" s="30"/>
      <c r="R9" s="30"/>
      <c r="U9" s="30"/>
      <c r="V9" s="30"/>
    </row>
    <row r="10" spans="1:22" x14ac:dyDescent="0.3">
      <c r="A10" s="25" t="s">
        <v>464</v>
      </c>
      <c r="B10" s="19">
        <f>COUNTIFS('S40_E89-short'!F:F, "&gt;0", 'S40_E89-short'!B:B, "Acer *")</f>
        <v>3</v>
      </c>
      <c r="D10" s="25" t="s">
        <v>465</v>
      </c>
      <c r="E10" s="19">
        <f>COUNTIF('S40_E89-short'!K:K, "Abundant")</f>
        <v>0</v>
      </c>
      <c r="G10" s="25" t="s">
        <v>55</v>
      </c>
      <c r="H10" s="19">
        <f>COUNTIF('S40_E89-short'!D:D, "High")</f>
        <v>10</v>
      </c>
      <c r="I10" s="19">
        <f>COUNTIF('S40_E89-short'!J:J, "High")</f>
        <v>19</v>
      </c>
      <c r="K10" s="25" t="s">
        <v>466</v>
      </c>
      <c r="L10" s="19">
        <f>SUM(COUNTIF('S40_E89-short'!H:H, "Lg. inc."), COUNTIF('S40_E89-short'!H:H, "Sm. inc."))</f>
        <v>17</v>
      </c>
      <c r="M10" s="19">
        <f>SUM(COUNTIF('S40_E89-short'!I:I, "Lg. inc."), COUNTIF('S40_E89-short'!I:I, "Sm. inc."))</f>
        <v>17</v>
      </c>
      <c r="P10" s="25" t="s">
        <v>43</v>
      </c>
      <c r="Q10" s="19">
        <f>COUNTIF('S40_E89-short'!L:L, "Very Good")</f>
        <v>1</v>
      </c>
      <c r="R10" s="19">
        <f>COUNTIF('S40_E89-short'!M:M, "Very Good")</f>
        <v>1</v>
      </c>
      <c r="T10" s="25" t="s">
        <v>467</v>
      </c>
      <c r="U10" s="19">
        <f>SUM(COUNTIF('S40_E89-short'!N:N, "Likely +"), COUNTIF('S40_E89-short'!N:N, "Likely ++"))</f>
        <v>0</v>
      </c>
      <c r="V10" s="19">
        <f>SUM(COUNTIF('S40_E89-short'!O:O, "Likely +"), COUNTIF('S40_E89-short'!O:O, "Likely ++"))</f>
        <v>0</v>
      </c>
    </row>
    <row r="11" spans="1:22" x14ac:dyDescent="0.3">
      <c r="A11" s="25" t="s">
        <v>468</v>
      </c>
      <c r="B11" s="19">
        <f>COUNTIFS('S40_E89-short'!F:F, "&gt;0", 'S40_E89-short'!B:B, "Quercus *")</f>
        <v>8</v>
      </c>
      <c r="D11" s="25" t="s">
        <v>132</v>
      </c>
      <c r="E11" s="19">
        <f>COUNTIF('S40_E89-short'!K:K, "Common")</f>
        <v>5</v>
      </c>
      <c r="G11" s="25" t="s">
        <v>35</v>
      </c>
      <c r="H11" s="19">
        <f>COUNTIF('S40_E89-short'!D:D,"Medium")</f>
        <v>21</v>
      </c>
      <c r="I11" s="19">
        <f>COUNTIF('S40_E89-short'!J:J,"Medium")</f>
        <v>34</v>
      </c>
      <c r="K11" s="25" t="s">
        <v>469</v>
      </c>
      <c r="L11" s="19">
        <f>COUNTIF('S40_E89-short'!H:H, "No change")</f>
        <v>14</v>
      </c>
      <c r="M11" s="19">
        <f>COUNTIF('S40_E89-short'!I:I, "No change")</f>
        <v>14</v>
      </c>
      <c r="P11" s="25" t="s">
        <v>41</v>
      </c>
      <c r="Q11" s="19">
        <f>COUNTIF('S40_E89-short'!L:L, "Good")</f>
        <v>11</v>
      </c>
      <c r="R11" s="19">
        <f>COUNTIF('S40_E89-short'!M:M, "Good")</f>
        <v>11</v>
      </c>
      <c r="T11" s="25" t="s">
        <v>470</v>
      </c>
      <c r="U11" s="19">
        <f>SUM(COUNTIF('S40_E89-short'!N:N, "Infill +"), COUNTIF('S40_E89-short'!N:N, "Infill ++"))</f>
        <v>27</v>
      </c>
      <c r="V11" s="19">
        <f>SUM(COUNTIF('S40_E89-short'!O:O, "Infill +"), COUNTIF('S40_E89-short'!O:O, "Infill ++"))</f>
        <v>27</v>
      </c>
    </row>
    <row r="12" spans="1:22" x14ac:dyDescent="0.3">
      <c r="A12" s="25" t="s">
        <v>471</v>
      </c>
      <c r="B12" s="19">
        <f>COUNTIFS('S40_E89-short'!F:F, "&gt;0", 'S40_E89-short'!B:B, "Pinus *")</f>
        <v>2</v>
      </c>
      <c r="D12" s="25" t="s">
        <v>40</v>
      </c>
      <c r="E12" s="19">
        <f>COUNTIF('S40_E89-short'!K:K, "Rare")</f>
        <v>43</v>
      </c>
      <c r="G12" s="25" t="s">
        <v>61</v>
      </c>
      <c r="H12" s="19">
        <f>COUNTIF('S40_E89-short'!D:D,"Low")</f>
        <v>27</v>
      </c>
      <c r="I12" s="19">
        <f>COUNTIF('S40_E89-short'!J:J,"Low")</f>
        <v>7</v>
      </c>
      <c r="K12" s="25" t="s">
        <v>472</v>
      </c>
      <c r="L12" s="19">
        <f>SUM(COUNTIF('S40_E89-short'!H:H, "Very Lg. dec."), COUNTIF('S40_E89-short'!H:H, "Lg. dec."), COUNTIF('S40_E89-short'!H:H, "Sm. dec."))</f>
        <v>13</v>
      </c>
      <c r="M12" s="19">
        <f>SUM(COUNTIF('S40_E89-short'!I:I, "Very Lg. dec."), COUNTIF('S40_E89-short'!I:I, "Lg. dec."), COUNTIF('S40_E89-short'!I:I, "Sm. dec."))</f>
        <v>13</v>
      </c>
      <c r="P12" s="25" t="s">
        <v>42</v>
      </c>
      <c r="Q12" s="19">
        <f>COUNTIF('S40_E89-short'!L:L, "Fair")</f>
        <v>12</v>
      </c>
      <c r="R12" s="19">
        <f>COUNTIF('S40_E89-short'!M:M, "Fair")</f>
        <v>12</v>
      </c>
      <c r="T12" s="25" t="s">
        <v>473</v>
      </c>
      <c r="U12" s="19">
        <f>SUM(COUNTIF('S40_E89-short'!N:N, "Migrate +"), COUNTIF('S40_E89-short'!N:N, "Migrate ++"))</f>
        <v>4</v>
      </c>
      <c r="V12" s="19">
        <f>SUM(COUNTIF('S40_E89-short'!O:O, "Migrate +"), COUNTIF('S40_E89-short'!O:O, "Migrate ++"))</f>
        <v>7</v>
      </c>
    </row>
    <row r="13" spans="1:22" x14ac:dyDescent="0.3">
      <c r="A13" s="25" t="s">
        <v>474</v>
      </c>
      <c r="B13" s="19">
        <f>COUNTIF('S40_E89-short'!F:F, "&gt;0") - SUM($B$8:$B$12)</f>
        <v>27</v>
      </c>
      <c r="D13" s="25" t="s">
        <v>69</v>
      </c>
      <c r="E13" s="19">
        <f>COUNTIF('S40_E89-short'!K:K, "Absent")</f>
        <v>12</v>
      </c>
      <c r="G13" s="25" t="s">
        <v>0</v>
      </c>
      <c r="H13" s="19">
        <f>COUNTIF('S40_E89-short'!D:D,"FIA")</f>
        <v>4</v>
      </c>
      <c r="I13" s="19"/>
      <c r="K13" s="25" t="s">
        <v>475</v>
      </c>
      <c r="L13" s="19">
        <f>COUNTIF('S40_E89-short'!H:H, "New Habitat")</f>
        <v>11</v>
      </c>
      <c r="M13" s="19">
        <f>COUNTIF('S40_E89-short'!I:I, "New Habitat")</f>
        <v>11</v>
      </c>
      <c r="P13" s="25" t="s">
        <v>84</v>
      </c>
      <c r="Q13" s="19">
        <f>COUNTIF('S40_E89-short'!L:L, "Poor")</f>
        <v>7</v>
      </c>
      <c r="R13" s="19">
        <f>COUNTIF('S40_E89-short'!M:M, "Poor")</f>
        <v>8</v>
      </c>
      <c r="U13" s="28">
        <f>SUM($U$10:$U$12)</f>
        <v>31</v>
      </c>
      <c r="V13" s="28">
        <f>SUM($V$10:$V$12)</f>
        <v>34</v>
      </c>
    </row>
    <row r="14" spans="1:22" x14ac:dyDescent="0.3">
      <c r="B14" s="28">
        <f>SUM($B$8:$B$13)</f>
        <v>48</v>
      </c>
      <c r="E14" s="28">
        <f>SUM($E$10:$E$13)</f>
        <v>60</v>
      </c>
      <c r="H14" s="28">
        <f>SUM($H$10:$H$13)</f>
        <v>62</v>
      </c>
      <c r="I14" s="28">
        <f>SUM($I$10:$I$12)</f>
        <v>60</v>
      </c>
      <c r="K14" s="25" t="s">
        <v>94</v>
      </c>
      <c r="L14" s="19">
        <f>COUNTIF('S40_E89-short'!H:H, "Unknown")</f>
        <v>7</v>
      </c>
      <c r="M14" s="19">
        <f>COUNTIF('S40_E89-short'!I:I, "Unknown")</f>
        <v>7</v>
      </c>
      <c r="P14" s="25" t="s">
        <v>51</v>
      </c>
      <c r="Q14" s="19">
        <f>COUNTIF('S40_E89-short'!L:L, "Very Poor")</f>
        <v>13</v>
      </c>
      <c r="R14" s="19">
        <f>COUNTIF('S40_E89-short'!M:M, "Very Poor")</f>
        <v>10</v>
      </c>
    </row>
    <row r="15" spans="1:22" x14ac:dyDescent="0.3">
      <c r="L15" s="28">
        <f>SUM($L$10:$L$14)</f>
        <v>62</v>
      </c>
      <c r="M15" s="28">
        <f>SUM($M$10:$M$14)</f>
        <v>62</v>
      </c>
      <c r="P15" s="25" t="s">
        <v>243</v>
      </c>
      <c r="Q15" s="19">
        <f>COUNTIF('S40_E89-short'!L:L, "FIA Only")</f>
        <v>2</v>
      </c>
      <c r="R15" s="19">
        <f>COUNTIF('S40_E89-short'!M:M, "FIA Only")</f>
        <v>2</v>
      </c>
    </row>
    <row r="16" spans="1:22" x14ac:dyDescent="0.3">
      <c r="A16" s="31" t="s">
        <v>476</v>
      </c>
      <c r="B16" s="31"/>
      <c r="C16" s="31"/>
      <c r="D16" s="31"/>
      <c r="E16" s="31"/>
      <c r="F16" s="31"/>
      <c r="P16" s="25" t="s">
        <v>94</v>
      </c>
      <c r="Q16" s="19">
        <f>COUNTIF('S40_E89-short'!L:L, "Unknown")</f>
        <v>3</v>
      </c>
      <c r="R16" s="19">
        <f>COUNTIF('S40_E89-short'!M:M, "Unknown")</f>
        <v>3</v>
      </c>
    </row>
    <row r="17" spans="1:18" x14ac:dyDescent="0.3">
      <c r="A17" s="31"/>
      <c r="B17" s="31"/>
      <c r="C17" s="31"/>
      <c r="D17" s="31"/>
      <c r="E17" s="31"/>
      <c r="F17" s="31"/>
      <c r="Q17" s="28">
        <f>SUM($Q$10:$Q$16)</f>
        <v>49</v>
      </c>
      <c r="R17" s="28">
        <f>SUM($R$10:$R$16)</f>
        <v>47</v>
      </c>
    </row>
    <row r="18" spans="1:18" x14ac:dyDescent="0.3">
      <c r="A18" s="3" t="s">
        <v>477</v>
      </c>
      <c r="I18" s="3" t="s">
        <v>478</v>
      </c>
    </row>
    <row r="19" spans="1:18" x14ac:dyDescent="0.3">
      <c r="B19" t="s">
        <v>479</v>
      </c>
      <c r="C19" s="3">
        <v>2009</v>
      </c>
      <c r="D19" s="3">
        <v>2039</v>
      </c>
      <c r="E19" s="3">
        <v>2069</v>
      </c>
      <c r="F19" s="3">
        <v>2099</v>
      </c>
      <c r="J19" t="s">
        <v>479</v>
      </c>
      <c r="K19" s="3">
        <v>2009</v>
      </c>
      <c r="L19" s="3">
        <v>2039</v>
      </c>
      <c r="M19" s="3">
        <v>2069</v>
      </c>
      <c r="N19" s="3">
        <v>2099</v>
      </c>
    </row>
    <row r="20" spans="1:18" x14ac:dyDescent="0.3">
      <c r="A20" s="30" t="s">
        <v>480</v>
      </c>
      <c r="B20" t="s">
        <v>481</v>
      </c>
      <c r="C20" s="26">
        <v>51.6</v>
      </c>
      <c r="D20" s="26">
        <v>53.64</v>
      </c>
      <c r="E20" s="26">
        <v>55.81</v>
      </c>
      <c r="F20" s="26">
        <v>56.11</v>
      </c>
      <c r="I20" s="30" t="s">
        <v>482</v>
      </c>
      <c r="J20" t="s">
        <v>481</v>
      </c>
      <c r="K20" s="26">
        <v>37.32</v>
      </c>
      <c r="L20" s="26">
        <v>35.78</v>
      </c>
      <c r="M20" s="26">
        <v>36.97</v>
      </c>
      <c r="N20" s="26">
        <v>36.409999999999997</v>
      </c>
    </row>
    <row r="21" spans="1:18" x14ac:dyDescent="0.3">
      <c r="A21" s="30"/>
      <c r="B21" t="s">
        <v>483</v>
      </c>
      <c r="C21" s="26">
        <v>51.6</v>
      </c>
      <c r="D21" s="26">
        <v>54.31</v>
      </c>
      <c r="E21" s="26">
        <v>56.77</v>
      </c>
      <c r="F21" s="26">
        <v>59.52</v>
      </c>
      <c r="I21" s="30"/>
      <c r="J21" t="s">
        <v>483</v>
      </c>
      <c r="K21" s="26">
        <v>37.32</v>
      </c>
      <c r="L21" s="26">
        <v>36.49</v>
      </c>
      <c r="M21" s="26">
        <v>36.979999999999997</v>
      </c>
      <c r="N21" s="26">
        <v>37.450000000000003</v>
      </c>
    </row>
    <row r="22" spans="1:18" x14ac:dyDescent="0.3">
      <c r="B22" t="s">
        <v>484</v>
      </c>
      <c r="C22" s="26">
        <v>51.6</v>
      </c>
      <c r="D22" s="26">
        <v>57.75</v>
      </c>
      <c r="E22" s="26">
        <v>57.01</v>
      </c>
      <c r="F22" s="26">
        <v>57.97</v>
      </c>
      <c r="J22" t="s">
        <v>484</v>
      </c>
      <c r="K22" s="26">
        <v>37.32</v>
      </c>
      <c r="L22" s="26">
        <v>40.81</v>
      </c>
      <c r="M22" s="26">
        <v>43.9</v>
      </c>
      <c r="N22" s="26">
        <v>44.9</v>
      </c>
    </row>
    <row r="23" spans="1:18" x14ac:dyDescent="0.3">
      <c r="B23" t="s">
        <v>485</v>
      </c>
      <c r="C23" s="26">
        <v>51.6</v>
      </c>
      <c r="D23" s="26">
        <v>54.6</v>
      </c>
      <c r="E23" s="26">
        <v>57.98</v>
      </c>
      <c r="F23" s="26">
        <v>62.06</v>
      </c>
      <c r="J23" t="s">
        <v>485</v>
      </c>
      <c r="K23" s="26">
        <v>37.32</v>
      </c>
      <c r="L23" s="26">
        <v>40.869999999999997</v>
      </c>
      <c r="M23" s="26">
        <v>46.27</v>
      </c>
      <c r="N23" s="26">
        <v>46.62</v>
      </c>
    </row>
    <row r="24" spans="1:18" x14ac:dyDescent="0.3">
      <c r="B24" t="s">
        <v>486</v>
      </c>
      <c r="C24" s="26">
        <v>51.6</v>
      </c>
      <c r="D24" s="26">
        <v>54.39</v>
      </c>
      <c r="E24" s="26">
        <v>57.8</v>
      </c>
      <c r="F24" s="26">
        <v>59.57</v>
      </c>
      <c r="J24" t="s">
        <v>486</v>
      </c>
      <c r="K24" s="26">
        <v>37.32</v>
      </c>
      <c r="L24" s="26">
        <v>39.17</v>
      </c>
      <c r="M24" s="26">
        <v>41.09</v>
      </c>
      <c r="N24" s="26">
        <v>40.659999999999997</v>
      </c>
    </row>
    <row r="25" spans="1:18" x14ac:dyDescent="0.3">
      <c r="B25" t="s">
        <v>487</v>
      </c>
      <c r="C25" s="26">
        <v>51.6</v>
      </c>
      <c r="D25" s="26">
        <v>54.75</v>
      </c>
      <c r="E25" s="26">
        <v>59.48</v>
      </c>
      <c r="F25" s="26">
        <v>63.92</v>
      </c>
      <c r="J25" t="s">
        <v>487</v>
      </c>
      <c r="K25" s="26">
        <v>37.32</v>
      </c>
      <c r="L25" s="26">
        <v>40.36</v>
      </c>
      <c r="M25" s="26">
        <v>38.81</v>
      </c>
      <c r="N25" s="26">
        <v>42.08</v>
      </c>
    </row>
    <row r="27" spans="1:18" x14ac:dyDescent="0.3">
      <c r="A27" s="30" t="s">
        <v>488</v>
      </c>
      <c r="B27" t="s">
        <v>481</v>
      </c>
      <c r="C27" s="26">
        <v>69.69</v>
      </c>
      <c r="D27" s="26">
        <v>72</v>
      </c>
      <c r="E27" s="26">
        <v>73.81</v>
      </c>
      <c r="F27" s="26">
        <v>74.61</v>
      </c>
      <c r="I27" s="30" t="s">
        <v>488</v>
      </c>
      <c r="J27" t="s">
        <v>481</v>
      </c>
      <c r="K27" s="26">
        <v>18.82</v>
      </c>
      <c r="L27" s="26">
        <v>18.05</v>
      </c>
      <c r="M27" s="26">
        <v>18.23</v>
      </c>
      <c r="N27" s="26">
        <v>16.88</v>
      </c>
    </row>
    <row r="28" spans="1:18" x14ac:dyDescent="0.3">
      <c r="A28" s="30"/>
      <c r="B28" t="s">
        <v>483</v>
      </c>
      <c r="C28" s="26">
        <v>69.69</v>
      </c>
      <c r="D28" s="26">
        <v>72.900000000000006</v>
      </c>
      <c r="E28" s="26">
        <v>75.17</v>
      </c>
      <c r="F28" s="26">
        <v>78.34</v>
      </c>
      <c r="I28" s="30"/>
      <c r="J28" t="s">
        <v>483</v>
      </c>
      <c r="K28" s="26">
        <v>18.82</v>
      </c>
      <c r="L28" s="26">
        <v>17.32</v>
      </c>
      <c r="M28" s="26">
        <v>17.23</v>
      </c>
      <c r="N28" s="26">
        <v>16.61</v>
      </c>
    </row>
    <row r="29" spans="1:18" x14ac:dyDescent="0.3">
      <c r="A29" s="30"/>
      <c r="B29" t="s">
        <v>484</v>
      </c>
      <c r="C29" s="26">
        <v>69.69</v>
      </c>
      <c r="D29" s="26">
        <v>77.239999999999995</v>
      </c>
      <c r="E29" s="26">
        <v>75.98</v>
      </c>
      <c r="F29" s="26">
        <v>77.540000000000006</v>
      </c>
      <c r="I29" s="30"/>
      <c r="J29" t="s">
        <v>484</v>
      </c>
      <c r="K29" s="26">
        <v>18.82</v>
      </c>
      <c r="L29" s="26">
        <v>19.86</v>
      </c>
      <c r="M29" s="26">
        <v>20.83</v>
      </c>
      <c r="N29" s="26">
        <v>21.33</v>
      </c>
    </row>
    <row r="30" spans="1:18" x14ac:dyDescent="0.3">
      <c r="B30" t="s">
        <v>485</v>
      </c>
      <c r="C30" s="26">
        <v>69.69</v>
      </c>
      <c r="D30" s="26">
        <v>73.34</v>
      </c>
      <c r="E30" s="26">
        <v>77.22</v>
      </c>
      <c r="F30" s="26">
        <v>82.27</v>
      </c>
      <c r="J30" t="s">
        <v>485</v>
      </c>
      <c r="K30" s="26">
        <v>18.82</v>
      </c>
      <c r="L30" s="26">
        <v>20.13</v>
      </c>
      <c r="M30" s="26">
        <v>21.58</v>
      </c>
      <c r="N30" s="26">
        <v>20.93</v>
      </c>
    </row>
    <row r="31" spans="1:18" x14ac:dyDescent="0.3">
      <c r="B31" t="s">
        <v>486</v>
      </c>
      <c r="C31" s="26">
        <v>69.69</v>
      </c>
      <c r="D31" s="26">
        <v>72.72</v>
      </c>
      <c r="E31" s="26">
        <v>75.52</v>
      </c>
      <c r="F31" s="26">
        <v>77.77</v>
      </c>
      <c r="J31" t="s">
        <v>486</v>
      </c>
      <c r="K31" s="26">
        <v>18.82</v>
      </c>
      <c r="L31" s="26">
        <v>19.239999999999998</v>
      </c>
      <c r="M31" s="26">
        <v>18.29</v>
      </c>
      <c r="N31" s="26">
        <v>18.72</v>
      </c>
    </row>
    <row r="32" spans="1:18" x14ac:dyDescent="0.3">
      <c r="B32" t="s">
        <v>487</v>
      </c>
      <c r="C32" s="26">
        <v>69.69</v>
      </c>
      <c r="D32" s="26">
        <v>72.959999999999994</v>
      </c>
      <c r="E32" s="26">
        <v>78.540000000000006</v>
      </c>
      <c r="F32" s="26">
        <v>82.88</v>
      </c>
      <c r="J32" t="s">
        <v>487</v>
      </c>
      <c r="K32" s="26">
        <v>18.82</v>
      </c>
      <c r="L32" s="26">
        <v>19.149999999999999</v>
      </c>
      <c r="M32" s="26">
        <v>16.61</v>
      </c>
      <c r="N32" s="26">
        <v>16.760000000000002</v>
      </c>
    </row>
    <row r="34" spans="1:21" x14ac:dyDescent="0.3">
      <c r="A34" s="30" t="s">
        <v>489</v>
      </c>
      <c r="B34" t="s">
        <v>481</v>
      </c>
      <c r="C34" s="26">
        <v>22.3</v>
      </c>
      <c r="D34" s="26">
        <v>23.79</v>
      </c>
      <c r="E34" s="26">
        <v>25.93</v>
      </c>
      <c r="F34" s="26">
        <v>26.09</v>
      </c>
    </row>
    <row r="35" spans="1:21" x14ac:dyDescent="0.3">
      <c r="A35" s="30"/>
      <c r="B35" t="s">
        <v>483</v>
      </c>
      <c r="C35" s="26">
        <v>22.3</v>
      </c>
      <c r="D35" s="26">
        <v>25.25</v>
      </c>
      <c r="E35" s="26">
        <v>26.71</v>
      </c>
      <c r="F35" s="26">
        <v>28.15</v>
      </c>
      <c r="I35" s="32" t="s">
        <v>492</v>
      </c>
      <c r="J35" s="33"/>
      <c r="K35" s="33"/>
      <c r="L35" s="33"/>
      <c r="M35" s="33"/>
      <c r="N35" s="33"/>
      <c r="O35" s="33"/>
      <c r="P35" s="33"/>
      <c r="Q35" s="33"/>
      <c r="R35" s="33"/>
      <c r="S35" s="33"/>
      <c r="T35" s="33"/>
      <c r="U35" s="33"/>
    </row>
    <row r="36" spans="1:21" x14ac:dyDescent="0.3">
      <c r="A36" s="30"/>
      <c r="B36" t="s">
        <v>484</v>
      </c>
      <c r="C36" s="26">
        <v>22.3</v>
      </c>
      <c r="D36" s="26">
        <v>26.67</v>
      </c>
      <c r="E36" s="26">
        <v>27.41</v>
      </c>
      <c r="F36" s="26">
        <v>28.07</v>
      </c>
      <c r="I36" s="33"/>
      <c r="J36" s="33"/>
      <c r="K36" s="33"/>
      <c r="L36" s="33"/>
      <c r="M36" s="33"/>
      <c r="N36" s="33"/>
      <c r="O36" s="33"/>
      <c r="P36" s="33"/>
      <c r="Q36" s="33"/>
      <c r="R36" s="33"/>
      <c r="S36" s="33"/>
      <c r="T36" s="33"/>
      <c r="U36" s="33"/>
    </row>
    <row r="37" spans="1:21" x14ac:dyDescent="0.3">
      <c r="B37" t="s">
        <v>485</v>
      </c>
      <c r="C37" s="26">
        <v>22.3</v>
      </c>
      <c r="D37" s="26">
        <v>25.88</v>
      </c>
      <c r="E37" s="26">
        <v>27.39</v>
      </c>
      <c r="F37" s="26">
        <v>28.55</v>
      </c>
      <c r="I37" s="33"/>
      <c r="J37" s="33"/>
      <c r="K37" s="33"/>
      <c r="L37" s="33"/>
      <c r="M37" s="33"/>
      <c r="N37" s="33"/>
      <c r="O37" s="33"/>
      <c r="P37" s="33"/>
      <c r="Q37" s="33"/>
      <c r="R37" s="33"/>
      <c r="S37" s="33"/>
      <c r="T37" s="33"/>
      <c r="U37" s="33"/>
    </row>
    <row r="38" spans="1:21" x14ac:dyDescent="0.3">
      <c r="B38" t="s">
        <v>486</v>
      </c>
      <c r="C38" s="26">
        <v>22.3</v>
      </c>
      <c r="D38" s="26">
        <v>23.77</v>
      </c>
      <c r="E38" s="26">
        <v>27.12</v>
      </c>
      <c r="F38" s="26">
        <v>27.15</v>
      </c>
      <c r="I38" s="33"/>
      <c r="J38" s="33"/>
      <c r="K38" s="33"/>
      <c r="L38" s="33"/>
      <c r="M38" s="33"/>
      <c r="N38" s="33"/>
      <c r="O38" s="33"/>
      <c r="P38" s="33"/>
      <c r="Q38" s="33"/>
      <c r="R38" s="33"/>
      <c r="S38" s="33"/>
      <c r="T38" s="33"/>
      <c r="U38" s="33"/>
    </row>
    <row r="39" spans="1:21" x14ac:dyDescent="0.3">
      <c r="B39" t="s">
        <v>487</v>
      </c>
      <c r="C39" s="26">
        <v>22.3</v>
      </c>
      <c r="D39" s="26">
        <v>25.94</v>
      </c>
      <c r="E39" s="26">
        <v>28.99</v>
      </c>
      <c r="F39" s="26">
        <v>31.25</v>
      </c>
      <c r="I39" s="33"/>
      <c r="J39" s="33"/>
      <c r="K39" s="33"/>
      <c r="L39" s="33"/>
      <c r="M39" s="33"/>
      <c r="N39" s="33"/>
      <c r="O39" s="33"/>
      <c r="P39" s="33"/>
      <c r="Q39" s="33"/>
      <c r="R39" s="33"/>
      <c r="S39" s="33"/>
      <c r="T39" s="33"/>
      <c r="U39" s="33"/>
    </row>
    <row r="40" spans="1:21" x14ac:dyDescent="0.3">
      <c r="I40" s="33"/>
      <c r="J40" s="33"/>
      <c r="K40" s="33"/>
      <c r="L40" s="33"/>
      <c r="M40" s="33"/>
      <c r="N40" s="33"/>
      <c r="O40" s="33"/>
      <c r="P40" s="33"/>
      <c r="Q40" s="33"/>
      <c r="R40" s="33"/>
      <c r="S40" s="33"/>
      <c r="T40" s="33"/>
      <c r="U40" s="33"/>
    </row>
    <row r="41" spans="1:21" x14ac:dyDescent="0.3">
      <c r="A41" s="30" t="s">
        <v>490</v>
      </c>
      <c r="B41" t="s">
        <v>481</v>
      </c>
      <c r="C41" s="26">
        <v>75.569999999999993</v>
      </c>
      <c r="D41" s="26">
        <v>77.739999999999995</v>
      </c>
      <c r="E41" s="26">
        <v>79.099999999999994</v>
      </c>
      <c r="F41" s="26">
        <v>79.930000000000007</v>
      </c>
      <c r="I41" s="33"/>
      <c r="J41" s="33"/>
      <c r="K41" s="33"/>
      <c r="L41" s="33"/>
      <c r="M41" s="33"/>
      <c r="N41" s="33"/>
      <c r="O41" s="33"/>
      <c r="P41" s="33"/>
      <c r="Q41" s="33"/>
      <c r="R41" s="33"/>
      <c r="S41" s="33"/>
      <c r="T41" s="33"/>
      <c r="U41" s="33"/>
    </row>
    <row r="42" spans="1:21" x14ac:dyDescent="0.3">
      <c r="A42" s="30"/>
      <c r="B42" t="s">
        <v>483</v>
      </c>
      <c r="C42" s="26">
        <v>75.569999999999993</v>
      </c>
      <c r="D42" s="26">
        <v>79.28</v>
      </c>
      <c r="E42" s="26">
        <v>81.03</v>
      </c>
      <c r="F42" s="26">
        <v>82.52</v>
      </c>
      <c r="I42" s="33"/>
      <c r="J42" s="33"/>
      <c r="K42" s="33"/>
      <c r="L42" s="33"/>
      <c r="M42" s="33"/>
      <c r="N42" s="33"/>
      <c r="O42" s="33"/>
      <c r="P42" s="33"/>
      <c r="Q42" s="33"/>
      <c r="R42" s="33"/>
      <c r="S42" s="33"/>
      <c r="T42" s="33"/>
      <c r="U42" s="33"/>
    </row>
    <row r="43" spans="1:21" x14ac:dyDescent="0.3">
      <c r="A43" s="30"/>
      <c r="B43" t="s">
        <v>484</v>
      </c>
      <c r="C43" s="26">
        <v>75.569999999999993</v>
      </c>
      <c r="D43" s="26">
        <v>78.72</v>
      </c>
      <c r="E43" s="26">
        <v>80.39</v>
      </c>
      <c r="F43" s="26">
        <v>81.540000000000006</v>
      </c>
      <c r="I43" s="33"/>
      <c r="J43" s="33"/>
      <c r="K43" s="33"/>
      <c r="L43" s="33"/>
      <c r="M43" s="33"/>
      <c r="N43" s="33"/>
      <c r="O43" s="33"/>
      <c r="P43" s="33"/>
      <c r="Q43" s="33"/>
      <c r="R43" s="33"/>
      <c r="S43" s="33"/>
      <c r="T43" s="33"/>
      <c r="U43" s="33"/>
    </row>
    <row r="44" spans="1:21" x14ac:dyDescent="0.3">
      <c r="B44" t="s">
        <v>485</v>
      </c>
      <c r="C44" s="26">
        <v>75.569999999999993</v>
      </c>
      <c r="D44" s="26">
        <v>79.55</v>
      </c>
      <c r="E44" s="26">
        <v>81.349999999999994</v>
      </c>
      <c r="F44" s="26">
        <v>84.51</v>
      </c>
      <c r="I44" s="33"/>
      <c r="J44" s="33"/>
      <c r="K44" s="33"/>
      <c r="L44" s="33"/>
      <c r="M44" s="33"/>
      <c r="N44" s="33"/>
      <c r="O44" s="33"/>
      <c r="P44" s="33"/>
      <c r="Q44" s="33"/>
      <c r="R44" s="33"/>
      <c r="S44" s="33"/>
      <c r="T44" s="33"/>
      <c r="U44" s="33"/>
    </row>
    <row r="45" spans="1:21" x14ac:dyDescent="0.3">
      <c r="B45" t="s">
        <v>486</v>
      </c>
      <c r="C45" s="26">
        <v>75.569999999999993</v>
      </c>
      <c r="D45" s="26">
        <v>78.790000000000006</v>
      </c>
      <c r="E45" s="26">
        <v>80.959999999999994</v>
      </c>
      <c r="F45" s="26">
        <v>81.92</v>
      </c>
    </row>
    <row r="46" spans="1:21" x14ac:dyDescent="0.3">
      <c r="B46" t="s">
        <v>487</v>
      </c>
      <c r="C46" s="26">
        <v>75.569999999999993</v>
      </c>
      <c r="D46" s="26">
        <v>80.31</v>
      </c>
      <c r="E46" s="26">
        <v>83.69</v>
      </c>
      <c r="F46" s="26">
        <v>86.33</v>
      </c>
    </row>
  </sheetData>
  <mergeCells count="16">
    <mergeCell ref="A34:A36"/>
    <mergeCell ref="A41:A43"/>
    <mergeCell ref="I35:U44"/>
    <mergeCell ref="V8:V9"/>
    <mergeCell ref="A3:C4"/>
    <mergeCell ref="A16:F17"/>
    <mergeCell ref="A20:A21"/>
    <mergeCell ref="I20:I21"/>
    <mergeCell ref="A27:A29"/>
    <mergeCell ref="I27:I29"/>
    <mergeCell ref="H8:H9"/>
    <mergeCell ref="L8:L9"/>
    <mergeCell ref="M8:M9"/>
    <mergeCell ref="Q8:Q9"/>
    <mergeCell ref="R8:R9"/>
    <mergeCell ref="U8:U9"/>
  </mergeCells>
  <conditionalFormatting sqref="C2:D2">
    <cfRule type="cellIs" dxfId="94" priority="1" stopIfTrue="1" operator="greaterThanOrEqual">
      <formula>10000</formula>
    </cfRule>
    <cfRule type="cellIs" dxfId="93" priority="2" stopIfTrue="1" operator="lessThan">
      <formula>10000</formula>
    </cfRule>
  </conditionalFormatting>
  <pageMargins left="0.5" right="0.3" top="0.8" bottom="0.75" header="0.15" footer="0.3"/>
  <pageSetup scale="70" orientation="landscape" r:id="rId1"/>
  <headerFooter>
    <oddHeader>&amp;L&amp;"-,Bold"&amp;22S40 E89&amp;C&amp;"-,Bold"&amp;15One x One Degree&amp;"-,Regular"
Climate Change Atlas Tree Species
Current and Potential Future Habitat, Capability, and Migration&amp;R&amp;G</oddHeader>
    <oddFooter>&amp;L&amp;G&amp;RSep 2022&amp;C&amp;"-,Bold"&amp;15www.fs.usda.gov/nrs/atlas&amp;"-</oddFooter>
  </headerFooter>
  <legacyDrawingHF r:id="rId2"/>
  <extLst>
    <ext xmlns:x14="http://schemas.microsoft.com/office/spreadsheetml/2009/9/main" uri="{05C60535-1F16-4fd2-B633-F4F36F0B64E0}">
      <x14:sparklineGroups xmlns:xm="http://schemas.microsoft.com/office/excel/2006/main">
        <x14:sparklineGroup manualMax="86.33" manualMin="75.569999999999993" lineWeight="2" displayEmptyCellsAs="gap" markers="1" minAxisType="custom" maxAxisType="custom">
          <x14:colorSeries rgb="FFC65911"/>
          <x14:colorNegative rgb="FFD00000"/>
          <x14:colorAxis rgb="FF000000"/>
          <x14:colorMarkers theme="1"/>
          <x14:colorFirst rgb="FFD00000"/>
          <x14:colorLast rgb="FFD00000"/>
          <x14:colorHigh rgb="FFD00000"/>
          <x14:colorLow rgb="FFD00000"/>
          <x14:sparklines>
            <x14:sparkline>
              <xm:f>'Species-Climate'!C41:F41</xm:f>
              <xm:sqref>G41</xm:sqref>
            </x14:sparkline>
            <x14:sparkline>
              <xm:f>'Species-Climate'!C42:F42</xm:f>
              <xm:sqref>G42</xm:sqref>
            </x14:sparkline>
            <x14:sparkline>
              <xm:f>'Species-Climate'!C43:F43</xm:f>
              <xm:sqref>G43</xm:sqref>
            </x14:sparkline>
            <x14:sparkline>
              <xm:f>'Species-Climate'!C44:F44</xm:f>
              <xm:sqref>G44</xm:sqref>
            </x14:sparkline>
            <x14:sparkline>
              <xm:f>'Species-Climate'!C45:F45</xm:f>
              <xm:sqref>G45</xm:sqref>
            </x14:sparkline>
            <x14:sparkline>
              <xm:f>'Species-Climate'!C46:F46</xm:f>
              <xm:sqref>G46</xm:sqref>
            </x14:sparkline>
          </x14:sparklines>
        </x14:sparklineGroup>
        <x14:sparklineGroup manualMax="31.25" manualMin="22.3" lineWeight="2" displayEmptyCellsAs="gap" markers="1" minAxisType="custom" maxAxisType="custom">
          <x14:colorSeries rgb="FF00B0F0"/>
          <x14:colorNegative rgb="FFD00000"/>
          <x14:colorAxis rgb="FF000000"/>
          <x14:colorMarkers theme="1"/>
          <x14:colorFirst rgb="FFD00000"/>
          <x14:colorLast rgb="FFD00000"/>
          <x14:colorHigh rgb="FFD00000"/>
          <x14:colorLow rgb="FFD00000"/>
          <x14:sparklines>
            <x14:sparkline>
              <xm:f>'Species-Climate'!C34:F34</xm:f>
              <xm:sqref>G34</xm:sqref>
            </x14:sparkline>
            <x14:sparkline>
              <xm:f>'Species-Climate'!C35:F35</xm:f>
              <xm:sqref>G35</xm:sqref>
            </x14:sparkline>
            <x14:sparkline>
              <xm:f>'Species-Climate'!C36:F36</xm:f>
              <xm:sqref>G36</xm:sqref>
            </x14:sparkline>
            <x14:sparkline>
              <xm:f>'Species-Climate'!C37:F37</xm:f>
              <xm:sqref>G37</xm:sqref>
            </x14:sparkline>
            <x14:sparkline>
              <xm:f>'Species-Climate'!C38:F38</xm:f>
              <xm:sqref>G38</xm:sqref>
            </x14:sparkline>
            <x14:sparkline>
              <xm:f>'Species-Climate'!C39:F39</xm:f>
              <xm:sqref>G39</xm:sqref>
            </x14:sparkline>
          </x14:sparklines>
        </x14:sparklineGroup>
        <x14:sparklineGroup manualMax="21.58" manualMin="16.61" lineWeight="2" displayEmptyCellsAs="gap" markers="1" minAxisType="custom" maxAxisType="custom">
          <x14:colorSeries rgb="FF5B9BD5"/>
          <x14:colorNegative rgb="FFD00000"/>
          <x14:colorAxis rgb="FF000000"/>
          <x14:colorMarkers theme="1"/>
          <x14:colorFirst rgb="FFD00000"/>
          <x14:colorLast rgb="FFD00000"/>
          <x14:colorHigh rgb="FFD00000"/>
          <x14:colorLow rgb="FFD00000"/>
          <x14:sparklines>
            <x14:sparkline>
              <xm:f>'Species-Climate'!K27:N27</xm:f>
              <xm:sqref>O27</xm:sqref>
            </x14:sparkline>
            <x14:sparkline>
              <xm:f>'Species-Climate'!K28:N28</xm:f>
              <xm:sqref>O28</xm:sqref>
            </x14:sparkline>
            <x14:sparkline>
              <xm:f>'Species-Climate'!K29:N29</xm:f>
              <xm:sqref>O29</xm:sqref>
            </x14:sparkline>
            <x14:sparkline>
              <xm:f>'Species-Climate'!K30:N30</xm:f>
              <xm:sqref>O30</xm:sqref>
            </x14:sparkline>
            <x14:sparkline>
              <xm:f>'Species-Climate'!K31:N31</xm:f>
              <xm:sqref>O31</xm:sqref>
            </x14:sparkline>
            <x14:sparkline>
              <xm:f>'Species-Climate'!K32:N32</xm:f>
              <xm:sqref>O32</xm:sqref>
            </x14:sparkline>
          </x14:sparklines>
        </x14:sparklineGroup>
        <x14:sparklineGroup manualMax="82.88" manualMin="69.69" lineWeight="2" displayEmptyCellsAs="gap" markers="1" minAxisType="custom" maxAxisType="custom">
          <x14:colorSeries rgb="FFFF5050"/>
          <x14:colorNegative rgb="FFD00000"/>
          <x14:colorAxis rgb="FF000000"/>
          <x14:colorMarkers theme="1"/>
          <x14:colorFirst rgb="FFD00000"/>
          <x14:colorLast rgb="FFD00000"/>
          <x14:colorHigh rgb="FFD00000"/>
          <x14:colorLow rgb="FFD00000"/>
          <x14:sparklines>
            <x14:sparkline>
              <xm:f>'Species-Climate'!C27:F27</xm:f>
              <xm:sqref>G27</xm:sqref>
            </x14:sparkline>
            <x14:sparkline>
              <xm:f>'Species-Climate'!C28:F28</xm:f>
              <xm:sqref>G28</xm:sqref>
            </x14:sparkline>
            <x14:sparkline>
              <xm:f>'Species-Climate'!C29:F29</xm:f>
              <xm:sqref>G29</xm:sqref>
            </x14:sparkline>
            <x14:sparkline>
              <xm:f>'Species-Climate'!C30:F30</xm:f>
              <xm:sqref>G30</xm:sqref>
            </x14:sparkline>
            <x14:sparkline>
              <xm:f>'Species-Climate'!C31:F31</xm:f>
              <xm:sqref>G31</xm:sqref>
            </x14:sparkline>
            <x14:sparkline>
              <xm:f>'Species-Climate'!C32:F32</xm:f>
              <xm:sqref>G32</xm:sqref>
            </x14:sparkline>
          </x14:sparklines>
        </x14:sparklineGroup>
        <x14:sparklineGroup manualMax="46.62" manualMin="35.78" lineWeight="2" displayEmptyCellsAs="gap" markers="1" minAxisType="custom" maxAxisType="custom">
          <x14:colorSeries rgb="FF376092"/>
          <x14:colorNegative rgb="FFD00000"/>
          <x14:colorAxis rgb="FF000000"/>
          <x14:colorMarkers theme="1"/>
          <x14:colorFirst rgb="FFD00000"/>
          <x14:colorLast rgb="FFD00000"/>
          <x14:colorHigh rgb="FFD00000"/>
          <x14:colorLow rgb="FFD00000"/>
          <x14:sparklines>
            <x14:sparkline>
              <xm:f>'Species-Climate'!K20:N20</xm:f>
              <xm:sqref>O20</xm:sqref>
            </x14:sparkline>
            <x14:sparkline>
              <xm:f>'Species-Climate'!K21:N21</xm:f>
              <xm:sqref>O21</xm:sqref>
            </x14:sparkline>
            <x14:sparkline>
              <xm:f>'Species-Climate'!K22:N22</xm:f>
              <xm:sqref>O22</xm:sqref>
            </x14:sparkline>
            <x14:sparkline>
              <xm:f>'Species-Climate'!K23:N23</xm:f>
              <xm:sqref>O23</xm:sqref>
            </x14:sparkline>
            <x14:sparkline>
              <xm:f>'Species-Climate'!K24:N24</xm:f>
              <xm:sqref>O24</xm:sqref>
            </x14:sparkline>
            <x14:sparkline>
              <xm:f>'Species-Climate'!K25:N25</xm:f>
              <xm:sqref>O25</xm:sqref>
            </x14:sparkline>
          </x14:sparklines>
        </x14:sparklineGroup>
        <x14:sparklineGroup manualMax="63.92" manualMin="51.6" lineWeight="2" displayEmptyCellsAs="gap" markers="1" minAxisType="custom" maxAxisType="custom">
          <x14:colorSeries rgb="FFA20000"/>
          <x14:colorNegative rgb="FFD00000"/>
          <x14:colorAxis rgb="FF000000"/>
          <x14:colorMarkers theme="1"/>
          <x14:colorFirst rgb="FFD00000"/>
          <x14:colorLast rgb="FFD00000"/>
          <x14:colorHigh rgb="FFD00000"/>
          <x14:colorLow rgb="FFD00000"/>
          <x14:sparklines>
            <x14:sparkline>
              <xm:f>'Species-Climate'!C20:F20</xm:f>
              <xm:sqref>G20</xm:sqref>
            </x14:sparkline>
            <x14:sparkline>
              <xm:f>'Species-Climate'!C21:F21</xm:f>
              <xm:sqref>G21</xm:sqref>
            </x14:sparkline>
            <x14:sparkline>
              <xm:f>'Species-Climate'!C22:F22</xm:f>
              <xm:sqref>G22</xm:sqref>
            </x14:sparkline>
            <x14:sparkline>
              <xm:f>'Species-Climate'!C23:F23</xm:f>
              <xm:sqref>G23</xm:sqref>
            </x14:sparkline>
            <x14:sparkline>
              <xm:f>'Species-Climate'!C24:F24</xm:f>
              <xm:sqref>G24</xm:sqref>
            </x14:sparkline>
            <x14:sparkline>
              <xm:f>'Species-Climate'!C25:F25</xm:f>
              <xm:sqref>G25</xm:sqref>
            </x14:sparkline>
          </x14:sparklines>
        </x14:sparklineGroup>
      </x14:sparklineGroup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T63"/>
  <sheetViews>
    <sheetView zoomScale="80" zoomScaleNormal="80" workbookViewId="0">
      <selection sqref="A1:B1048576"/>
    </sheetView>
  </sheetViews>
  <sheetFormatPr defaultRowHeight="14.4" x14ac:dyDescent="0.3"/>
  <cols>
    <col min="1" max="2" width="23.6640625" style="24" customWidth="1"/>
    <col min="6" max="6" width="9.109375" customWidth="1"/>
    <col min="7" max="7" width="7.88671875" customWidth="1"/>
    <col min="8" max="9" width="10.77734375" customWidth="1"/>
    <col min="10" max="10" width="8.33203125" customWidth="1"/>
    <col min="11" max="11" width="10.77734375" customWidth="1"/>
    <col min="12" max="13" width="13.44140625" customWidth="1"/>
    <col min="14" max="15" width="11.77734375" customWidth="1"/>
    <col min="16" max="16" width="7.33203125" customWidth="1"/>
    <col min="17" max="17" width="5.6640625" customWidth="1"/>
  </cols>
  <sheetData>
    <row r="1" spans="1:20" x14ac:dyDescent="0.3">
      <c r="A1" s="24" t="s">
        <v>249</v>
      </c>
      <c r="B1" s="24" t="s">
        <v>251</v>
      </c>
      <c r="C1" s="24" t="s">
        <v>1</v>
      </c>
      <c r="D1" s="24" t="s">
        <v>2</v>
      </c>
      <c r="E1" s="24" t="s">
        <v>255</v>
      </c>
      <c r="F1" s="24" t="s">
        <v>257</v>
      </c>
      <c r="G1" s="24" t="s">
        <v>259</v>
      </c>
      <c r="H1" s="24" t="s">
        <v>435</v>
      </c>
      <c r="I1" s="24" t="s">
        <v>436</v>
      </c>
      <c r="J1" s="24" t="s">
        <v>263</v>
      </c>
      <c r="K1" s="24" t="s">
        <v>265</v>
      </c>
      <c r="L1" s="24" t="s">
        <v>437</v>
      </c>
      <c r="M1" s="24" t="s">
        <v>438</v>
      </c>
      <c r="N1" s="24" t="s">
        <v>15</v>
      </c>
      <c r="O1" s="24" t="s">
        <v>16</v>
      </c>
      <c r="P1" s="24" t="s">
        <v>31</v>
      </c>
      <c r="Q1" s="24" t="s">
        <v>272</v>
      </c>
      <c r="R1" s="24"/>
      <c r="S1" s="24"/>
      <c r="T1" s="24"/>
    </row>
    <row r="2" spans="1:20" x14ac:dyDescent="0.3">
      <c r="A2" s="24" t="s">
        <v>228</v>
      </c>
      <c r="B2" s="24" t="s">
        <v>229</v>
      </c>
      <c r="C2" t="s">
        <v>34</v>
      </c>
      <c r="D2" t="s">
        <v>35</v>
      </c>
      <c r="E2">
        <v>51.8</v>
      </c>
      <c r="F2">
        <v>105.81</v>
      </c>
      <c r="G2">
        <v>7.01</v>
      </c>
      <c r="H2" t="s">
        <v>77</v>
      </c>
      <c r="I2" t="s">
        <v>77</v>
      </c>
      <c r="J2" t="s">
        <v>35</v>
      </c>
      <c r="K2" t="s">
        <v>132</v>
      </c>
      <c r="L2" t="s">
        <v>42</v>
      </c>
      <c r="M2" t="s">
        <v>42</v>
      </c>
      <c r="N2" t="s">
        <v>44</v>
      </c>
      <c r="O2" t="s">
        <v>44</v>
      </c>
      <c r="P2">
        <v>1</v>
      </c>
      <c r="Q2">
        <f>ROW()-1</f>
        <v>1</v>
      </c>
    </row>
    <row r="3" spans="1:20" x14ac:dyDescent="0.3">
      <c r="A3" s="24" t="s">
        <v>180</v>
      </c>
      <c r="B3" s="24" t="s">
        <v>181</v>
      </c>
      <c r="C3" t="s">
        <v>110</v>
      </c>
      <c r="D3" t="s">
        <v>35</v>
      </c>
      <c r="E3">
        <v>49.1</v>
      </c>
      <c r="F3">
        <v>71.13</v>
      </c>
      <c r="G3">
        <v>5.72</v>
      </c>
      <c r="H3" t="s">
        <v>90</v>
      </c>
      <c r="I3" t="s">
        <v>90</v>
      </c>
      <c r="J3" t="s">
        <v>61</v>
      </c>
      <c r="K3" t="s">
        <v>132</v>
      </c>
      <c r="L3" t="s">
        <v>84</v>
      </c>
      <c r="M3" t="s">
        <v>84</v>
      </c>
      <c r="N3" t="s">
        <v>44</v>
      </c>
      <c r="O3" t="s">
        <v>44</v>
      </c>
      <c r="P3">
        <v>0</v>
      </c>
      <c r="Q3">
        <f t="shared" ref="Q3:Q63" si="0">ROW()-1</f>
        <v>2</v>
      </c>
    </row>
    <row r="4" spans="1:20" x14ac:dyDescent="0.3">
      <c r="A4" s="24" t="s">
        <v>146</v>
      </c>
      <c r="B4" s="24" t="s">
        <v>147</v>
      </c>
      <c r="C4" t="s">
        <v>34</v>
      </c>
      <c r="D4" t="s">
        <v>61</v>
      </c>
      <c r="E4">
        <v>42.4</v>
      </c>
      <c r="F4">
        <v>65.2</v>
      </c>
      <c r="G4">
        <v>6.25</v>
      </c>
      <c r="H4" t="s">
        <v>36</v>
      </c>
      <c r="I4" t="s">
        <v>77</v>
      </c>
      <c r="J4" t="s">
        <v>35</v>
      </c>
      <c r="K4" t="s">
        <v>132</v>
      </c>
      <c r="L4" t="s">
        <v>41</v>
      </c>
      <c r="M4" t="s">
        <v>42</v>
      </c>
      <c r="N4" t="s">
        <v>74</v>
      </c>
      <c r="O4" t="s">
        <v>44</v>
      </c>
      <c r="P4">
        <v>1</v>
      </c>
      <c r="Q4">
        <f t="shared" si="0"/>
        <v>3</v>
      </c>
    </row>
    <row r="5" spans="1:20" x14ac:dyDescent="0.3">
      <c r="A5" s="24" t="s">
        <v>183</v>
      </c>
      <c r="B5" s="24" t="s">
        <v>184</v>
      </c>
      <c r="C5" t="s">
        <v>34</v>
      </c>
      <c r="D5" t="s">
        <v>35</v>
      </c>
      <c r="E5">
        <v>34.799999999999997</v>
      </c>
      <c r="F5">
        <v>61.24</v>
      </c>
      <c r="G5">
        <v>8.94</v>
      </c>
      <c r="H5" t="s">
        <v>90</v>
      </c>
      <c r="I5" t="s">
        <v>90</v>
      </c>
      <c r="J5" t="s">
        <v>55</v>
      </c>
      <c r="K5" t="s">
        <v>132</v>
      </c>
      <c r="L5" t="s">
        <v>42</v>
      </c>
      <c r="M5" t="s">
        <v>42</v>
      </c>
      <c r="N5" t="s">
        <v>44</v>
      </c>
      <c r="O5" t="s">
        <v>44</v>
      </c>
      <c r="P5">
        <v>1</v>
      </c>
      <c r="Q5">
        <f t="shared" si="0"/>
        <v>4</v>
      </c>
    </row>
    <row r="6" spans="1:20" x14ac:dyDescent="0.3">
      <c r="A6" s="24" t="s">
        <v>130</v>
      </c>
      <c r="B6" s="24" t="s">
        <v>131</v>
      </c>
      <c r="C6" t="s">
        <v>34</v>
      </c>
      <c r="D6" t="s">
        <v>35</v>
      </c>
      <c r="E6">
        <v>44.7</v>
      </c>
      <c r="F6">
        <v>60.62</v>
      </c>
      <c r="G6">
        <v>5.96</v>
      </c>
      <c r="H6" t="s">
        <v>36</v>
      </c>
      <c r="I6" t="s">
        <v>36</v>
      </c>
      <c r="J6" t="s">
        <v>55</v>
      </c>
      <c r="K6" t="s">
        <v>132</v>
      </c>
      <c r="L6" t="s">
        <v>43</v>
      </c>
      <c r="M6" t="s">
        <v>43</v>
      </c>
      <c r="N6" t="s">
        <v>74</v>
      </c>
      <c r="O6" t="s">
        <v>74</v>
      </c>
      <c r="P6">
        <v>1</v>
      </c>
      <c r="Q6">
        <f t="shared" si="0"/>
        <v>5</v>
      </c>
    </row>
    <row r="7" spans="1:20" x14ac:dyDescent="0.3">
      <c r="A7" s="24" t="s">
        <v>75</v>
      </c>
      <c r="B7" s="24" t="s">
        <v>76</v>
      </c>
      <c r="C7" t="s">
        <v>34</v>
      </c>
      <c r="D7" t="s">
        <v>55</v>
      </c>
      <c r="E7">
        <v>16.5</v>
      </c>
      <c r="F7">
        <v>43.36</v>
      </c>
      <c r="G7">
        <v>9.73</v>
      </c>
      <c r="H7" t="s">
        <v>36</v>
      </c>
      <c r="I7" t="s">
        <v>77</v>
      </c>
      <c r="J7" t="s">
        <v>55</v>
      </c>
      <c r="K7" t="s">
        <v>40</v>
      </c>
      <c r="L7" t="s">
        <v>41</v>
      </c>
      <c r="M7" t="s">
        <v>42</v>
      </c>
      <c r="N7" t="s">
        <v>74</v>
      </c>
      <c r="O7" t="s">
        <v>44</v>
      </c>
      <c r="P7">
        <v>2</v>
      </c>
      <c r="Q7">
        <f t="shared" si="0"/>
        <v>6</v>
      </c>
    </row>
    <row r="8" spans="1:20" x14ac:dyDescent="0.3">
      <c r="A8" s="24" t="s">
        <v>218</v>
      </c>
      <c r="B8" s="24" t="s">
        <v>219</v>
      </c>
      <c r="C8" t="s">
        <v>47</v>
      </c>
      <c r="D8" t="s">
        <v>61</v>
      </c>
      <c r="E8">
        <v>20.6</v>
      </c>
      <c r="F8">
        <v>38.200000000000003</v>
      </c>
      <c r="G8">
        <v>17.43</v>
      </c>
      <c r="H8" t="s">
        <v>48</v>
      </c>
      <c r="I8" t="s">
        <v>77</v>
      </c>
      <c r="J8" t="s">
        <v>61</v>
      </c>
      <c r="K8" t="s">
        <v>40</v>
      </c>
      <c r="L8" t="s">
        <v>51</v>
      </c>
      <c r="M8" t="s">
        <v>51</v>
      </c>
      <c r="P8">
        <v>0</v>
      </c>
      <c r="Q8">
        <f t="shared" si="0"/>
        <v>7</v>
      </c>
    </row>
    <row r="9" spans="1:20" x14ac:dyDescent="0.3">
      <c r="A9" s="24" t="s">
        <v>139</v>
      </c>
      <c r="B9" s="24" t="s">
        <v>140</v>
      </c>
      <c r="C9" t="s">
        <v>110</v>
      </c>
      <c r="D9" t="s">
        <v>35</v>
      </c>
      <c r="E9">
        <v>18.7</v>
      </c>
      <c r="F9">
        <v>34.950000000000003</v>
      </c>
      <c r="G9">
        <v>3.89</v>
      </c>
      <c r="H9" t="s">
        <v>77</v>
      </c>
      <c r="I9" t="s">
        <v>36</v>
      </c>
      <c r="J9" t="s">
        <v>61</v>
      </c>
      <c r="K9" t="s">
        <v>40</v>
      </c>
      <c r="L9" t="s">
        <v>51</v>
      </c>
      <c r="M9" t="s">
        <v>84</v>
      </c>
      <c r="O9" t="s">
        <v>44</v>
      </c>
      <c r="P9">
        <v>2</v>
      </c>
      <c r="Q9">
        <f t="shared" si="0"/>
        <v>8</v>
      </c>
    </row>
    <row r="10" spans="1:20" x14ac:dyDescent="0.3">
      <c r="A10" s="24" t="s">
        <v>70</v>
      </c>
      <c r="B10" s="24" t="s">
        <v>71</v>
      </c>
      <c r="C10" t="s">
        <v>47</v>
      </c>
      <c r="D10" t="s">
        <v>61</v>
      </c>
      <c r="E10">
        <v>11.1</v>
      </c>
      <c r="F10">
        <v>34.93</v>
      </c>
      <c r="G10">
        <v>13.76</v>
      </c>
      <c r="H10" t="s">
        <v>37</v>
      </c>
      <c r="I10" t="s">
        <v>37</v>
      </c>
      <c r="J10" t="s">
        <v>55</v>
      </c>
      <c r="K10" t="s">
        <v>40</v>
      </c>
      <c r="L10" t="s">
        <v>41</v>
      </c>
      <c r="M10" t="s">
        <v>41</v>
      </c>
      <c r="N10" t="s">
        <v>74</v>
      </c>
      <c r="O10" t="s">
        <v>74</v>
      </c>
      <c r="P10">
        <v>2</v>
      </c>
      <c r="Q10">
        <f t="shared" si="0"/>
        <v>9</v>
      </c>
    </row>
    <row r="11" spans="1:20" x14ac:dyDescent="0.3">
      <c r="A11" s="24" t="s">
        <v>161</v>
      </c>
      <c r="B11" s="24" t="s">
        <v>162</v>
      </c>
      <c r="C11" t="s">
        <v>81</v>
      </c>
      <c r="D11" t="s">
        <v>61</v>
      </c>
      <c r="E11">
        <v>12.7</v>
      </c>
      <c r="F11">
        <v>31.44</v>
      </c>
      <c r="G11">
        <v>7.84</v>
      </c>
      <c r="H11" t="s">
        <v>77</v>
      </c>
      <c r="I11" t="s">
        <v>77</v>
      </c>
      <c r="J11" t="s">
        <v>35</v>
      </c>
      <c r="K11" t="s">
        <v>40</v>
      </c>
      <c r="L11" t="s">
        <v>84</v>
      </c>
      <c r="M11" t="s">
        <v>84</v>
      </c>
      <c r="N11" t="s">
        <v>44</v>
      </c>
      <c r="O11" t="s">
        <v>44</v>
      </c>
      <c r="P11">
        <v>2</v>
      </c>
      <c r="Q11">
        <f t="shared" si="0"/>
        <v>10</v>
      </c>
    </row>
    <row r="12" spans="1:20" x14ac:dyDescent="0.3">
      <c r="A12" s="24" t="s">
        <v>204</v>
      </c>
      <c r="B12" s="24" t="s">
        <v>205</v>
      </c>
      <c r="C12" t="s">
        <v>34</v>
      </c>
      <c r="D12" t="s">
        <v>35</v>
      </c>
      <c r="E12">
        <v>19.7</v>
      </c>
      <c r="F12">
        <v>29.3</v>
      </c>
      <c r="G12">
        <v>8.98</v>
      </c>
      <c r="H12" t="s">
        <v>77</v>
      </c>
      <c r="I12" t="s">
        <v>90</v>
      </c>
      <c r="J12" t="s">
        <v>55</v>
      </c>
      <c r="K12" t="s">
        <v>40</v>
      </c>
      <c r="L12" t="s">
        <v>42</v>
      </c>
      <c r="M12" t="s">
        <v>84</v>
      </c>
      <c r="N12" t="s">
        <v>44</v>
      </c>
      <c r="O12" t="s">
        <v>44</v>
      </c>
      <c r="P12">
        <v>2</v>
      </c>
      <c r="Q12">
        <f t="shared" si="0"/>
        <v>11</v>
      </c>
    </row>
    <row r="13" spans="1:20" x14ac:dyDescent="0.3">
      <c r="A13" s="24" t="s">
        <v>213</v>
      </c>
      <c r="B13" s="24" t="s">
        <v>214</v>
      </c>
      <c r="C13" t="s">
        <v>34</v>
      </c>
      <c r="D13" t="s">
        <v>55</v>
      </c>
      <c r="E13">
        <v>19.100000000000001</v>
      </c>
      <c r="F13">
        <v>29.11</v>
      </c>
      <c r="G13">
        <v>6.09</v>
      </c>
      <c r="H13" t="s">
        <v>77</v>
      </c>
      <c r="I13" t="s">
        <v>77</v>
      </c>
      <c r="J13" t="s">
        <v>35</v>
      </c>
      <c r="K13" t="s">
        <v>40</v>
      </c>
      <c r="L13" t="s">
        <v>84</v>
      </c>
      <c r="M13" t="s">
        <v>84</v>
      </c>
      <c r="N13" t="s">
        <v>44</v>
      </c>
      <c r="O13" t="s">
        <v>44</v>
      </c>
      <c r="P13">
        <v>2</v>
      </c>
      <c r="Q13">
        <f t="shared" si="0"/>
        <v>12</v>
      </c>
    </row>
    <row r="14" spans="1:20" x14ac:dyDescent="0.3">
      <c r="A14" s="24" t="s">
        <v>158</v>
      </c>
      <c r="B14" s="24" t="s">
        <v>159</v>
      </c>
      <c r="C14" t="s">
        <v>129</v>
      </c>
      <c r="D14" t="s">
        <v>35</v>
      </c>
      <c r="E14">
        <v>22</v>
      </c>
      <c r="F14">
        <v>28.65</v>
      </c>
      <c r="G14">
        <v>6.36</v>
      </c>
      <c r="H14" t="s">
        <v>36</v>
      </c>
      <c r="I14" t="s">
        <v>37</v>
      </c>
      <c r="J14" t="s">
        <v>55</v>
      </c>
      <c r="K14" t="s">
        <v>40</v>
      </c>
      <c r="L14" t="s">
        <v>41</v>
      </c>
      <c r="M14" t="s">
        <v>41</v>
      </c>
      <c r="N14" t="s">
        <v>74</v>
      </c>
      <c r="O14" t="s">
        <v>74</v>
      </c>
      <c r="P14">
        <v>2</v>
      </c>
      <c r="Q14">
        <f t="shared" si="0"/>
        <v>13</v>
      </c>
    </row>
    <row r="15" spans="1:20" x14ac:dyDescent="0.3">
      <c r="A15" s="24" t="s">
        <v>189</v>
      </c>
      <c r="B15" s="24" t="s">
        <v>190</v>
      </c>
      <c r="C15" t="s">
        <v>129</v>
      </c>
      <c r="D15" t="s">
        <v>35</v>
      </c>
      <c r="E15">
        <v>12.1</v>
      </c>
      <c r="F15">
        <v>27.73</v>
      </c>
      <c r="G15">
        <v>4.6900000000000004</v>
      </c>
      <c r="H15" t="s">
        <v>77</v>
      </c>
      <c r="I15" t="s">
        <v>90</v>
      </c>
      <c r="J15" t="s">
        <v>35</v>
      </c>
      <c r="K15" t="s">
        <v>40</v>
      </c>
      <c r="L15" t="s">
        <v>84</v>
      </c>
      <c r="M15" t="s">
        <v>51</v>
      </c>
      <c r="N15" t="s">
        <v>44</v>
      </c>
      <c r="P15">
        <v>2</v>
      </c>
      <c r="Q15">
        <f t="shared" si="0"/>
        <v>14</v>
      </c>
    </row>
    <row r="16" spans="1:20" x14ac:dyDescent="0.3">
      <c r="A16" s="24" t="s">
        <v>106</v>
      </c>
      <c r="B16" s="24" t="s">
        <v>107</v>
      </c>
      <c r="C16" t="s">
        <v>104</v>
      </c>
      <c r="D16" t="s">
        <v>61</v>
      </c>
      <c r="E16">
        <v>18.399999999999999</v>
      </c>
      <c r="F16">
        <v>25.66</v>
      </c>
      <c r="G16">
        <v>5.58</v>
      </c>
      <c r="H16" t="s">
        <v>77</v>
      </c>
      <c r="I16" t="s">
        <v>77</v>
      </c>
      <c r="J16" t="s">
        <v>55</v>
      </c>
      <c r="K16" t="s">
        <v>40</v>
      </c>
      <c r="L16" t="s">
        <v>42</v>
      </c>
      <c r="M16" t="s">
        <v>42</v>
      </c>
      <c r="N16" t="s">
        <v>44</v>
      </c>
      <c r="O16" t="s">
        <v>44</v>
      </c>
      <c r="P16">
        <v>2</v>
      </c>
      <c r="Q16">
        <f t="shared" si="0"/>
        <v>15</v>
      </c>
    </row>
    <row r="17" spans="1:17" x14ac:dyDescent="0.3">
      <c r="A17" s="24" t="s">
        <v>53</v>
      </c>
      <c r="B17" s="24" t="s">
        <v>54</v>
      </c>
      <c r="C17" t="s">
        <v>34</v>
      </c>
      <c r="D17" t="s">
        <v>55</v>
      </c>
      <c r="E17">
        <v>8.5</v>
      </c>
      <c r="F17">
        <v>24.29</v>
      </c>
      <c r="G17">
        <v>45.73</v>
      </c>
      <c r="H17" t="s">
        <v>48</v>
      </c>
      <c r="I17" t="s">
        <v>49</v>
      </c>
      <c r="J17" t="s">
        <v>61</v>
      </c>
      <c r="K17" t="s">
        <v>40</v>
      </c>
      <c r="L17" t="s">
        <v>51</v>
      </c>
      <c r="M17" t="s">
        <v>52</v>
      </c>
      <c r="P17">
        <v>0</v>
      </c>
      <c r="Q17">
        <f t="shared" si="0"/>
        <v>16</v>
      </c>
    </row>
    <row r="18" spans="1:17" x14ac:dyDescent="0.3">
      <c r="A18" s="24" t="s">
        <v>142</v>
      </c>
      <c r="B18" s="24" t="s">
        <v>143</v>
      </c>
      <c r="C18" t="s">
        <v>60</v>
      </c>
      <c r="D18" t="s">
        <v>61</v>
      </c>
      <c r="E18">
        <v>21</v>
      </c>
      <c r="F18">
        <v>23.1</v>
      </c>
      <c r="G18">
        <v>3.9</v>
      </c>
      <c r="H18" t="s">
        <v>37</v>
      </c>
      <c r="I18" t="s">
        <v>37</v>
      </c>
      <c r="J18" t="s">
        <v>35</v>
      </c>
      <c r="K18" t="s">
        <v>40</v>
      </c>
      <c r="L18" t="s">
        <v>41</v>
      </c>
      <c r="M18" t="s">
        <v>41</v>
      </c>
      <c r="N18" t="s">
        <v>74</v>
      </c>
      <c r="O18" t="s">
        <v>74</v>
      </c>
      <c r="P18">
        <v>1</v>
      </c>
      <c r="Q18">
        <f t="shared" si="0"/>
        <v>17</v>
      </c>
    </row>
    <row r="19" spans="1:17" x14ac:dyDescent="0.3">
      <c r="A19" s="24" t="s">
        <v>144</v>
      </c>
      <c r="B19" s="24" t="s">
        <v>145</v>
      </c>
      <c r="C19" t="s">
        <v>47</v>
      </c>
      <c r="D19" t="s">
        <v>61</v>
      </c>
      <c r="E19">
        <v>22.3</v>
      </c>
      <c r="F19">
        <v>22.64</v>
      </c>
      <c r="G19">
        <v>5.89</v>
      </c>
      <c r="H19" t="s">
        <v>37</v>
      </c>
      <c r="I19" t="s">
        <v>37</v>
      </c>
      <c r="J19" t="s">
        <v>55</v>
      </c>
      <c r="K19" t="s">
        <v>40</v>
      </c>
      <c r="L19" t="s">
        <v>41</v>
      </c>
      <c r="M19" t="s">
        <v>41</v>
      </c>
      <c r="N19" t="s">
        <v>74</v>
      </c>
      <c r="O19" t="s">
        <v>74</v>
      </c>
      <c r="P19">
        <v>1</v>
      </c>
      <c r="Q19">
        <f t="shared" si="0"/>
        <v>18</v>
      </c>
    </row>
    <row r="20" spans="1:17" x14ac:dyDescent="0.3">
      <c r="A20" s="24" t="s">
        <v>119</v>
      </c>
      <c r="B20" s="24" t="s">
        <v>120</v>
      </c>
      <c r="C20" t="s">
        <v>104</v>
      </c>
      <c r="D20" t="s">
        <v>35</v>
      </c>
      <c r="E20">
        <v>23.7</v>
      </c>
      <c r="F20">
        <v>21.75</v>
      </c>
      <c r="G20">
        <v>3.49</v>
      </c>
      <c r="H20" t="s">
        <v>36</v>
      </c>
      <c r="I20" t="s">
        <v>77</v>
      </c>
      <c r="J20" t="s">
        <v>35</v>
      </c>
      <c r="K20" t="s">
        <v>40</v>
      </c>
      <c r="L20" t="s">
        <v>42</v>
      </c>
      <c r="M20" t="s">
        <v>84</v>
      </c>
      <c r="N20" t="s">
        <v>44</v>
      </c>
      <c r="O20" t="s">
        <v>44</v>
      </c>
      <c r="P20">
        <v>2</v>
      </c>
      <c r="Q20">
        <f t="shared" si="0"/>
        <v>19</v>
      </c>
    </row>
    <row r="21" spans="1:17" x14ac:dyDescent="0.3">
      <c r="A21" s="24" t="s">
        <v>215</v>
      </c>
      <c r="B21" s="24" t="s">
        <v>216</v>
      </c>
      <c r="C21" t="s">
        <v>129</v>
      </c>
      <c r="D21" t="s">
        <v>61</v>
      </c>
      <c r="E21">
        <v>14.2</v>
      </c>
      <c r="F21">
        <v>18.149999999999999</v>
      </c>
      <c r="G21">
        <v>12.31</v>
      </c>
      <c r="H21" t="s">
        <v>90</v>
      </c>
      <c r="I21" t="s">
        <v>37</v>
      </c>
      <c r="J21" t="s">
        <v>35</v>
      </c>
      <c r="K21" t="s">
        <v>40</v>
      </c>
      <c r="L21" t="s">
        <v>51</v>
      </c>
      <c r="M21" t="s">
        <v>41</v>
      </c>
      <c r="O21" t="s">
        <v>74</v>
      </c>
      <c r="P21">
        <v>1</v>
      </c>
      <c r="Q21">
        <f t="shared" si="0"/>
        <v>20</v>
      </c>
    </row>
    <row r="22" spans="1:17" x14ac:dyDescent="0.3">
      <c r="A22" s="24" t="s">
        <v>167</v>
      </c>
      <c r="B22" s="24" t="s">
        <v>168</v>
      </c>
      <c r="C22" t="s">
        <v>81</v>
      </c>
      <c r="D22" t="s">
        <v>61</v>
      </c>
      <c r="E22">
        <v>9</v>
      </c>
      <c r="F22">
        <v>18.12</v>
      </c>
      <c r="G22">
        <v>6.09</v>
      </c>
      <c r="H22" t="s">
        <v>77</v>
      </c>
      <c r="I22" t="s">
        <v>77</v>
      </c>
      <c r="J22" t="s">
        <v>35</v>
      </c>
      <c r="K22" t="s">
        <v>40</v>
      </c>
      <c r="L22" t="s">
        <v>84</v>
      </c>
      <c r="M22" t="s">
        <v>84</v>
      </c>
      <c r="N22" t="s">
        <v>44</v>
      </c>
      <c r="O22" t="s">
        <v>44</v>
      </c>
      <c r="P22">
        <v>2</v>
      </c>
      <c r="Q22">
        <f t="shared" si="0"/>
        <v>21</v>
      </c>
    </row>
    <row r="23" spans="1:17" x14ac:dyDescent="0.3">
      <c r="A23" s="24" t="s">
        <v>238</v>
      </c>
      <c r="B23" s="24" t="s">
        <v>239</v>
      </c>
      <c r="C23" t="s">
        <v>129</v>
      </c>
      <c r="D23" t="s">
        <v>0</v>
      </c>
      <c r="E23">
        <v>4.2</v>
      </c>
      <c r="F23">
        <v>16.34</v>
      </c>
      <c r="G23">
        <v>60.98</v>
      </c>
      <c r="H23" t="s">
        <v>94</v>
      </c>
      <c r="I23" t="s">
        <v>94</v>
      </c>
      <c r="J23" t="s">
        <v>66</v>
      </c>
      <c r="K23" t="s">
        <v>40</v>
      </c>
      <c r="L23" t="s">
        <v>237</v>
      </c>
      <c r="M23" t="s">
        <v>237</v>
      </c>
      <c r="P23">
        <v>0</v>
      </c>
      <c r="Q23">
        <f t="shared" si="0"/>
        <v>22</v>
      </c>
    </row>
    <row r="24" spans="1:17" x14ac:dyDescent="0.3">
      <c r="A24" s="24" t="s">
        <v>191</v>
      </c>
      <c r="B24" s="24" t="s">
        <v>192</v>
      </c>
      <c r="C24" t="s">
        <v>129</v>
      </c>
      <c r="D24" t="s">
        <v>35</v>
      </c>
      <c r="E24">
        <v>7.1</v>
      </c>
      <c r="F24">
        <v>16.02</v>
      </c>
      <c r="G24">
        <v>4.1100000000000003</v>
      </c>
      <c r="H24" t="s">
        <v>77</v>
      </c>
      <c r="I24" t="s">
        <v>77</v>
      </c>
      <c r="J24" t="s">
        <v>55</v>
      </c>
      <c r="K24" t="s">
        <v>40</v>
      </c>
      <c r="L24" t="s">
        <v>42</v>
      </c>
      <c r="M24" t="s">
        <v>42</v>
      </c>
      <c r="N24" t="s">
        <v>44</v>
      </c>
      <c r="O24" t="s">
        <v>44</v>
      </c>
      <c r="P24">
        <v>2</v>
      </c>
      <c r="Q24">
        <f t="shared" si="0"/>
        <v>23</v>
      </c>
    </row>
    <row r="25" spans="1:17" x14ac:dyDescent="0.3">
      <c r="A25" s="24" t="s">
        <v>231</v>
      </c>
      <c r="B25" s="24" t="s">
        <v>232</v>
      </c>
      <c r="C25" t="s">
        <v>104</v>
      </c>
      <c r="D25" t="s">
        <v>61</v>
      </c>
      <c r="E25">
        <v>22.2</v>
      </c>
      <c r="F25">
        <v>14.74</v>
      </c>
      <c r="G25">
        <v>2.33</v>
      </c>
      <c r="H25" t="s">
        <v>36</v>
      </c>
      <c r="I25" t="s">
        <v>37</v>
      </c>
      <c r="J25" t="s">
        <v>35</v>
      </c>
      <c r="K25" t="s">
        <v>40</v>
      </c>
      <c r="L25" t="s">
        <v>42</v>
      </c>
      <c r="M25" t="s">
        <v>41</v>
      </c>
      <c r="N25" t="s">
        <v>44</v>
      </c>
      <c r="O25" t="s">
        <v>74</v>
      </c>
      <c r="P25">
        <v>2</v>
      </c>
      <c r="Q25">
        <f t="shared" si="0"/>
        <v>24</v>
      </c>
    </row>
    <row r="26" spans="1:17" x14ac:dyDescent="0.3">
      <c r="A26" s="24" t="s">
        <v>164</v>
      </c>
      <c r="B26" s="24" t="s">
        <v>165</v>
      </c>
      <c r="C26" t="s">
        <v>104</v>
      </c>
      <c r="D26" t="s">
        <v>61</v>
      </c>
      <c r="E26">
        <v>13.3</v>
      </c>
      <c r="F26">
        <v>14.3</v>
      </c>
      <c r="G26">
        <v>3</v>
      </c>
      <c r="H26" t="s">
        <v>77</v>
      </c>
      <c r="I26" t="s">
        <v>77</v>
      </c>
      <c r="J26" t="s">
        <v>55</v>
      </c>
      <c r="K26" t="s">
        <v>40</v>
      </c>
      <c r="L26" t="s">
        <v>42</v>
      </c>
      <c r="M26" t="s">
        <v>42</v>
      </c>
      <c r="N26" t="s">
        <v>44</v>
      </c>
      <c r="O26" t="s">
        <v>44</v>
      </c>
      <c r="P26">
        <v>2</v>
      </c>
      <c r="Q26">
        <f t="shared" si="0"/>
        <v>25</v>
      </c>
    </row>
    <row r="27" spans="1:17" x14ac:dyDescent="0.3">
      <c r="A27" s="24" t="s">
        <v>234</v>
      </c>
      <c r="B27" s="24" t="s">
        <v>235</v>
      </c>
      <c r="C27" t="s">
        <v>81</v>
      </c>
      <c r="D27" t="s">
        <v>0</v>
      </c>
      <c r="E27">
        <v>15.3</v>
      </c>
      <c r="F27">
        <v>13.45</v>
      </c>
      <c r="G27">
        <v>6.68</v>
      </c>
      <c r="H27" t="s">
        <v>94</v>
      </c>
      <c r="I27" t="s">
        <v>94</v>
      </c>
      <c r="J27" t="s">
        <v>66</v>
      </c>
      <c r="K27" t="s">
        <v>40</v>
      </c>
      <c r="L27" t="s">
        <v>237</v>
      </c>
      <c r="M27" t="s">
        <v>237</v>
      </c>
      <c r="P27">
        <v>0</v>
      </c>
      <c r="Q27">
        <f t="shared" si="0"/>
        <v>26</v>
      </c>
    </row>
    <row r="28" spans="1:17" x14ac:dyDescent="0.3">
      <c r="A28" s="24" t="s">
        <v>240</v>
      </c>
      <c r="B28" s="24" t="s">
        <v>241</v>
      </c>
      <c r="C28" t="s">
        <v>242</v>
      </c>
      <c r="D28" t="s">
        <v>0</v>
      </c>
      <c r="E28">
        <v>8.5</v>
      </c>
      <c r="F28">
        <v>12.36</v>
      </c>
      <c r="G28">
        <v>23.25</v>
      </c>
      <c r="H28" t="s">
        <v>94</v>
      </c>
      <c r="I28" t="s">
        <v>94</v>
      </c>
      <c r="J28" t="s">
        <v>35</v>
      </c>
      <c r="K28" t="s">
        <v>40</v>
      </c>
      <c r="L28" t="s">
        <v>243</v>
      </c>
      <c r="M28" t="s">
        <v>243</v>
      </c>
      <c r="P28">
        <v>0</v>
      </c>
      <c r="Q28">
        <f t="shared" si="0"/>
        <v>27</v>
      </c>
    </row>
    <row r="29" spans="1:17" x14ac:dyDescent="0.3">
      <c r="A29" s="24" t="s">
        <v>169</v>
      </c>
      <c r="B29" s="24" t="s">
        <v>170</v>
      </c>
      <c r="C29" t="s">
        <v>47</v>
      </c>
      <c r="D29" t="s">
        <v>61</v>
      </c>
      <c r="E29">
        <v>9.8000000000000007</v>
      </c>
      <c r="F29">
        <v>11.64</v>
      </c>
      <c r="G29">
        <v>6.97</v>
      </c>
      <c r="H29" t="s">
        <v>36</v>
      </c>
      <c r="I29" t="s">
        <v>36</v>
      </c>
      <c r="J29" t="s">
        <v>35</v>
      </c>
      <c r="K29" t="s">
        <v>40</v>
      </c>
      <c r="L29" t="s">
        <v>42</v>
      </c>
      <c r="M29" t="s">
        <v>42</v>
      </c>
      <c r="N29" t="s">
        <v>44</v>
      </c>
      <c r="O29" t="s">
        <v>44</v>
      </c>
      <c r="P29">
        <v>2</v>
      </c>
      <c r="Q29">
        <f t="shared" si="0"/>
        <v>28</v>
      </c>
    </row>
    <row r="30" spans="1:17" x14ac:dyDescent="0.3">
      <c r="A30" s="24" t="s">
        <v>125</v>
      </c>
      <c r="B30" s="24" t="s">
        <v>126</v>
      </c>
      <c r="C30" t="s">
        <v>110</v>
      </c>
      <c r="D30" t="s">
        <v>35</v>
      </c>
      <c r="E30">
        <v>6.1</v>
      </c>
      <c r="F30">
        <v>11.29</v>
      </c>
      <c r="G30">
        <v>4.88</v>
      </c>
      <c r="H30" t="s">
        <v>77</v>
      </c>
      <c r="I30" t="s">
        <v>77</v>
      </c>
      <c r="J30" t="s">
        <v>55</v>
      </c>
      <c r="K30" t="s">
        <v>40</v>
      </c>
      <c r="L30" t="s">
        <v>42</v>
      </c>
      <c r="M30" t="s">
        <v>42</v>
      </c>
      <c r="N30" t="s">
        <v>44</v>
      </c>
      <c r="O30" t="s">
        <v>44</v>
      </c>
      <c r="P30">
        <v>2</v>
      </c>
      <c r="Q30">
        <f t="shared" si="0"/>
        <v>29</v>
      </c>
    </row>
    <row r="31" spans="1:17" x14ac:dyDescent="0.3">
      <c r="A31" s="24" t="s">
        <v>201</v>
      </c>
      <c r="B31" s="24" t="s">
        <v>202</v>
      </c>
      <c r="C31" t="s">
        <v>47</v>
      </c>
      <c r="D31" t="s">
        <v>61</v>
      </c>
      <c r="E31">
        <v>4.3</v>
      </c>
      <c r="F31">
        <v>9.0500000000000007</v>
      </c>
      <c r="G31">
        <v>1.66</v>
      </c>
      <c r="H31" t="s">
        <v>77</v>
      </c>
      <c r="I31" t="s">
        <v>77</v>
      </c>
      <c r="J31" t="s">
        <v>61</v>
      </c>
      <c r="K31" t="s">
        <v>40</v>
      </c>
      <c r="L31" t="s">
        <v>51</v>
      </c>
      <c r="M31" t="s">
        <v>51</v>
      </c>
      <c r="P31">
        <v>2</v>
      </c>
      <c r="Q31">
        <f t="shared" si="0"/>
        <v>30</v>
      </c>
    </row>
    <row r="32" spans="1:17" x14ac:dyDescent="0.3">
      <c r="A32" s="24" t="s">
        <v>223</v>
      </c>
      <c r="B32" s="24" t="s">
        <v>224</v>
      </c>
      <c r="C32" t="s">
        <v>104</v>
      </c>
      <c r="D32" t="s">
        <v>35</v>
      </c>
      <c r="E32">
        <v>10.6</v>
      </c>
      <c r="F32">
        <v>6.33</v>
      </c>
      <c r="G32">
        <v>3.82</v>
      </c>
      <c r="H32" t="s">
        <v>77</v>
      </c>
      <c r="I32" t="s">
        <v>90</v>
      </c>
      <c r="J32" t="s">
        <v>35</v>
      </c>
      <c r="K32" t="s">
        <v>40</v>
      </c>
      <c r="L32" t="s">
        <v>84</v>
      </c>
      <c r="M32" t="s">
        <v>51</v>
      </c>
      <c r="N32" t="s">
        <v>44</v>
      </c>
      <c r="P32">
        <v>2</v>
      </c>
      <c r="Q32">
        <f t="shared" si="0"/>
        <v>31</v>
      </c>
    </row>
    <row r="33" spans="1:17" x14ac:dyDescent="0.3">
      <c r="A33" s="24" t="s">
        <v>32</v>
      </c>
      <c r="B33" s="24" t="s">
        <v>33</v>
      </c>
      <c r="C33" t="s">
        <v>34</v>
      </c>
      <c r="D33" t="s">
        <v>35</v>
      </c>
      <c r="E33">
        <v>6</v>
      </c>
      <c r="F33">
        <v>5.83</v>
      </c>
      <c r="G33">
        <v>1.64</v>
      </c>
      <c r="H33" t="s">
        <v>36</v>
      </c>
      <c r="I33" t="s">
        <v>37</v>
      </c>
      <c r="J33" t="s">
        <v>35</v>
      </c>
      <c r="K33" t="s">
        <v>40</v>
      </c>
      <c r="L33" t="s">
        <v>42</v>
      </c>
      <c r="M33" t="s">
        <v>41</v>
      </c>
      <c r="N33" t="s">
        <v>44</v>
      </c>
      <c r="P33">
        <v>2</v>
      </c>
      <c r="Q33">
        <f t="shared" si="0"/>
        <v>32</v>
      </c>
    </row>
    <row r="34" spans="1:17" x14ac:dyDescent="0.3">
      <c r="A34" s="24" t="s">
        <v>221</v>
      </c>
      <c r="B34" s="24" t="s">
        <v>222</v>
      </c>
      <c r="C34" t="s">
        <v>104</v>
      </c>
      <c r="D34" t="s">
        <v>61</v>
      </c>
      <c r="E34">
        <v>10.5</v>
      </c>
      <c r="F34">
        <v>4.9400000000000004</v>
      </c>
      <c r="G34">
        <v>1.47</v>
      </c>
      <c r="H34" t="s">
        <v>37</v>
      </c>
      <c r="I34" t="s">
        <v>36</v>
      </c>
      <c r="J34" t="s">
        <v>35</v>
      </c>
      <c r="K34" t="s">
        <v>40</v>
      </c>
      <c r="L34" t="s">
        <v>41</v>
      </c>
      <c r="M34" t="s">
        <v>42</v>
      </c>
      <c r="N34" t="s">
        <v>74</v>
      </c>
      <c r="O34" t="s">
        <v>44</v>
      </c>
      <c r="P34">
        <v>2</v>
      </c>
      <c r="Q34">
        <f t="shared" si="0"/>
        <v>33</v>
      </c>
    </row>
    <row r="35" spans="1:17" x14ac:dyDescent="0.3">
      <c r="A35" s="24" t="s">
        <v>45</v>
      </c>
      <c r="B35" s="24" t="s">
        <v>46</v>
      </c>
      <c r="C35" t="s">
        <v>47</v>
      </c>
      <c r="D35" t="s">
        <v>35</v>
      </c>
      <c r="E35">
        <v>1.1000000000000001</v>
      </c>
      <c r="F35">
        <v>3.86</v>
      </c>
      <c r="G35">
        <v>3.63</v>
      </c>
      <c r="H35" t="s">
        <v>48</v>
      </c>
      <c r="I35" t="s">
        <v>49</v>
      </c>
      <c r="J35" t="s">
        <v>61</v>
      </c>
      <c r="K35" t="s">
        <v>40</v>
      </c>
      <c r="L35" t="s">
        <v>51</v>
      </c>
      <c r="M35" t="s">
        <v>52</v>
      </c>
      <c r="P35">
        <v>0</v>
      </c>
      <c r="Q35">
        <f t="shared" si="0"/>
        <v>34</v>
      </c>
    </row>
    <row r="36" spans="1:17" x14ac:dyDescent="0.3">
      <c r="A36" s="24" t="s">
        <v>209</v>
      </c>
      <c r="B36" s="24" t="s">
        <v>210</v>
      </c>
      <c r="C36" t="s">
        <v>34</v>
      </c>
      <c r="D36" t="s">
        <v>55</v>
      </c>
      <c r="E36">
        <v>5.6</v>
      </c>
      <c r="F36">
        <v>3.47</v>
      </c>
      <c r="G36">
        <v>3.22</v>
      </c>
      <c r="H36" t="s">
        <v>37</v>
      </c>
      <c r="I36" t="s">
        <v>37</v>
      </c>
      <c r="J36" t="s">
        <v>55</v>
      </c>
      <c r="K36" t="s">
        <v>40</v>
      </c>
      <c r="L36" t="s">
        <v>41</v>
      </c>
      <c r="M36" t="s">
        <v>41</v>
      </c>
      <c r="P36">
        <v>2</v>
      </c>
      <c r="Q36">
        <f t="shared" si="0"/>
        <v>35</v>
      </c>
    </row>
    <row r="37" spans="1:17" x14ac:dyDescent="0.3">
      <c r="A37" s="24" t="s">
        <v>79</v>
      </c>
      <c r="B37" s="24" t="s">
        <v>80</v>
      </c>
      <c r="C37" t="s">
        <v>81</v>
      </c>
      <c r="D37" t="s">
        <v>61</v>
      </c>
      <c r="E37">
        <v>10.5</v>
      </c>
      <c r="F37">
        <v>2.93</v>
      </c>
      <c r="G37">
        <v>1.01</v>
      </c>
      <c r="H37" t="s">
        <v>48</v>
      </c>
      <c r="I37" t="s">
        <v>48</v>
      </c>
      <c r="J37" t="s">
        <v>35</v>
      </c>
      <c r="K37" t="s">
        <v>40</v>
      </c>
      <c r="L37" t="s">
        <v>51</v>
      </c>
      <c r="M37" t="s">
        <v>51</v>
      </c>
      <c r="P37">
        <v>0</v>
      </c>
      <c r="Q37">
        <f t="shared" si="0"/>
        <v>36</v>
      </c>
    </row>
    <row r="38" spans="1:17" x14ac:dyDescent="0.3">
      <c r="A38" s="24" t="s">
        <v>197</v>
      </c>
      <c r="B38" s="24" t="s">
        <v>198</v>
      </c>
      <c r="C38" t="s">
        <v>81</v>
      </c>
      <c r="D38" t="s">
        <v>35</v>
      </c>
      <c r="E38">
        <v>17</v>
      </c>
      <c r="F38">
        <v>2.34</v>
      </c>
      <c r="G38">
        <v>2.2000000000000002</v>
      </c>
      <c r="H38" t="s">
        <v>77</v>
      </c>
      <c r="I38" t="s">
        <v>77</v>
      </c>
      <c r="J38" t="s">
        <v>35</v>
      </c>
      <c r="K38" t="s">
        <v>40</v>
      </c>
      <c r="L38" t="s">
        <v>84</v>
      </c>
      <c r="M38" t="s">
        <v>84</v>
      </c>
      <c r="P38">
        <v>0</v>
      </c>
      <c r="Q38">
        <f t="shared" si="0"/>
        <v>37</v>
      </c>
    </row>
    <row r="39" spans="1:17" x14ac:dyDescent="0.3">
      <c r="A39" s="24" t="s">
        <v>88</v>
      </c>
      <c r="B39" s="24" t="s">
        <v>89</v>
      </c>
      <c r="C39" t="s">
        <v>81</v>
      </c>
      <c r="D39" t="s">
        <v>61</v>
      </c>
      <c r="E39">
        <v>4.5999999999999996</v>
      </c>
      <c r="F39">
        <v>1.78</v>
      </c>
      <c r="G39">
        <v>0.66</v>
      </c>
      <c r="H39" t="s">
        <v>90</v>
      </c>
      <c r="I39" t="s">
        <v>90</v>
      </c>
      <c r="J39" t="s">
        <v>35</v>
      </c>
      <c r="K39" t="s">
        <v>40</v>
      </c>
      <c r="L39" t="s">
        <v>51</v>
      </c>
      <c r="M39" t="s">
        <v>51</v>
      </c>
      <c r="P39">
        <v>0</v>
      </c>
      <c r="Q39">
        <f t="shared" si="0"/>
        <v>38</v>
      </c>
    </row>
    <row r="40" spans="1:17" x14ac:dyDescent="0.3">
      <c r="A40" s="24" t="s">
        <v>135</v>
      </c>
      <c r="B40" s="24" t="s">
        <v>136</v>
      </c>
      <c r="C40" t="s">
        <v>110</v>
      </c>
      <c r="D40" t="s">
        <v>35</v>
      </c>
      <c r="E40">
        <v>0.8</v>
      </c>
      <c r="F40">
        <v>1.49</v>
      </c>
      <c r="G40">
        <v>1.07</v>
      </c>
      <c r="H40" t="s">
        <v>90</v>
      </c>
      <c r="I40" t="s">
        <v>48</v>
      </c>
      <c r="J40" t="s">
        <v>35</v>
      </c>
      <c r="K40" t="s">
        <v>40</v>
      </c>
      <c r="L40" t="s">
        <v>51</v>
      </c>
      <c r="M40" t="s">
        <v>51</v>
      </c>
      <c r="P40">
        <v>0</v>
      </c>
      <c r="Q40">
        <f t="shared" si="0"/>
        <v>39</v>
      </c>
    </row>
    <row r="41" spans="1:17" x14ac:dyDescent="0.3">
      <c r="A41" s="24" t="s">
        <v>133</v>
      </c>
      <c r="B41" s="24" t="s">
        <v>134</v>
      </c>
      <c r="C41" t="s">
        <v>81</v>
      </c>
      <c r="D41" t="s">
        <v>61</v>
      </c>
      <c r="E41">
        <v>13.1</v>
      </c>
      <c r="F41">
        <v>1.47</v>
      </c>
      <c r="G41">
        <v>0.93</v>
      </c>
      <c r="H41" t="s">
        <v>37</v>
      </c>
      <c r="I41" t="s">
        <v>37</v>
      </c>
      <c r="J41" t="s">
        <v>35</v>
      </c>
      <c r="K41" t="s">
        <v>40</v>
      </c>
      <c r="L41" t="s">
        <v>41</v>
      </c>
      <c r="M41" t="s">
        <v>41</v>
      </c>
      <c r="N41" t="s">
        <v>74</v>
      </c>
      <c r="O41" t="s">
        <v>74</v>
      </c>
      <c r="P41">
        <v>2</v>
      </c>
      <c r="Q41">
        <f t="shared" si="0"/>
        <v>40</v>
      </c>
    </row>
    <row r="42" spans="1:17" x14ac:dyDescent="0.3">
      <c r="A42" s="24" t="s">
        <v>122</v>
      </c>
      <c r="B42" s="24" t="s">
        <v>123</v>
      </c>
      <c r="C42" t="s">
        <v>93</v>
      </c>
      <c r="D42" t="s">
        <v>55</v>
      </c>
      <c r="E42">
        <v>5.8</v>
      </c>
      <c r="F42">
        <v>1.27</v>
      </c>
      <c r="G42">
        <v>1.43</v>
      </c>
      <c r="H42" t="s">
        <v>90</v>
      </c>
      <c r="I42" t="s">
        <v>36</v>
      </c>
      <c r="J42" t="s">
        <v>35</v>
      </c>
      <c r="K42" t="s">
        <v>40</v>
      </c>
      <c r="L42" t="s">
        <v>51</v>
      </c>
      <c r="M42" t="s">
        <v>42</v>
      </c>
      <c r="O42" t="s">
        <v>44</v>
      </c>
      <c r="P42">
        <v>2</v>
      </c>
      <c r="Q42">
        <f t="shared" si="0"/>
        <v>41</v>
      </c>
    </row>
    <row r="43" spans="1:17" x14ac:dyDescent="0.3">
      <c r="A43" s="24" t="s">
        <v>113</v>
      </c>
      <c r="B43" s="24" t="s">
        <v>114</v>
      </c>
      <c r="C43" t="s">
        <v>47</v>
      </c>
      <c r="D43" t="s">
        <v>61</v>
      </c>
      <c r="E43">
        <v>0.9</v>
      </c>
      <c r="F43">
        <v>0.5</v>
      </c>
      <c r="G43">
        <v>0.42</v>
      </c>
      <c r="H43" t="s">
        <v>37</v>
      </c>
      <c r="I43" t="s">
        <v>37</v>
      </c>
      <c r="J43" t="s">
        <v>61</v>
      </c>
      <c r="K43" t="s">
        <v>40</v>
      </c>
      <c r="L43" t="s">
        <v>42</v>
      </c>
      <c r="M43" t="s">
        <v>42</v>
      </c>
      <c r="N43" t="s">
        <v>44</v>
      </c>
      <c r="O43" t="s">
        <v>44</v>
      </c>
      <c r="P43">
        <v>2</v>
      </c>
      <c r="Q43">
        <f t="shared" si="0"/>
        <v>42</v>
      </c>
    </row>
    <row r="44" spans="1:17" x14ac:dyDescent="0.3">
      <c r="A44" s="24" t="s">
        <v>58</v>
      </c>
      <c r="B44" s="24" t="s">
        <v>59</v>
      </c>
      <c r="C44" t="s">
        <v>60</v>
      </c>
      <c r="D44" t="s">
        <v>61</v>
      </c>
      <c r="E44">
        <v>0.2</v>
      </c>
      <c r="F44">
        <v>0.34</v>
      </c>
      <c r="G44">
        <v>0.05</v>
      </c>
      <c r="H44" t="s">
        <v>37</v>
      </c>
      <c r="I44" t="s">
        <v>37</v>
      </c>
      <c r="J44" t="s">
        <v>55</v>
      </c>
      <c r="K44" t="s">
        <v>40</v>
      </c>
      <c r="L44" t="s">
        <v>41</v>
      </c>
      <c r="M44" t="s">
        <v>41</v>
      </c>
      <c r="P44">
        <v>2</v>
      </c>
      <c r="Q44">
        <f t="shared" si="0"/>
        <v>43</v>
      </c>
    </row>
    <row r="45" spans="1:17" x14ac:dyDescent="0.3">
      <c r="A45" s="24" t="s">
        <v>173</v>
      </c>
      <c r="B45" s="24" t="s">
        <v>174</v>
      </c>
      <c r="C45" t="s">
        <v>81</v>
      </c>
      <c r="D45" t="s">
        <v>35</v>
      </c>
      <c r="E45">
        <v>4.2</v>
      </c>
      <c r="F45">
        <v>0.25</v>
      </c>
      <c r="G45">
        <v>0.95</v>
      </c>
      <c r="H45" t="s">
        <v>48</v>
      </c>
      <c r="I45" t="s">
        <v>48</v>
      </c>
      <c r="J45" t="s">
        <v>35</v>
      </c>
      <c r="K45" t="s">
        <v>40</v>
      </c>
      <c r="L45" t="s">
        <v>51</v>
      </c>
      <c r="M45" t="s">
        <v>51</v>
      </c>
      <c r="P45">
        <v>0</v>
      </c>
      <c r="Q45">
        <f t="shared" si="0"/>
        <v>44</v>
      </c>
    </row>
    <row r="46" spans="1:17" x14ac:dyDescent="0.3">
      <c r="A46" s="24" t="s">
        <v>116</v>
      </c>
      <c r="B46" s="24" t="s">
        <v>117</v>
      </c>
      <c r="C46" t="s">
        <v>81</v>
      </c>
      <c r="D46" t="s">
        <v>61</v>
      </c>
      <c r="E46">
        <v>4.2</v>
      </c>
      <c r="F46">
        <v>0.24</v>
      </c>
      <c r="G46">
        <v>0.93</v>
      </c>
      <c r="H46" t="s">
        <v>48</v>
      </c>
      <c r="I46" t="s">
        <v>48</v>
      </c>
      <c r="J46" t="s">
        <v>35</v>
      </c>
      <c r="K46" t="s">
        <v>40</v>
      </c>
      <c r="L46" t="s">
        <v>51</v>
      </c>
      <c r="M46" t="s">
        <v>51</v>
      </c>
      <c r="P46">
        <v>0</v>
      </c>
      <c r="Q46">
        <f t="shared" si="0"/>
        <v>45</v>
      </c>
    </row>
    <row r="47" spans="1:17" x14ac:dyDescent="0.3">
      <c r="A47" s="24" t="s">
        <v>127</v>
      </c>
      <c r="B47" s="24" t="s">
        <v>128</v>
      </c>
      <c r="C47" t="s">
        <v>129</v>
      </c>
      <c r="D47" t="s">
        <v>35</v>
      </c>
      <c r="E47">
        <v>4.2</v>
      </c>
      <c r="F47">
        <v>0.21</v>
      </c>
      <c r="G47">
        <v>0.8</v>
      </c>
      <c r="H47" t="s">
        <v>37</v>
      </c>
      <c r="I47" t="s">
        <v>37</v>
      </c>
      <c r="J47" t="s">
        <v>35</v>
      </c>
      <c r="K47" t="s">
        <v>40</v>
      </c>
      <c r="L47" t="s">
        <v>41</v>
      </c>
      <c r="M47" t="s">
        <v>41</v>
      </c>
      <c r="P47">
        <v>2</v>
      </c>
      <c r="Q47">
        <f t="shared" si="0"/>
        <v>46</v>
      </c>
    </row>
    <row r="48" spans="1:17" x14ac:dyDescent="0.3">
      <c r="A48" s="24" t="s">
        <v>244</v>
      </c>
      <c r="B48" s="24" t="s">
        <v>245</v>
      </c>
      <c r="C48" t="s">
        <v>246</v>
      </c>
      <c r="D48" t="s">
        <v>0</v>
      </c>
      <c r="E48">
        <v>0.5</v>
      </c>
      <c r="F48">
        <v>0.18</v>
      </c>
      <c r="G48">
        <v>0.09</v>
      </c>
      <c r="H48" t="s">
        <v>94</v>
      </c>
      <c r="I48" t="s">
        <v>94</v>
      </c>
      <c r="J48" t="s">
        <v>35</v>
      </c>
      <c r="K48" t="s">
        <v>40</v>
      </c>
      <c r="L48" t="s">
        <v>243</v>
      </c>
      <c r="M48" t="s">
        <v>243</v>
      </c>
      <c r="P48">
        <v>0</v>
      </c>
      <c r="Q48">
        <f t="shared" si="0"/>
        <v>47</v>
      </c>
    </row>
    <row r="49" spans="1:17" x14ac:dyDescent="0.3">
      <c r="A49" s="24" t="s">
        <v>85</v>
      </c>
      <c r="B49" s="24" t="s">
        <v>86</v>
      </c>
      <c r="C49" t="s">
        <v>81</v>
      </c>
      <c r="D49" t="s">
        <v>61</v>
      </c>
      <c r="E49">
        <v>4.2</v>
      </c>
      <c r="F49">
        <v>0.12</v>
      </c>
      <c r="G49">
        <v>0.42</v>
      </c>
      <c r="H49" t="s">
        <v>48</v>
      </c>
      <c r="I49" t="s">
        <v>48</v>
      </c>
      <c r="J49" t="s">
        <v>35</v>
      </c>
      <c r="K49" t="s">
        <v>40</v>
      </c>
      <c r="L49" t="s">
        <v>51</v>
      </c>
      <c r="M49" t="s">
        <v>51</v>
      </c>
      <c r="P49">
        <v>0</v>
      </c>
      <c r="Q49">
        <f t="shared" si="0"/>
        <v>48</v>
      </c>
    </row>
    <row r="50" spans="1:17" x14ac:dyDescent="0.3">
      <c r="A50" s="24" t="s">
        <v>64</v>
      </c>
      <c r="B50" s="24" t="s">
        <v>65</v>
      </c>
      <c r="C50" t="s">
        <v>34</v>
      </c>
      <c r="D50" t="s">
        <v>55</v>
      </c>
      <c r="E50">
        <v>0</v>
      </c>
      <c r="F50">
        <v>0</v>
      </c>
      <c r="G50">
        <v>0</v>
      </c>
      <c r="H50" t="s">
        <v>67</v>
      </c>
      <c r="I50" t="s">
        <v>67</v>
      </c>
      <c r="J50" t="s">
        <v>55</v>
      </c>
      <c r="K50" t="s">
        <v>69</v>
      </c>
      <c r="L50" t="s">
        <v>67</v>
      </c>
      <c r="M50" t="s">
        <v>67</v>
      </c>
      <c r="P50">
        <v>3</v>
      </c>
      <c r="Q50">
        <f t="shared" si="0"/>
        <v>49</v>
      </c>
    </row>
    <row r="51" spans="1:17" x14ac:dyDescent="0.3">
      <c r="A51" s="24" t="s">
        <v>91</v>
      </c>
      <c r="B51" s="24" t="s">
        <v>92</v>
      </c>
      <c r="C51" t="s">
        <v>93</v>
      </c>
      <c r="D51" t="s">
        <v>55</v>
      </c>
      <c r="E51">
        <v>0</v>
      </c>
      <c r="F51">
        <v>0</v>
      </c>
      <c r="G51">
        <v>0</v>
      </c>
      <c r="H51" t="s">
        <v>94</v>
      </c>
      <c r="I51" t="s">
        <v>94</v>
      </c>
      <c r="J51" t="s">
        <v>35</v>
      </c>
      <c r="K51" t="s">
        <v>96</v>
      </c>
      <c r="L51" t="s">
        <v>94</v>
      </c>
      <c r="M51" t="s">
        <v>94</v>
      </c>
      <c r="P51">
        <v>0</v>
      </c>
      <c r="Q51">
        <f t="shared" si="0"/>
        <v>50</v>
      </c>
    </row>
    <row r="52" spans="1:17" x14ac:dyDescent="0.3">
      <c r="A52" s="24" t="s">
        <v>97</v>
      </c>
      <c r="B52" s="24" t="s">
        <v>98</v>
      </c>
      <c r="C52" t="s">
        <v>81</v>
      </c>
      <c r="D52" t="s">
        <v>61</v>
      </c>
      <c r="E52">
        <v>0</v>
      </c>
      <c r="F52">
        <v>0</v>
      </c>
      <c r="G52">
        <v>0</v>
      </c>
      <c r="H52" t="s">
        <v>67</v>
      </c>
      <c r="I52" t="s">
        <v>67</v>
      </c>
      <c r="J52" t="s">
        <v>55</v>
      </c>
      <c r="K52" t="s">
        <v>69</v>
      </c>
      <c r="L52" t="s">
        <v>67</v>
      </c>
      <c r="M52" t="s">
        <v>67</v>
      </c>
      <c r="O52" t="s">
        <v>101</v>
      </c>
      <c r="P52">
        <v>3</v>
      </c>
      <c r="Q52">
        <f t="shared" si="0"/>
        <v>51</v>
      </c>
    </row>
    <row r="53" spans="1:17" x14ac:dyDescent="0.3">
      <c r="A53" s="24" t="s">
        <v>102</v>
      </c>
      <c r="B53" s="24" t="s">
        <v>103</v>
      </c>
      <c r="C53" t="s">
        <v>104</v>
      </c>
      <c r="D53" t="s">
        <v>61</v>
      </c>
      <c r="E53">
        <v>0</v>
      </c>
      <c r="F53">
        <v>0</v>
      </c>
      <c r="G53">
        <v>0</v>
      </c>
      <c r="H53" t="s">
        <v>94</v>
      </c>
      <c r="I53" t="s">
        <v>94</v>
      </c>
      <c r="J53" t="s">
        <v>35</v>
      </c>
      <c r="K53" t="s">
        <v>96</v>
      </c>
      <c r="L53" t="s">
        <v>94</v>
      </c>
      <c r="M53" t="s">
        <v>94</v>
      </c>
      <c r="P53">
        <v>0</v>
      </c>
      <c r="Q53">
        <f t="shared" si="0"/>
        <v>52</v>
      </c>
    </row>
    <row r="54" spans="1:17" x14ac:dyDescent="0.3">
      <c r="A54" s="24" t="s">
        <v>108</v>
      </c>
      <c r="B54" s="24" t="s">
        <v>109</v>
      </c>
      <c r="C54" t="s">
        <v>110</v>
      </c>
      <c r="D54" t="s">
        <v>35</v>
      </c>
      <c r="E54">
        <v>0</v>
      </c>
      <c r="F54">
        <v>0</v>
      </c>
      <c r="G54">
        <v>0</v>
      </c>
      <c r="H54" t="s">
        <v>67</v>
      </c>
      <c r="I54" t="s">
        <v>67</v>
      </c>
      <c r="J54" t="s">
        <v>35</v>
      </c>
      <c r="K54" t="s">
        <v>69</v>
      </c>
      <c r="L54" t="s">
        <v>67</v>
      </c>
      <c r="M54" t="s">
        <v>67</v>
      </c>
      <c r="O54" t="s">
        <v>101</v>
      </c>
      <c r="P54">
        <v>3</v>
      </c>
      <c r="Q54">
        <f t="shared" si="0"/>
        <v>53</v>
      </c>
    </row>
    <row r="55" spans="1:17" x14ac:dyDescent="0.3">
      <c r="A55" s="24" t="s">
        <v>137</v>
      </c>
      <c r="B55" s="24" t="s">
        <v>138</v>
      </c>
      <c r="C55" t="s">
        <v>81</v>
      </c>
      <c r="D55" t="s">
        <v>61</v>
      </c>
      <c r="E55">
        <v>0</v>
      </c>
      <c r="F55">
        <v>0</v>
      </c>
      <c r="G55">
        <v>0</v>
      </c>
      <c r="H55" t="s">
        <v>67</v>
      </c>
      <c r="I55" t="s">
        <v>67</v>
      </c>
      <c r="J55" t="s">
        <v>55</v>
      </c>
      <c r="K55" t="s">
        <v>69</v>
      </c>
      <c r="L55" t="s">
        <v>67</v>
      </c>
      <c r="M55" t="s">
        <v>67</v>
      </c>
      <c r="N55" t="s">
        <v>101</v>
      </c>
      <c r="O55" t="s">
        <v>101</v>
      </c>
      <c r="P55">
        <v>3</v>
      </c>
      <c r="Q55">
        <f t="shared" si="0"/>
        <v>54</v>
      </c>
    </row>
    <row r="56" spans="1:17" x14ac:dyDescent="0.3">
      <c r="A56" s="24" t="s">
        <v>150</v>
      </c>
      <c r="B56" s="24" t="s">
        <v>151</v>
      </c>
      <c r="C56" t="s">
        <v>34</v>
      </c>
      <c r="D56" t="s">
        <v>55</v>
      </c>
      <c r="E56">
        <v>0</v>
      </c>
      <c r="F56">
        <v>0</v>
      </c>
      <c r="G56">
        <v>0</v>
      </c>
      <c r="H56" t="s">
        <v>67</v>
      </c>
      <c r="I56" t="s">
        <v>67</v>
      </c>
      <c r="J56" t="s">
        <v>35</v>
      </c>
      <c r="K56" t="s">
        <v>69</v>
      </c>
      <c r="L56" t="s">
        <v>67</v>
      </c>
      <c r="M56" t="s">
        <v>67</v>
      </c>
      <c r="N56" t="s">
        <v>101</v>
      </c>
      <c r="O56" t="s">
        <v>101</v>
      </c>
      <c r="P56">
        <v>3</v>
      </c>
      <c r="Q56">
        <f t="shared" si="0"/>
        <v>55</v>
      </c>
    </row>
    <row r="57" spans="1:17" x14ac:dyDescent="0.3">
      <c r="A57" s="24" t="s">
        <v>154</v>
      </c>
      <c r="B57" s="24" t="s">
        <v>155</v>
      </c>
      <c r="C57" t="s">
        <v>34</v>
      </c>
      <c r="D57" t="s">
        <v>55</v>
      </c>
      <c r="E57">
        <v>0</v>
      </c>
      <c r="F57">
        <v>0</v>
      </c>
      <c r="G57">
        <v>0</v>
      </c>
      <c r="H57" t="s">
        <v>67</v>
      </c>
      <c r="I57" t="s">
        <v>67</v>
      </c>
      <c r="J57" t="s">
        <v>55</v>
      </c>
      <c r="K57" t="s">
        <v>69</v>
      </c>
      <c r="L57" t="s">
        <v>67</v>
      </c>
      <c r="M57" t="s">
        <v>67</v>
      </c>
      <c r="P57">
        <v>3</v>
      </c>
      <c r="Q57">
        <f t="shared" si="0"/>
        <v>56</v>
      </c>
    </row>
    <row r="58" spans="1:17" x14ac:dyDescent="0.3">
      <c r="A58" s="24" t="s">
        <v>177</v>
      </c>
      <c r="B58" s="24" t="s">
        <v>178</v>
      </c>
      <c r="C58" t="s">
        <v>81</v>
      </c>
      <c r="D58" t="s">
        <v>61</v>
      </c>
      <c r="E58">
        <v>0</v>
      </c>
      <c r="F58">
        <v>0</v>
      </c>
      <c r="G58">
        <v>0</v>
      </c>
      <c r="H58" t="s">
        <v>94</v>
      </c>
      <c r="I58" t="s">
        <v>94</v>
      </c>
      <c r="J58" t="s">
        <v>35</v>
      </c>
      <c r="K58" t="s">
        <v>69</v>
      </c>
      <c r="L58" t="s">
        <v>94</v>
      </c>
      <c r="M58" t="s">
        <v>94</v>
      </c>
      <c r="P58">
        <v>0</v>
      </c>
      <c r="Q58">
        <f t="shared" si="0"/>
        <v>57</v>
      </c>
    </row>
    <row r="59" spans="1:17" x14ac:dyDescent="0.3">
      <c r="A59" s="24" t="s">
        <v>187</v>
      </c>
      <c r="B59" s="24" t="s">
        <v>188</v>
      </c>
      <c r="C59" t="s">
        <v>81</v>
      </c>
      <c r="D59" t="s">
        <v>61</v>
      </c>
      <c r="E59">
        <v>0</v>
      </c>
      <c r="F59">
        <v>0</v>
      </c>
      <c r="G59">
        <v>0</v>
      </c>
      <c r="H59" t="s">
        <v>67</v>
      </c>
      <c r="I59" t="s">
        <v>67</v>
      </c>
      <c r="J59" t="s">
        <v>35</v>
      </c>
      <c r="K59" t="s">
        <v>69</v>
      </c>
      <c r="L59" t="s">
        <v>67</v>
      </c>
      <c r="M59" t="s">
        <v>67</v>
      </c>
      <c r="N59" t="s">
        <v>101</v>
      </c>
      <c r="P59">
        <v>3</v>
      </c>
      <c r="Q59">
        <f t="shared" si="0"/>
        <v>58</v>
      </c>
    </row>
    <row r="60" spans="1:17" x14ac:dyDescent="0.3">
      <c r="A60" s="24" t="s">
        <v>193</v>
      </c>
      <c r="B60" s="24" t="s">
        <v>194</v>
      </c>
      <c r="C60" t="s">
        <v>81</v>
      </c>
      <c r="D60" t="s">
        <v>35</v>
      </c>
      <c r="E60">
        <v>0</v>
      </c>
      <c r="F60">
        <v>0</v>
      </c>
      <c r="G60">
        <v>0</v>
      </c>
      <c r="H60" t="s">
        <v>67</v>
      </c>
      <c r="I60" t="s">
        <v>67</v>
      </c>
      <c r="J60" t="s">
        <v>55</v>
      </c>
      <c r="K60" t="s">
        <v>69</v>
      </c>
      <c r="L60" t="s">
        <v>67</v>
      </c>
      <c r="M60" t="s">
        <v>67</v>
      </c>
      <c r="O60" t="s">
        <v>101</v>
      </c>
      <c r="P60">
        <v>3</v>
      </c>
      <c r="Q60">
        <f t="shared" si="0"/>
        <v>59</v>
      </c>
    </row>
    <row r="61" spans="1:17" x14ac:dyDescent="0.3">
      <c r="A61" s="24" t="s">
        <v>199</v>
      </c>
      <c r="B61" s="24" t="s">
        <v>200</v>
      </c>
      <c r="C61" t="s">
        <v>34</v>
      </c>
      <c r="D61" t="s">
        <v>55</v>
      </c>
      <c r="E61">
        <v>0</v>
      </c>
      <c r="F61">
        <v>0</v>
      </c>
      <c r="G61">
        <v>0</v>
      </c>
      <c r="H61" t="s">
        <v>67</v>
      </c>
      <c r="I61" t="s">
        <v>67</v>
      </c>
      <c r="J61" t="s">
        <v>35</v>
      </c>
      <c r="K61" t="s">
        <v>69</v>
      </c>
      <c r="L61" t="s">
        <v>67</v>
      </c>
      <c r="M61" t="s">
        <v>67</v>
      </c>
      <c r="P61">
        <v>3</v>
      </c>
      <c r="Q61">
        <f t="shared" si="0"/>
        <v>60</v>
      </c>
    </row>
    <row r="62" spans="1:17" x14ac:dyDescent="0.3">
      <c r="A62" s="24" t="s">
        <v>207</v>
      </c>
      <c r="B62" s="24" t="s">
        <v>208</v>
      </c>
      <c r="C62" t="s">
        <v>81</v>
      </c>
      <c r="D62" t="s">
        <v>61</v>
      </c>
      <c r="E62">
        <v>0</v>
      </c>
      <c r="F62">
        <v>0</v>
      </c>
      <c r="G62">
        <v>0</v>
      </c>
      <c r="H62" t="s">
        <v>67</v>
      </c>
      <c r="I62" t="s">
        <v>67</v>
      </c>
      <c r="J62" t="s">
        <v>55</v>
      </c>
      <c r="K62" t="s">
        <v>69</v>
      </c>
      <c r="L62" t="s">
        <v>67</v>
      </c>
      <c r="M62" t="s">
        <v>67</v>
      </c>
      <c r="N62" t="s">
        <v>101</v>
      </c>
      <c r="O62" t="s">
        <v>101</v>
      </c>
      <c r="P62">
        <v>3</v>
      </c>
      <c r="Q62">
        <f t="shared" si="0"/>
        <v>61</v>
      </c>
    </row>
    <row r="63" spans="1:17" x14ac:dyDescent="0.3">
      <c r="A63" s="24" t="s">
        <v>225</v>
      </c>
      <c r="B63" s="24" t="s">
        <v>226</v>
      </c>
      <c r="C63" t="s">
        <v>110</v>
      </c>
      <c r="D63" t="s">
        <v>35</v>
      </c>
      <c r="E63">
        <v>0</v>
      </c>
      <c r="F63">
        <v>0</v>
      </c>
      <c r="G63">
        <v>0</v>
      </c>
      <c r="H63" t="s">
        <v>67</v>
      </c>
      <c r="I63" t="s">
        <v>67</v>
      </c>
      <c r="J63" t="s">
        <v>35</v>
      </c>
      <c r="K63" t="s">
        <v>69</v>
      </c>
      <c r="L63" t="s">
        <v>67</v>
      </c>
      <c r="M63" t="s">
        <v>67</v>
      </c>
      <c r="O63" t="s">
        <v>227</v>
      </c>
      <c r="P63">
        <v>3</v>
      </c>
      <c r="Q63">
        <f t="shared" si="0"/>
        <v>62</v>
      </c>
    </row>
  </sheetData>
  <conditionalFormatting sqref="L1:M1048576">
    <cfRule type="containsText" dxfId="92" priority="46" operator="containsText" text="New Habitat">
      <formula>NOT(ISERROR(SEARCH("New Habitat",L1)))</formula>
    </cfRule>
    <cfRule type="containsText" dxfId="91" priority="47" operator="containsText" text="Unknown">
      <formula>NOT(ISERROR(SEARCH("Unknown",L1)))</formula>
    </cfRule>
    <cfRule type="containsText" dxfId="90" priority="48" operator="containsText" text="Lost">
      <formula>NOT(ISERROR(SEARCH("Lost",L1)))</formula>
    </cfRule>
    <cfRule type="containsText" dxfId="89" priority="49" operator="containsText" text="Very Poor">
      <formula>NOT(ISERROR(SEARCH("Very Poor",L1)))</formula>
    </cfRule>
    <cfRule type="beginsWith" dxfId="88" priority="50" operator="beginsWith" text="Poor">
      <formula>LEFT(L1,LEN("Poor"))="Poor"</formula>
    </cfRule>
    <cfRule type="containsText" dxfId="87" priority="51" operator="containsText" text="Fair">
      <formula>NOT(ISERROR(SEARCH("Fair",L1)))</formula>
    </cfRule>
    <cfRule type="beginsWith" dxfId="86" priority="52" operator="beginsWith" text="Good">
      <formula>LEFT(L1,LEN("Good"))="Good"</formula>
    </cfRule>
    <cfRule type="containsText" dxfId="85" priority="53" operator="containsText" text="Very Good">
      <formula>NOT(ISERROR(SEARCH("Very Good",L1)))</formula>
    </cfRule>
  </conditionalFormatting>
  <conditionalFormatting sqref="K1:K1048576">
    <cfRule type="containsText" dxfId="84" priority="41" operator="containsText" text="Modeled">
      <formula>NOT(ISERROR(SEARCH("Modeled",K1)))</formula>
    </cfRule>
    <cfRule type="containsText" dxfId="83" priority="42" operator="containsText" text="Absent">
      <formula>NOT(ISERROR(SEARCH("Absent",K1)))</formula>
    </cfRule>
    <cfRule type="containsText" dxfId="82" priority="43" operator="containsText" text="Rare">
      <formula>NOT(ISERROR(SEARCH("Rare",K1)))</formula>
    </cfRule>
    <cfRule type="containsText" dxfId="81" priority="44" operator="containsText" text="Common">
      <formula>NOT(ISERROR(SEARCH("Common",K1)))</formula>
    </cfRule>
    <cfRule type="containsText" dxfId="80" priority="45" operator="containsText" text="Abundant">
      <formula>NOT(ISERROR(SEARCH("Abundant",K1)))</formula>
    </cfRule>
  </conditionalFormatting>
  <conditionalFormatting sqref="H1:I1048576">
    <cfRule type="containsText" dxfId="79" priority="34" operator="containsText" text="Unknown">
      <formula>NOT(ISERROR(SEARCH("Unknown",H1)))</formula>
    </cfRule>
    <cfRule type="containsText" dxfId="78" priority="35" operator="containsText" text="New Habitat">
      <formula>NOT(ISERROR(SEARCH("New Habitat",H1)))</formula>
    </cfRule>
    <cfRule type="containsText" dxfId="77" priority="36" operator="containsText" text="Lg. dec.">
      <formula>NOT(ISERROR(SEARCH("Lg. dec.",H1)))</formula>
    </cfRule>
    <cfRule type="containsText" dxfId="76" priority="37" operator="containsText" text="Sm. Dec.">
      <formula>NOT(ISERROR(SEARCH("Sm. Dec.",H1)))</formula>
    </cfRule>
    <cfRule type="containsText" dxfId="75" priority="38" operator="containsText" text="No change">
      <formula>NOT(ISERROR(SEARCH("No change",H1)))</formula>
    </cfRule>
    <cfRule type="containsText" dxfId="74" priority="39" operator="containsText" text="Sm. Inc.">
      <formula>NOT(ISERROR(SEARCH("Sm. Inc.",H1)))</formula>
    </cfRule>
    <cfRule type="containsText" dxfId="73" priority="40" operator="containsText" text="Lg. inc.">
      <formula>NOT(ISERROR(SEARCH("Lg. inc.",H1)))</formula>
    </cfRule>
  </conditionalFormatting>
  <conditionalFormatting sqref="D1:D1048576">
    <cfRule type="containsText" dxfId="72" priority="30" operator="containsText" text="Unacc">
      <formula>NOT(ISERROR(SEARCH("Unacc",D1)))</formula>
    </cfRule>
    <cfRule type="containsText" dxfId="71" priority="31" operator="containsText" text="Low">
      <formula>NOT(ISERROR(SEARCH("Low",D1)))</formula>
    </cfRule>
    <cfRule type="containsText" dxfId="70" priority="32" operator="containsText" text="Medium">
      <formula>NOT(ISERROR(SEARCH("Medium",D1)))</formula>
    </cfRule>
    <cfRule type="containsText" dxfId="69" priority="33" operator="containsText" text="High">
      <formula>NOT(ISERROR(SEARCH("High",D1)))</formula>
    </cfRule>
  </conditionalFormatting>
  <conditionalFormatting sqref="J1:J1048576">
    <cfRule type="cellIs" dxfId="68" priority="27" operator="between">
      <formula>5.2</formula>
      <formula>9</formula>
    </cfRule>
    <cfRule type="cellIs" dxfId="67" priority="28" operator="between">
      <formula>3.4</formula>
      <formula>5.2</formula>
    </cfRule>
    <cfRule type="cellIs" dxfId="66" priority="29" operator="between">
      <formula>0.1</formula>
      <formula>3.4</formula>
    </cfRule>
  </conditionalFormatting>
  <conditionalFormatting sqref="E1:E1048576">
    <cfRule type="cellIs" dxfId="65" priority="22" operator="between">
      <formula>50</formula>
      <formula>100</formula>
    </cfRule>
    <cfRule type="cellIs" dxfId="64" priority="23" operator="between">
      <formula>25</formula>
      <formula>50</formula>
    </cfRule>
    <cfRule type="cellIs" dxfId="63" priority="24" operator="between">
      <formula>10</formula>
      <formula>25</formula>
    </cfRule>
    <cfRule type="cellIs" dxfId="62" priority="25" operator="between">
      <formula>5</formula>
      <formula>10</formula>
    </cfRule>
    <cfRule type="cellIs" dxfId="61" priority="26" operator="between">
      <formula>0.001</formula>
      <formula>5</formula>
    </cfRule>
  </conditionalFormatting>
  <conditionalFormatting sqref="G1:G1048576">
    <cfRule type="cellIs" dxfId="60" priority="18" operator="between">
      <formula>10</formula>
      <formula>100</formula>
    </cfRule>
    <cfRule type="cellIs" dxfId="59" priority="19" operator="between">
      <formula>5</formula>
      <formula>10</formula>
    </cfRule>
    <cfRule type="cellIs" dxfId="58" priority="20" operator="between">
      <formula>2</formula>
      <formula>5</formula>
    </cfRule>
    <cfRule type="cellIs" dxfId="57" priority="21" operator="between">
      <formula>0.001</formula>
      <formula>2</formula>
    </cfRule>
  </conditionalFormatting>
  <conditionalFormatting sqref="F1:F1048576">
    <cfRule type="cellIs" dxfId="56" priority="15" operator="between">
      <formula>50</formula>
      <formula>200</formula>
    </cfRule>
    <cfRule type="cellIs" dxfId="55" priority="16" operator="between">
      <formula>10</formula>
      <formula>50</formula>
    </cfRule>
    <cfRule type="cellIs" dxfId="54" priority="17" operator="between">
      <formula>0.001</formula>
      <formula>10</formula>
    </cfRule>
  </conditionalFormatting>
  <conditionalFormatting sqref="F2:F150">
    <cfRule type="cellIs" dxfId="53" priority="14" operator="greaterThan">
      <formula>200</formula>
    </cfRule>
  </conditionalFormatting>
  <conditionalFormatting sqref="J2:J63">
    <cfRule type="containsText" dxfId="52" priority="1" stopIfTrue="1" operator="containsText" text="High">
      <formula>NOT(ISERROR(SEARCH("High",J2)))</formula>
    </cfRule>
    <cfRule type="containsText" dxfId="51" priority="2" operator="containsText" text="Medium">
      <formula>NOT(ISERROR(SEARCH("Medium",J2)))</formula>
    </cfRule>
    <cfRule type="containsText" dxfId="50" priority="3" operator="containsText" text="Low">
      <formula>NOT(ISERROR(SEARCH("Low",J2)))</formula>
    </cfRule>
  </conditionalFormatting>
  <pageMargins left="0.75" right="0.75" top="1" bottom="1" header="0.5" footer="0.5"/>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I15"/>
  <sheetViews>
    <sheetView workbookViewId="0"/>
  </sheetViews>
  <sheetFormatPr defaultRowHeight="14.4" x14ac:dyDescent="0.3"/>
  <cols>
    <col min="1" max="1" width="17.21875" bestFit="1" customWidth="1"/>
    <col min="2" max="2" width="151.77734375" style="8" customWidth="1"/>
  </cols>
  <sheetData>
    <row r="1" spans="1:9" ht="18" x14ac:dyDescent="0.35">
      <c r="A1" s="1" t="s">
        <v>247</v>
      </c>
      <c r="B1" s="2" t="s">
        <v>248</v>
      </c>
      <c r="C1" s="3"/>
      <c r="D1" s="3"/>
      <c r="E1" s="3"/>
      <c r="F1" s="3"/>
      <c r="G1" s="3"/>
      <c r="H1" s="3"/>
      <c r="I1" s="3"/>
    </row>
    <row r="2" spans="1:9" x14ac:dyDescent="0.3">
      <c r="A2" s="4" t="s">
        <v>249</v>
      </c>
      <c r="B2" s="5" t="s">
        <v>250</v>
      </c>
    </row>
    <row r="3" spans="1:9" x14ac:dyDescent="0.3">
      <c r="A3" s="4" t="s">
        <v>251</v>
      </c>
      <c r="B3" s="5" t="s">
        <v>252</v>
      </c>
    </row>
    <row r="4" spans="1:9" ht="57.6" x14ac:dyDescent="0.3">
      <c r="A4" s="4" t="s">
        <v>1</v>
      </c>
      <c r="B4" s="5" t="s">
        <v>253</v>
      </c>
    </row>
    <row r="5" spans="1:9" ht="28.8" x14ac:dyDescent="0.3">
      <c r="A5" s="4" t="s">
        <v>2</v>
      </c>
      <c r="B5" s="5" t="s">
        <v>254</v>
      </c>
    </row>
    <row r="6" spans="1:9" ht="72.599999999999994" customHeight="1" x14ac:dyDescent="0.3">
      <c r="A6" s="4" t="s">
        <v>255</v>
      </c>
      <c r="B6" s="6" t="s">
        <v>256</v>
      </c>
    </row>
    <row r="7" spans="1:9" ht="57.6" x14ac:dyDescent="0.3">
      <c r="A7" s="4" t="s">
        <v>257</v>
      </c>
      <c r="B7" s="5" t="s">
        <v>258</v>
      </c>
    </row>
    <row r="8" spans="1:9" ht="57.6" x14ac:dyDescent="0.3">
      <c r="A8" s="4" t="s">
        <v>259</v>
      </c>
      <c r="B8" s="5" t="s">
        <v>260</v>
      </c>
    </row>
    <row r="9" spans="1:9" ht="72" x14ac:dyDescent="0.3">
      <c r="A9" s="7" t="s">
        <v>261</v>
      </c>
      <c r="B9" s="5" t="s">
        <v>262</v>
      </c>
    </row>
    <row r="10" spans="1:9" ht="28.8" x14ac:dyDescent="0.3">
      <c r="A10" s="4" t="s">
        <v>263</v>
      </c>
      <c r="B10" s="5" t="s">
        <v>264</v>
      </c>
    </row>
    <row r="11" spans="1:9" ht="57.6" x14ac:dyDescent="0.3">
      <c r="A11" s="4" t="s">
        <v>265</v>
      </c>
      <c r="B11" s="5" t="s">
        <v>266</v>
      </c>
    </row>
    <row r="12" spans="1:9" ht="131.4" customHeight="1" x14ac:dyDescent="0.3">
      <c r="A12" s="7" t="s">
        <v>267</v>
      </c>
      <c r="B12" s="5" t="s">
        <v>268</v>
      </c>
    </row>
    <row r="13" spans="1:9" ht="140.4" customHeight="1" x14ac:dyDescent="0.3">
      <c r="A13" s="4" t="s">
        <v>269</v>
      </c>
      <c r="B13" s="5" t="s">
        <v>270</v>
      </c>
    </row>
    <row r="14" spans="1:9" ht="72" x14ac:dyDescent="0.3">
      <c r="A14" s="4" t="s">
        <v>31</v>
      </c>
      <c r="B14" s="5" t="s">
        <v>271</v>
      </c>
    </row>
    <row r="15" spans="1:9" x14ac:dyDescent="0.3">
      <c r="A15" s="4" t="s">
        <v>272</v>
      </c>
      <c r="B15" s="5" t="s">
        <v>273</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B20"/>
  <sheetViews>
    <sheetView workbookViewId="0"/>
  </sheetViews>
  <sheetFormatPr defaultRowHeight="14.4" x14ac:dyDescent="0.3"/>
  <cols>
    <col min="1" max="1" width="64.88671875" style="8" customWidth="1"/>
    <col min="2" max="2" width="111" style="8" customWidth="1"/>
  </cols>
  <sheetData>
    <row r="1" spans="1:2" ht="18" x14ac:dyDescent="0.35">
      <c r="A1" s="2" t="s">
        <v>274</v>
      </c>
    </row>
    <row r="2" spans="1:2" x14ac:dyDescent="0.3">
      <c r="A2" s="9" t="s">
        <v>275</v>
      </c>
      <c r="B2" s="9" t="s">
        <v>276</v>
      </c>
    </row>
    <row r="3" spans="1:2" ht="28.8" x14ac:dyDescent="0.3">
      <c r="A3" s="10" t="s">
        <v>277</v>
      </c>
      <c r="B3" s="11" t="s">
        <v>278</v>
      </c>
    </row>
    <row r="4" spans="1:2" x14ac:dyDescent="0.3">
      <c r="A4" s="10" t="s">
        <v>279</v>
      </c>
      <c r="B4" s="11" t="s">
        <v>280</v>
      </c>
    </row>
    <row r="5" spans="1:2" ht="28.8" x14ac:dyDescent="0.3">
      <c r="A5" s="10" t="s">
        <v>281</v>
      </c>
      <c r="B5" s="11" t="s">
        <v>282</v>
      </c>
    </row>
    <row r="6" spans="1:2" ht="57.6" x14ac:dyDescent="0.3">
      <c r="A6" s="10" t="s">
        <v>283</v>
      </c>
      <c r="B6" s="11" t="s">
        <v>284</v>
      </c>
    </row>
    <row r="7" spans="1:2" x14ac:dyDescent="0.3">
      <c r="A7" s="10" t="s">
        <v>285</v>
      </c>
      <c r="B7" s="11" t="s">
        <v>286</v>
      </c>
    </row>
    <row r="8" spans="1:2" ht="57.6" x14ac:dyDescent="0.3">
      <c r="A8" s="10" t="s">
        <v>287</v>
      </c>
      <c r="B8" s="11" t="s">
        <v>288</v>
      </c>
    </row>
    <row r="9" spans="1:2" ht="28.8" x14ac:dyDescent="0.3">
      <c r="A9" s="10" t="s">
        <v>289</v>
      </c>
      <c r="B9" s="11" t="s">
        <v>290</v>
      </c>
    </row>
    <row r="10" spans="1:2" ht="72" x14ac:dyDescent="0.3">
      <c r="A10" s="10" t="s">
        <v>291</v>
      </c>
      <c r="B10" s="11" t="s">
        <v>292</v>
      </c>
    </row>
    <row r="11" spans="1:2" ht="28.8" x14ac:dyDescent="0.3">
      <c r="A11" s="10" t="s">
        <v>293</v>
      </c>
      <c r="B11" s="11" t="s">
        <v>294</v>
      </c>
    </row>
    <row r="12" spans="1:2" ht="57.6" x14ac:dyDescent="0.3">
      <c r="A12" s="10" t="s">
        <v>295</v>
      </c>
      <c r="B12" s="11" t="s">
        <v>296</v>
      </c>
    </row>
    <row r="13" spans="1:2" ht="28.8" x14ac:dyDescent="0.3">
      <c r="A13" s="10" t="s">
        <v>297</v>
      </c>
      <c r="B13" s="11" t="s">
        <v>298</v>
      </c>
    </row>
    <row r="14" spans="1:2" ht="28.8" x14ac:dyDescent="0.3">
      <c r="A14" s="10" t="s">
        <v>299</v>
      </c>
      <c r="B14" s="11" t="s">
        <v>300</v>
      </c>
    </row>
    <row r="15" spans="1:2" ht="43.2" x14ac:dyDescent="0.3">
      <c r="A15" s="10" t="s">
        <v>301</v>
      </c>
      <c r="B15" s="11" t="s">
        <v>302</v>
      </c>
    </row>
    <row r="16" spans="1:2" ht="28.8" x14ac:dyDescent="0.3">
      <c r="A16" s="12" t="s">
        <v>303</v>
      </c>
      <c r="B16" s="11" t="s">
        <v>304</v>
      </c>
    </row>
    <row r="17" spans="1:2" ht="28.8" x14ac:dyDescent="0.3">
      <c r="A17" s="12" t="s">
        <v>305</v>
      </c>
      <c r="B17" s="11" t="s">
        <v>306</v>
      </c>
    </row>
    <row r="18" spans="1:2" ht="86.4" x14ac:dyDescent="0.3">
      <c r="A18" s="10" t="s">
        <v>307</v>
      </c>
      <c r="B18" s="11" t="s">
        <v>308</v>
      </c>
    </row>
    <row r="20" spans="1:2" x14ac:dyDescent="0.3">
      <c r="A20" s="13"/>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C11"/>
  <sheetViews>
    <sheetView workbookViewId="0"/>
  </sheetViews>
  <sheetFormatPr defaultRowHeight="14.4" x14ac:dyDescent="0.3"/>
  <cols>
    <col min="1" max="1" width="34.6640625" customWidth="1"/>
    <col min="2" max="2" width="107" customWidth="1"/>
    <col min="3" max="3" width="18.88671875" bestFit="1" customWidth="1"/>
    <col min="4" max="4" width="19.44140625" bestFit="1" customWidth="1"/>
  </cols>
  <sheetData>
    <row r="1" spans="1:3" ht="18" x14ac:dyDescent="0.3">
      <c r="A1" s="14" t="s">
        <v>309</v>
      </c>
    </row>
    <row r="2" spans="1:3" x14ac:dyDescent="0.3">
      <c r="A2" t="s">
        <v>310</v>
      </c>
    </row>
    <row r="3" spans="1:3" x14ac:dyDescent="0.3">
      <c r="A3" s="15" t="s">
        <v>311</v>
      </c>
      <c r="B3" s="15" t="s">
        <v>312</v>
      </c>
      <c r="C3" s="15" t="s">
        <v>313</v>
      </c>
    </row>
    <row r="4" spans="1:3" ht="100.8" x14ac:dyDescent="0.3">
      <c r="A4" s="7" t="s">
        <v>314</v>
      </c>
      <c r="B4" s="11" t="s">
        <v>315</v>
      </c>
      <c r="C4" s="16" t="s">
        <v>316</v>
      </c>
    </row>
    <row r="5" spans="1:3" ht="160.19999999999999" x14ac:dyDescent="0.3">
      <c r="A5" s="7" t="s">
        <v>317</v>
      </c>
      <c r="B5" s="11" t="s">
        <v>318</v>
      </c>
      <c r="C5" s="16" t="s">
        <v>316</v>
      </c>
    </row>
    <row r="6" spans="1:3" ht="43.2" x14ac:dyDescent="0.3">
      <c r="A6" s="7" t="s">
        <v>319</v>
      </c>
      <c r="B6" s="11" t="s">
        <v>320</v>
      </c>
      <c r="C6" s="17" t="s">
        <v>321</v>
      </c>
    </row>
    <row r="7" spans="1:3" ht="86.4" x14ac:dyDescent="0.3">
      <c r="A7" s="7" t="s">
        <v>322</v>
      </c>
      <c r="B7" s="11" t="s">
        <v>323</v>
      </c>
      <c r="C7" s="17" t="s">
        <v>324</v>
      </c>
    </row>
    <row r="8" spans="1:3" ht="57.6" x14ac:dyDescent="0.3">
      <c r="A8" s="7" t="s">
        <v>325</v>
      </c>
      <c r="B8" s="11" t="s">
        <v>326</v>
      </c>
      <c r="C8" s="17" t="s">
        <v>327</v>
      </c>
    </row>
    <row r="9" spans="1:3" ht="158.4" x14ac:dyDescent="0.3">
      <c r="A9" s="7" t="s">
        <v>328</v>
      </c>
      <c r="B9" s="11" t="s">
        <v>329</v>
      </c>
      <c r="C9" s="17" t="s">
        <v>330</v>
      </c>
    </row>
    <row r="10" spans="1:3" ht="129.6" x14ac:dyDescent="0.3">
      <c r="A10" s="7" t="s">
        <v>331</v>
      </c>
      <c r="B10" s="11" t="s">
        <v>332</v>
      </c>
      <c r="C10" s="17" t="s">
        <v>330</v>
      </c>
    </row>
    <row r="11" spans="1:3" ht="129.6" x14ac:dyDescent="0.3">
      <c r="A11" s="7" t="s">
        <v>333</v>
      </c>
      <c r="B11" s="11" t="s">
        <v>334</v>
      </c>
      <c r="C11" s="17" t="s">
        <v>330</v>
      </c>
    </row>
  </sheetData>
  <hyperlinks>
    <hyperlink ref="C6" r:id="rId1"/>
    <hyperlink ref="C8" r:id="rId2"/>
    <hyperlink ref="C9" r:id="rId3"/>
    <hyperlink ref="C10" r:id="rId4"/>
    <hyperlink ref="C11" r:id="rId5"/>
    <hyperlink ref="C7" r:id="rId6"/>
  </hyperlinks>
  <pageMargins left="0.7" right="0.7" top="0.75" bottom="0.75" header="0.3" footer="0.3"/>
  <pageSetup orientation="portrait" r:id="rId7"/>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B8"/>
  <sheetViews>
    <sheetView workbookViewId="0"/>
  </sheetViews>
  <sheetFormatPr defaultRowHeight="14.4" x14ac:dyDescent="0.3"/>
  <cols>
    <col min="1" max="1" width="11.6640625" customWidth="1"/>
    <col min="2" max="2" width="121" customWidth="1"/>
  </cols>
  <sheetData>
    <row r="1" spans="1:2" ht="18" x14ac:dyDescent="0.35">
      <c r="A1" s="1" t="s">
        <v>335</v>
      </c>
    </row>
    <row r="2" spans="1:2" ht="96.6" customHeight="1" x14ac:dyDescent="0.3">
      <c r="A2" s="18" t="s">
        <v>336</v>
      </c>
      <c r="B2" s="18"/>
    </row>
    <row r="3" spans="1:2" x14ac:dyDescent="0.3">
      <c r="A3" s="3" t="s">
        <v>337</v>
      </c>
    </row>
    <row r="4" spans="1:2" ht="20.399999999999999" customHeight="1" x14ac:dyDescent="0.3">
      <c r="A4" s="19" t="s">
        <v>338</v>
      </c>
      <c r="B4" t="s">
        <v>339</v>
      </c>
    </row>
    <row r="5" spans="1:2" ht="66.599999999999994" customHeight="1" x14ac:dyDescent="0.3">
      <c r="A5" s="20">
        <v>1</v>
      </c>
      <c r="B5" s="7" t="s">
        <v>340</v>
      </c>
    </row>
    <row r="6" spans="1:2" ht="100.8" x14ac:dyDescent="0.3">
      <c r="A6" s="20">
        <v>2</v>
      </c>
      <c r="B6" s="11" t="s">
        <v>341</v>
      </c>
    </row>
    <row r="7" spans="1:2" ht="88.2" customHeight="1" x14ac:dyDescent="0.3">
      <c r="A7" s="20">
        <v>3</v>
      </c>
      <c r="B7" s="11" t="s">
        <v>342</v>
      </c>
    </row>
    <row r="8" spans="1:2" ht="87.6" customHeight="1" x14ac:dyDescent="0.3">
      <c r="A8" s="20">
        <v>0</v>
      </c>
      <c r="B8" s="11" t="s">
        <v>343</v>
      </c>
    </row>
  </sheetData>
  <mergeCells count="1">
    <mergeCell ref="A2:B2"/>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B13"/>
  <sheetViews>
    <sheetView workbookViewId="0"/>
  </sheetViews>
  <sheetFormatPr defaultRowHeight="14.4" x14ac:dyDescent="0.3"/>
  <cols>
    <col min="1" max="1" width="19.44140625" bestFit="1" customWidth="1"/>
    <col min="2" max="2" width="118.88671875" customWidth="1"/>
  </cols>
  <sheetData>
    <row r="1" spans="1:2" ht="30" customHeight="1" x14ac:dyDescent="0.35">
      <c r="A1" s="1" t="s">
        <v>344</v>
      </c>
      <c r="B1" s="1" t="s">
        <v>313</v>
      </c>
    </row>
    <row r="2" spans="1:2" ht="28.8" x14ac:dyDescent="0.3">
      <c r="A2" s="17" t="s">
        <v>345</v>
      </c>
      <c r="B2" s="8" t="s">
        <v>346</v>
      </c>
    </row>
    <row r="3" spans="1:2" ht="28.8" x14ac:dyDescent="0.3">
      <c r="A3" s="17" t="s">
        <v>347</v>
      </c>
      <c r="B3" s="8" t="s">
        <v>348</v>
      </c>
    </row>
    <row r="4" spans="1:2" ht="28.8" x14ac:dyDescent="0.3">
      <c r="A4" s="17" t="s">
        <v>349</v>
      </c>
      <c r="B4" s="8" t="s">
        <v>350</v>
      </c>
    </row>
    <row r="5" spans="1:2" ht="43.2" x14ac:dyDescent="0.3">
      <c r="A5" s="17" t="s">
        <v>351</v>
      </c>
      <c r="B5" s="8" t="s">
        <v>352</v>
      </c>
    </row>
    <row r="6" spans="1:2" ht="28.8" x14ac:dyDescent="0.3">
      <c r="A6" s="17" t="s">
        <v>327</v>
      </c>
      <c r="B6" s="8" t="s">
        <v>353</v>
      </c>
    </row>
    <row r="7" spans="1:2" ht="43.2" x14ac:dyDescent="0.3">
      <c r="A7" s="17" t="s">
        <v>330</v>
      </c>
      <c r="B7" s="8" t="s">
        <v>354</v>
      </c>
    </row>
    <row r="8" spans="1:2" ht="43.2" x14ac:dyDescent="0.3">
      <c r="A8" s="17" t="s">
        <v>324</v>
      </c>
      <c r="B8" s="8" t="s">
        <v>355</v>
      </c>
    </row>
    <row r="9" spans="1:2" ht="28.8" x14ac:dyDescent="0.3">
      <c r="A9" s="17" t="s">
        <v>356</v>
      </c>
      <c r="B9" s="8" t="s">
        <v>357</v>
      </c>
    </row>
    <row r="10" spans="1:2" ht="28.8" x14ac:dyDescent="0.3">
      <c r="A10" s="17" t="s">
        <v>321</v>
      </c>
      <c r="B10" s="8" t="s">
        <v>358</v>
      </c>
    </row>
    <row r="11" spans="1:2" ht="28.8" x14ac:dyDescent="0.3">
      <c r="A11" s="17" t="s">
        <v>359</v>
      </c>
      <c r="B11" s="8" t="s">
        <v>360</v>
      </c>
    </row>
    <row r="12" spans="1:2" ht="28.8" x14ac:dyDescent="0.3">
      <c r="A12" s="17" t="s">
        <v>361</v>
      </c>
      <c r="B12" s="8" t="s">
        <v>362</v>
      </c>
    </row>
    <row r="13" spans="1:2" ht="43.2" x14ac:dyDescent="0.3">
      <c r="A13" s="17" t="s">
        <v>363</v>
      </c>
      <c r="B13" s="8" t="s">
        <v>364</v>
      </c>
    </row>
  </sheetData>
  <hyperlinks>
    <hyperlink ref="A8" r:id="rId1"/>
    <hyperlink ref="A3" r:id="rId2"/>
    <hyperlink ref="A9" r:id="rId3"/>
    <hyperlink ref="A2" r:id="rId4"/>
    <hyperlink ref="A13" r:id="rId5"/>
    <hyperlink ref="A6" r:id="rId6"/>
    <hyperlink ref="A12" r:id="rId7"/>
    <hyperlink ref="A10" r:id="rId8"/>
    <hyperlink ref="A5" r:id="rId9"/>
    <hyperlink ref="A4" r:id="rId10"/>
    <hyperlink ref="A7" r:id="rId11"/>
    <hyperlink ref="A11" r:id="rId12"/>
  </hyperlinks>
  <pageMargins left="0.7" right="0.7" top="0.75" bottom="0.75" header="0.3" footer="0.3"/>
  <pageSetup orientation="portrait" horizontalDpi="4294967295" verticalDpi="4294967295" r:id="rId1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G63"/>
  <sheetViews>
    <sheetView workbookViewId="0"/>
  </sheetViews>
  <sheetFormatPr defaultRowHeight="14.4" x14ac:dyDescent="0.3"/>
  <cols>
    <col min="2" max="2" width="16.109375" customWidth="1"/>
    <col min="3" max="3" width="15.88671875" customWidth="1"/>
    <col min="7" max="7" width="10.33203125" customWidth="1"/>
    <col min="8" max="8" width="11.6640625" customWidth="1"/>
    <col min="9" max="9" width="14" customWidth="1"/>
    <col min="10" max="10" width="13" customWidth="1"/>
    <col min="11" max="12" width="13.33203125" customWidth="1"/>
    <col min="13" max="13" width="11.44140625" customWidth="1"/>
    <col min="14" max="14" width="9.109375" customWidth="1"/>
    <col min="17" max="17" width="10.33203125" customWidth="1"/>
    <col min="18" max="18" width="9" customWidth="1"/>
    <col min="21" max="21" width="10.5546875" customWidth="1"/>
    <col min="22" max="22" width="9.21875" customWidth="1"/>
    <col min="25" max="26" width="10.77734375" customWidth="1"/>
    <col min="28" max="28" width="10.44140625" customWidth="1"/>
    <col min="29" max="29" width="10.77734375" customWidth="1"/>
    <col min="31" max="31" width="13.21875" customWidth="1"/>
    <col min="32" max="32" width="11.109375" customWidth="1"/>
    <col min="33" max="33" width="13.21875" customWidth="1"/>
    <col min="34" max="34" width="11.109375" customWidth="1"/>
    <col min="35" max="36" width="9.5546875" customWidth="1"/>
    <col min="37" max="37" width="12.6640625" customWidth="1"/>
    <col min="38" max="38" width="9.33203125" customWidth="1"/>
    <col min="39" max="39" width="9.21875" customWidth="1"/>
    <col min="41" max="41" width="9" customWidth="1"/>
    <col min="44" max="45" width="13.21875" customWidth="1"/>
    <col min="46" max="47" width="9.44140625" customWidth="1"/>
    <col min="48" max="57" width="12.44140625" customWidth="1"/>
  </cols>
  <sheetData>
    <row r="1" spans="1:59" x14ac:dyDescent="0.3">
      <c r="A1" t="s">
        <v>0</v>
      </c>
      <c r="B1" t="s">
        <v>249</v>
      </c>
      <c r="C1" t="s">
        <v>251</v>
      </c>
      <c r="D1" t="s">
        <v>1</v>
      </c>
      <c r="E1" t="s">
        <v>2</v>
      </c>
      <c r="F1" t="s">
        <v>255</v>
      </c>
      <c r="G1" t="s">
        <v>3</v>
      </c>
      <c r="H1" t="s">
        <v>4</v>
      </c>
      <c r="I1" t="s">
        <v>5</v>
      </c>
      <c r="J1" t="s">
        <v>6</v>
      </c>
      <c r="K1" t="s">
        <v>7</v>
      </c>
      <c r="L1" t="s">
        <v>8</v>
      </c>
      <c r="M1" t="s">
        <v>9</v>
      </c>
      <c r="N1" t="s">
        <v>257</v>
      </c>
      <c r="O1" t="s">
        <v>259</v>
      </c>
      <c r="P1" t="s">
        <v>426</v>
      </c>
      <c r="Q1" t="s">
        <v>427</v>
      </c>
      <c r="R1" t="s">
        <v>428</v>
      </c>
      <c r="S1" t="s">
        <v>429</v>
      </c>
      <c r="T1" t="s">
        <v>430</v>
      </c>
      <c r="U1" t="s">
        <v>431</v>
      </c>
      <c r="V1" t="s">
        <v>432</v>
      </c>
      <c r="W1" t="s">
        <v>433</v>
      </c>
      <c r="X1" t="s">
        <v>434</v>
      </c>
      <c r="Y1" t="s">
        <v>435</v>
      </c>
      <c r="Z1" t="s">
        <v>436</v>
      </c>
      <c r="AA1" t="s">
        <v>263</v>
      </c>
      <c r="AB1" t="s">
        <v>10</v>
      </c>
      <c r="AC1" t="s">
        <v>11</v>
      </c>
      <c r="AD1" t="s">
        <v>265</v>
      </c>
      <c r="AE1" t="s">
        <v>13</v>
      </c>
      <c r="AF1" t="s">
        <v>437</v>
      </c>
      <c r="AG1" t="s">
        <v>14</v>
      </c>
      <c r="AH1" t="s">
        <v>438</v>
      </c>
      <c r="AI1" t="s">
        <v>15</v>
      </c>
      <c r="AJ1" t="s">
        <v>16</v>
      </c>
      <c r="AK1" t="s">
        <v>439</v>
      </c>
      <c r="AL1" t="s">
        <v>440</v>
      </c>
      <c r="AM1" t="s">
        <v>441</v>
      </c>
      <c r="AN1" t="s">
        <v>442</v>
      </c>
      <c r="AO1" t="s">
        <v>443</v>
      </c>
      <c r="AP1" t="s">
        <v>444</v>
      </c>
      <c r="AQ1" t="s">
        <v>445</v>
      </c>
      <c r="AR1" t="s">
        <v>17</v>
      </c>
      <c r="AS1" t="s">
        <v>18</v>
      </c>
      <c r="AT1" t="s">
        <v>19</v>
      </c>
      <c r="AU1" t="s">
        <v>20</v>
      </c>
      <c r="AV1" t="s">
        <v>21</v>
      </c>
      <c r="AW1" t="s">
        <v>22</v>
      </c>
      <c r="AX1" t="s">
        <v>23</v>
      </c>
      <c r="AY1" t="s">
        <v>24</v>
      </c>
      <c r="AZ1" t="s">
        <v>25</v>
      </c>
      <c r="BA1" t="s">
        <v>26</v>
      </c>
      <c r="BB1" t="s">
        <v>27</v>
      </c>
      <c r="BC1" t="s">
        <v>28</v>
      </c>
      <c r="BD1" t="s">
        <v>29</v>
      </c>
      <c r="BE1" t="s">
        <v>30</v>
      </c>
      <c r="BF1" t="s">
        <v>31</v>
      </c>
      <c r="BG1" t="s">
        <v>272</v>
      </c>
    </row>
    <row r="2" spans="1:59" x14ac:dyDescent="0.3">
      <c r="A2">
        <v>972</v>
      </c>
      <c r="B2" t="s">
        <v>228</v>
      </c>
      <c r="C2" t="s">
        <v>229</v>
      </c>
      <c r="D2" t="s">
        <v>34</v>
      </c>
      <c r="E2" t="s">
        <v>35</v>
      </c>
      <c r="F2">
        <v>51.8</v>
      </c>
      <c r="G2">
        <v>21</v>
      </c>
      <c r="H2">
        <v>37</v>
      </c>
      <c r="I2">
        <v>41</v>
      </c>
      <c r="J2">
        <v>41</v>
      </c>
      <c r="K2">
        <v>41</v>
      </c>
      <c r="L2">
        <v>41</v>
      </c>
      <c r="M2">
        <v>99.6</v>
      </c>
      <c r="N2">
        <v>105.81</v>
      </c>
      <c r="O2">
        <v>7.01</v>
      </c>
      <c r="P2">
        <v>89.61</v>
      </c>
      <c r="Q2">
        <v>97.36</v>
      </c>
      <c r="R2">
        <v>111.8</v>
      </c>
      <c r="S2">
        <v>106.77</v>
      </c>
      <c r="T2">
        <v>111.13</v>
      </c>
      <c r="U2">
        <v>0.98</v>
      </c>
      <c r="V2">
        <v>1.1200000000000001</v>
      </c>
      <c r="W2">
        <v>1.07</v>
      </c>
      <c r="X2">
        <v>1.1200000000000001</v>
      </c>
      <c r="Y2" t="s">
        <v>77</v>
      </c>
      <c r="Z2" t="s">
        <v>77</v>
      </c>
      <c r="AA2">
        <v>4</v>
      </c>
      <c r="AB2" t="s">
        <v>111</v>
      </c>
      <c r="AC2" t="s">
        <v>230</v>
      </c>
      <c r="AD2" t="s">
        <v>132</v>
      </c>
      <c r="AE2" t="s">
        <v>42</v>
      </c>
      <c r="AF2" t="s">
        <v>42</v>
      </c>
      <c r="AG2" t="s">
        <v>42</v>
      </c>
      <c r="AH2" t="s">
        <v>42</v>
      </c>
      <c r="AI2" t="s">
        <v>44</v>
      </c>
      <c r="AJ2" t="s">
        <v>44</v>
      </c>
      <c r="AK2">
        <v>78.48</v>
      </c>
      <c r="AL2">
        <v>68.91</v>
      </c>
      <c r="AM2">
        <v>29.88</v>
      </c>
      <c r="AN2">
        <v>21.52</v>
      </c>
      <c r="AO2">
        <v>8.36</v>
      </c>
      <c r="AP2">
        <v>9.57</v>
      </c>
      <c r="AQ2">
        <v>9.57</v>
      </c>
      <c r="AR2">
        <v>860</v>
      </c>
      <c r="AS2">
        <v>860</v>
      </c>
      <c r="AT2">
        <v>5.9</v>
      </c>
      <c r="AU2">
        <v>7.87</v>
      </c>
      <c r="AV2">
        <v>0</v>
      </c>
      <c r="AW2">
        <v>1584</v>
      </c>
      <c r="AX2">
        <v>0</v>
      </c>
      <c r="AY2">
        <v>3488</v>
      </c>
      <c r="AZ2">
        <v>0</v>
      </c>
      <c r="BA2">
        <v>0</v>
      </c>
      <c r="BB2">
        <v>0</v>
      </c>
      <c r="BC2">
        <v>0</v>
      </c>
      <c r="BD2">
        <v>6768</v>
      </c>
      <c r="BE2">
        <v>0</v>
      </c>
      <c r="BF2">
        <v>1</v>
      </c>
      <c r="BG2">
        <f>ROW()-1</f>
        <v>1</v>
      </c>
    </row>
    <row r="3" spans="1:59" x14ac:dyDescent="0.3">
      <c r="A3">
        <v>762</v>
      </c>
      <c r="B3" t="s">
        <v>180</v>
      </c>
      <c r="C3" t="s">
        <v>181</v>
      </c>
      <c r="D3" t="s">
        <v>110</v>
      </c>
      <c r="E3" t="s">
        <v>35</v>
      </c>
      <c r="F3">
        <v>49.1</v>
      </c>
      <c r="G3">
        <v>20</v>
      </c>
      <c r="H3">
        <v>37</v>
      </c>
      <c r="I3">
        <v>41</v>
      </c>
      <c r="J3">
        <v>38</v>
      </c>
      <c r="K3">
        <v>41</v>
      </c>
      <c r="L3">
        <v>41</v>
      </c>
      <c r="M3">
        <v>66.95</v>
      </c>
      <c r="N3">
        <v>71.13</v>
      </c>
      <c r="O3">
        <v>5.72</v>
      </c>
      <c r="P3">
        <v>60.5</v>
      </c>
      <c r="Q3">
        <v>41.97</v>
      </c>
      <c r="R3">
        <v>28.15</v>
      </c>
      <c r="S3">
        <v>40.71</v>
      </c>
      <c r="T3">
        <v>34.32</v>
      </c>
      <c r="U3">
        <v>0.63</v>
      </c>
      <c r="V3">
        <v>0.42</v>
      </c>
      <c r="W3">
        <v>0.61</v>
      </c>
      <c r="X3">
        <v>0.51</v>
      </c>
      <c r="Y3" t="s">
        <v>90</v>
      </c>
      <c r="Z3" t="s">
        <v>90</v>
      </c>
      <c r="AA3">
        <v>3</v>
      </c>
      <c r="AB3" t="s">
        <v>182</v>
      </c>
      <c r="AC3" t="s">
        <v>141</v>
      </c>
      <c r="AD3" t="s">
        <v>132</v>
      </c>
      <c r="AE3" t="s">
        <v>84</v>
      </c>
      <c r="AF3" t="s">
        <v>84</v>
      </c>
      <c r="AG3" t="s">
        <v>84</v>
      </c>
      <c r="AH3" t="s">
        <v>84</v>
      </c>
      <c r="AI3" t="s">
        <v>44</v>
      </c>
      <c r="AJ3" t="s">
        <v>44</v>
      </c>
      <c r="AK3">
        <v>80.680000000000007</v>
      </c>
      <c r="AL3">
        <v>68.91</v>
      </c>
      <c r="AM3">
        <v>30.94</v>
      </c>
      <c r="AN3">
        <v>19.32</v>
      </c>
      <c r="AO3">
        <v>11.62</v>
      </c>
      <c r="AP3">
        <v>11.77</v>
      </c>
      <c r="AQ3">
        <v>11.77</v>
      </c>
      <c r="AR3">
        <v>1068</v>
      </c>
      <c r="AS3">
        <v>782</v>
      </c>
      <c r="AT3">
        <v>3.99</v>
      </c>
      <c r="AU3">
        <v>3.98</v>
      </c>
      <c r="AV3">
        <v>0</v>
      </c>
      <c r="AW3">
        <v>4259</v>
      </c>
      <c r="AX3">
        <v>0</v>
      </c>
      <c r="AY3">
        <v>0</v>
      </c>
      <c r="AZ3">
        <v>0</v>
      </c>
      <c r="BA3">
        <v>0</v>
      </c>
      <c r="BB3">
        <v>3115</v>
      </c>
      <c r="BC3">
        <v>0</v>
      </c>
      <c r="BD3">
        <v>0</v>
      </c>
      <c r="BE3">
        <v>0</v>
      </c>
      <c r="BF3">
        <v>0</v>
      </c>
      <c r="BG3">
        <f t="shared" ref="BG3:BG63" si="0">ROW()-1</f>
        <v>2</v>
      </c>
    </row>
    <row r="4" spans="1:59" x14ac:dyDescent="0.3">
      <c r="A4">
        <v>602</v>
      </c>
      <c r="B4" t="s">
        <v>146</v>
      </c>
      <c r="C4" t="s">
        <v>147</v>
      </c>
      <c r="D4" t="s">
        <v>34</v>
      </c>
      <c r="E4" t="s">
        <v>61</v>
      </c>
      <c r="F4">
        <v>42.4</v>
      </c>
      <c r="G4">
        <v>19</v>
      </c>
      <c r="H4">
        <v>34</v>
      </c>
      <c r="I4">
        <v>41</v>
      </c>
      <c r="J4">
        <v>41</v>
      </c>
      <c r="K4">
        <v>41</v>
      </c>
      <c r="L4">
        <v>41</v>
      </c>
      <c r="M4">
        <v>61.37</v>
      </c>
      <c r="N4">
        <v>65.2</v>
      </c>
      <c r="O4">
        <v>6.25</v>
      </c>
      <c r="P4">
        <v>58.64</v>
      </c>
      <c r="Q4">
        <v>69.89</v>
      </c>
      <c r="R4">
        <v>58.54</v>
      </c>
      <c r="S4">
        <v>73.53</v>
      </c>
      <c r="T4">
        <v>67.52</v>
      </c>
      <c r="U4">
        <v>1.1399999999999999</v>
      </c>
      <c r="V4">
        <v>0.95</v>
      </c>
      <c r="W4">
        <v>1.2</v>
      </c>
      <c r="X4">
        <v>1.1000000000000001</v>
      </c>
      <c r="Y4" t="s">
        <v>36</v>
      </c>
      <c r="Z4" t="s">
        <v>77</v>
      </c>
      <c r="AA4">
        <v>4</v>
      </c>
      <c r="AB4" t="s">
        <v>148</v>
      </c>
      <c r="AC4" t="s">
        <v>149</v>
      </c>
      <c r="AD4" t="s">
        <v>132</v>
      </c>
      <c r="AE4" t="s">
        <v>41</v>
      </c>
      <c r="AF4" t="s">
        <v>41</v>
      </c>
      <c r="AG4" t="s">
        <v>42</v>
      </c>
      <c r="AH4" t="s">
        <v>42</v>
      </c>
      <c r="AI4" t="s">
        <v>74</v>
      </c>
      <c r="AJ4" t="s">
        <v>44</v>
      </c>
      <c r="AK4">
        <v>84.05</v>
      </c>
      <c r="AL4">
        <v>68.91</v>
      </c>
      <c r="AM4">
        <v>30.48</v>
      </c>
      <c r="AN4">
        <v>15.96</v>
      </c>
      <c r="AO4">
        <v>14.52</v>
      </c>
      <c r="AP4">
        <v>15.14</v>
      </c>
      <c r="AQ4">
        <v>15.14</v>
      </c>
      <c r="AR4">
        <v>1354</v>
      </c>
      <c r="AS4">
        <v>1354</v>
      </c>
      <c r="AT4">
        <v>3.99</v>
      </c>
      <c r="AU4">
        <v>3.96</v>
      </c>
      <c r="AV4">
        <v>0</v>
      </c>
      <c r="AW4">
        <v>5321</v>
      </c>
      <c r="AX4">
        <v>0</v>
      </c>
      <c r="AY4">
        <v>80</v>
      </c>
      <c r="AZ4">
        <v>0</v>
      </c>
      <c r="BA4">
        <v>0</v>
      </c>
      <c r="BB4">
        <v>5361</v>
      </c>
      <c r="BC4">
        <v>0</v>
      </c>
      <c r="BD4">
        <v>0</v>
      </c>
      <c r="BE4">
        <v>0</v>
      </c>
      <c r="BF4">
        <v>1</v>
      </c>
      <c r="BG4">
        <f t="shared" si="0"/>
        <v>3</v>
      </c>
    </row>
    <row r="5" spans="1:59" x14ac:dyDescent="0.3">
      <c r="A5">
        <v>802</v>
      </c>
      <c r="B5" t="s">
        <v>183</v>
      </c>
      <c r="C5" t="s">
        <v>184</v>
      </c>
      <c r="D5" t="s">
        <v>34</v>
      </c>
      <c r="E5" t="s">
        <v>35</v>
      </c>
      <c r="F5">
        <v>34.799999999999997</v>
      </c>
      <c r="G5">
        <v>12</v>
      </c>
      <c r="H5">
        <v>20</v>
      </c>
      <c r="I5">
        <v>34</v>
      </c>
      <c r="J5">
        <v>23</v>
      </c>
      <c r="K5">
        <v>34</v>
      </c>
      <c r="L5">
        <v>30</v>
      </c>
      <c r="M5">
        <v>57.64</v>
      </c>
      <c r="N5">
        <v>61.24</v>
      </c>
      <c r="O5">
        <v>8.94</v>
      </c>
      <c r="P5">
        <v>50.3</v>
      </c>
      <c r="Q5">
        <v>54.32</v>
      </c>
      <c r="R5">
        <v>25.79</v>
      </c>
      <c r="S5">
        <v>38.29</v>
      </c>
      <c r="T5">
        <v>28.8</v>
      </c>
      <c r="U5">
        <v>0.94</v>
      </c>
      <c r="V5">
        <v>0.45</v>
      </c>
      <c r="W5">
        <v>0.66</v>
      </c>
      <c r="X5">
        <v>0.5</v>
      </c>
      <c r="Y5" t="s">
        <v>90</v>
      </c>
      <c r="Z5" t="s">
        <v>90</v>
      </c>
      <c r="AA5">
        <v>6.1</v>
      </c>
      <c r="AB5" t="s">
        <v>185</v>
      </c>
      <c r="AC5" t="s">
        <v>186</v>
      </c>
      <c r="AD5" t="s">
        <v>132</v>
      </c>
      <c r="AE5" t="s">
        <v>42</v>
      </c>
      <c r="AF5" t="s">
        <v>42</v>
      </c>
      <c r="AG5" t="s">
        <v>42</v>
      </c>
      <c r="AH5" t="s">
        <v>42</v>
      </c>
      <c r="AI5" t="s">
        <v>44</v>
      </c>
      <c r="AJ5" t="s">
        <v>44</v>
      </c>
      <c r="AK5">
        <v>82.46</v>
      </c>
      <c r="AL5">
        <v>68.91</v>
      </c>
      <c r="AM5">
        <v>27.34</v>
      </c>
      <c r="AN5">
        <v>17.54</v>
      </c>
      <c r="AO5">
        <v>9.8000000000000007</v>
      </c>
      <c r="AP5">
        <v>13.56</v>
      </c>
      <c r="AQ5">
        <v>13.56</v>
      </c>
      <c r="AR5">
        <v>988</v>
      </c>
      <c r="AS5">
        <v>434</v>
      </c>
      <c r="AT5">
        <v>3.61</v>
      </c>
      <c r="AU5">
        <v>3.84</v>
      </c>
      <c r="AV5">
        <v>53</v>
      </c>
      <c r="AW5">
        <v>3509</v>
      </c>
      <c r="AX5">
        <v>0</v>
      </c>
      <c r="AY5">
        <v>0</v>
      </c>
      <c r="AZ5">
        <v>0</v>
      </c>
      <c r="BA5">
        <v>3</v>
      </c>
      <c r="BB5">
        <v>1662</v>
      </c>
      <c r="BC5">
        <v>0</v>
      </c>
      <c r="BD5">
        <v>0</v>
      </c>
      <c r="BE5">
        <v>0</v>
      </c>
      <c r="BF5">
        <v>1</v>
      </c>
      <c r="BG5">
        <f t="shared" si="0"/>
        <v>4</v>
      </c>
    </row>
    <row r="6" spans="1:59" x14ac:dyDescent="0.3">
      <c r="A6">
        <v>462</v>
      </c>
      <c r="B6" t="s">
        <v>130</v>
      </c>
      <c r="C6" t="s">
        <v>131</v>
      </c>
      <c r="D6" t="s">
        <v>34</v>
      </c>
      <c r="E6" t="s">
        <v>35</v>
      </c>
      <c r="F6">
        <v>44.7</v>
      </c>
      <c r="G6">
        <v>20</v>
      </c>
      <c r="H6">
        <v>34</v>
      </c>
      <c r="I6">
        <v>41</v>
      </c>
      <c r="J6">
        <v>41</v>
      </c>
      <c r="K6">
        <v>41</v>
      </c>
      <c r="L6">
        <v>41</v>
      </c>
      <c r="M6">
        <v>57.06</v>
      </c>
      <c r="N6">
        <v>60.62</v>
      </c>
      <c r="O6">
        <v>5.96</v>
      </c>
      <c r="P6">
        <v>54.65</v>
      </c>
      <c r="Q6">
        <v>89.98</v>
      </c>
      <c r="R6">
        <v>78.37</v>
      </c>
      <c r="S6">
        <v>95.78</v>
      </c>
      <c r="T6">
        <v>84.57</v>
      </c>
      <c r="U6">
        <v>1.58</v>
      </c>
      <c r="V6">
        <v>1.37</v>
      </c>
      <c r="W6">
        <v>1.68</v>
      </c>
      <c r="X6">
        <v>1.48</v>
      </c>
      <c r="Y6" t="s">
        <v>36</v>
      </c>
      <c r="Z6" t="s">
        <v>36</v>
      </c>
      <c r="AA6">
        <v>5.7</v>
      </c>
      <c r="AB6" t="s">
        <v>38</v>
      </c>
      <c r="AC6" t="s">
        <v>63</v>
      </c>
      <c r="AD6" t="s">
        <v>132</v>
      </c>
      <c r="AE6" t="s">
        <v>43</v>
      </c>
      <c r="AF6" t="s">
        <v>43</v>
      </c>
      <c r="AG6" t="s">
        <v>43</v>
      </c>
      <c r="AH6" t="s">
        <v>43</v>
      </c>
      <c r="AI6" t="s">
        <v>74</v>
      </c>
      <c r="AJ6" t="s">
        <v>74</v>
      </c>
      <c r="AK6">
        <v>83.08</v>
      </c>
      <c r="AL6">
        <v>68.91</v>
      </c>
      <c r="AM6">
        <v>30.55</v>
      </c>
      <c r="AN6">
        <v>16.920000000000002</v>
      </c>
      <c r="AO6">
        <v>13.63</v>
      </c>
      <c r="AP6">
        <v>14.17</v>
      </c>
      <c r="AQ6">
        <v>14.17</v>
      </c>
      <c r="AR6">
        <v>1278</v>
      </c>
      <c r="AS6">
        <v>1278</v>
      </c>
      <c r="AT6">
        <v>6.03</v>
      </c>
      <c r="AU6">
        <v>5.2</v>
      </c>
      <c r="AV6">
        <v>0</v>
      </c>
      <c r="AW6">
        <v>2453</v>
      </c>
      <c r="AX6">
        <v>0</v>
      </c>
      <c r="AY6">
        <v>5249</v>
      </c>
      <c r="AZ6">
        <v>0</v>
      </c>
      <c r="BA6">
        <v>0</v>
      </c>
      <c r="BB6">
        <v>3506</v>
      </c>
      <c r="BC6">
        <v>0</v>
      </c>
      <c r="BD6">
        <v>3144</v>
      </c>
      <c r="BE6">
        <v>0</v>
      </c>
      <c r="BF6">
        <v>1</v>
      </c>
      <c r="BG6">
        <f t="shared" si="0"/>
        <v>5</v>
      </c>
    </row>
    <row r="7" spans="1:59" x14ac:dyDescent="0.3">
      <c r="A7">
        <v>318</v>
      </c>
      <c r="B7" t="s">
        <v>75</v>
      </c>
      <c r="C7" t="s">
        <v>76</v>
      </c>
      <c r="D7" t="s">
        <v>34</v>
      </c>
      <c r="E7" t="s">
        <v>55</v>
      </c>
      <c r="F7">
        <v>16.5</v>
      </c>
      <c r="G7">
        <v>8</v>
      </c>
      <c r="H7">
        <v>13</v>
      </c>
      <c r="I7">
        <v>36</v>
      </c>
      <c r="J7">
        <v>40</v>
      </c>
      <c r="K7">
        <v>41</v>
      </c>
      <c r="L7">
        <v>41</v>
      </c>
      <c r="M7">
        <v>40.81</v>
      </c>
      <c r="N7">
        <v>43.36</v>
      </c>
      <c r="O7">
        <v>9.73</v>
      </c>
      <c r="P7">
        <v>33.630000000000003</v>
      </c>
      <c r="Q7">
        <v>48.24</v>
      </c>
      <c r="R7">
        <v>48.49</v>
      </c>
      <c r="S7">
        <v>49.77</v>
      </c>
      <c r="T7">
        <v>48.18</v>
      </c>
      <c r="U7">
        <v>1.18</v>
      </c>
      <c r="V7">
        <v>1.19</v>
      </c>
      <c r="W7">
        <v>1.22</v>
      </c>
      <c r="X7">
        <v>1.18</v>
      </c>
      <c r="Y7" t="s">
        <v>36</v>
      </c>
      <c r="Z7" t="s">
        <v>77</v>
      </c>
      <c r="AA7">
        <v>5.8</v>
      </c>
      <c r="AB7" t="s">
        <v>78</v>
      </c>
      <c r="AD7" t="s">
        <v>40</v>
      </c>
      <c r="AE7" t="s">
        <v>43</v>
      </c>
      <c r="AF7" t="s">
        <v>41</v>
      </c>
      <c r="AG7" t="s">
        <v>41</v>
      </c>
      <c r="AH7" t="s">
        <v>42</v>
      </c>
      <c r="AI7" t="s">
        <v>74</v>
      </c>
      <c r="AJ7" t="s">
        <v>44</v>
      </c>
      <c r="AK7">
        <v>92.9</v>
      </c>
      <c r="AL7">
        <v>68.930000000000007</v>
      </c>
      <c r="AM7">
        <v>13.63</v>
      </c>
      <c r="AN7">
        <v>7.11</v>
      </c>
      <c r="AO7">
        <v>6.52</v>
      </c>
      <c r="AP7">
        <v>23.9</v>
      </c>
      <c r="AQ7">
        <v>23.97</v>
      </c>
      <c r="AR7">
        <v>1844</v>
      </c>
      <c r="AS7">
        <v>2106</v>
      </c>
      <c r="AT7">
        <v>2.85</v>
      </c>
      <c r="AU7">
        <v>2.84</v>
      </c>
      <c r="AV7">
        <v>516</v>
      </c>
      <c r="AW7">
        <v>4274</v>
      </c>
      <c r="AX7">
        <v>0</v>
      </c>
      <c r="AY7">
        <v>464</v>
      </c>
      <c r="AZ7">
        <v>0</v>
      </c>
      <c r="BA7">
        <v>577</v>
      </c>
      <c r="BB7">
        <v>4941</v>
      </c>
      <c r="BC7">
        <v>0</v>
      </c>
      <c r="BD7">
        <v>464</v>
      </c>
      <c r="BE7">
        <v>0</v>
      </c>
      <c r="BF7">
        <v>2</v>
      </c>
      <c r="BG7">
        <f t="shared" si="0"/>
        <v>6</v>
      </c>
    </row>
    <row r="8" spans="1:59" x14ac:dyDescent="0.3">
      <c r="A8">
        <v>922</v>
      </c>
      <c r="B8" t="s">
        <v>218</v>
      </c>
      <c r="C8" t="s">
        <v>219</v>
      </c>
      <c r="D8" t="s">
        <v>47</v>
      </c>
      <c r="E8" t="s">
        <v>61</v>
      </c>
      <c r="F8">
        <v>20.6</v>
      </c>
      <c r="G8">
        <v>7</v>
      </c>
      <c r="H8">
        <v>7</v>
      </c>
      <c r="I8">
        <v>9</v>
      </c>
      <c r="J8">
        <v>36</v>
      </c>
      <c r="K8">
        <v>15</v>
      </c>
      <c r="L8">
        <v>39</v>
      </c>
      <c r="M8">
        <v>35.96</v>
      </c>
      <c r="N8">
        <v>38.200000000000003</v>
      </c>
      <c r="O8">
        <v>17.43</v>
      </c>
      <c r="P8">
        <v>11.41</v>
      </c>
      <c r="Q8">
        <v>10.72</v>
      </c>
      <c r="R8">
        <v>43.02</v>
      </c>
      <c r="S8">
        <v>13</v>
      </c>
      <c r="T8">
        <v>38.049999999999997</v>
      </c>
      <c r="U8">
        <v>0.3</v>
      </c>
      <c r="V8">
        <v>1.2</v>
      </c>
      <c r="W8">
        <v>0.36</v>
      </c>
      <c r="X8">
        <v>1.06</v>
      </c>
      <c r="Y8" t="s">
        <v>48</v>
      </c>
      <c r="Z8" t="s">
        <v>77</v>
      </c>
      <c r="AA8">
        <v>2.8</v>
      </c>
      <c r="AC8" t="s">
        <v>220</v>
      </c>
      <c r="AD8" t="s">
        <v>40</v>
      </c>
      <c r="AE8" t="s">
        <v>51</v>
      </c>
      <c r="AF8" t="s">
        <v>51</v>
      </c>
      <c r="AG8" t="s">
        <v>84</v>
      </c>
      <c r="AH8" t="s">
        <v>51</v>
      </c>
      <c r="AK8">
        <v>91.24</v>
      </c>
      <c r="AL8">
        <v>68.91</v>
      </c>
      <c r="AM8">
        <v>26.25</v>
      </c>
      <c r="AN8">
        <v>8.76</v>
      </c>
      <c r="AO8">
        <v>17.489999999999998</v>
      </c>
      <c r="AP8">
        <v>22.33</v>
      </c>
      <c r="AQ8">
        <v>22.33</v>
      </c>
      <c r="AR8">
        <v>348</v>
      </c>
      <c r="AS8">
        <v>1725</v>
      </c>
      <c r="AT8">
        <v>4</v>
      </c>
      <c r="AU8">
        <v>3.75</v>
      </c>
      <c r="AV8">
        <v>0</v>
      </c>
      <c r="AW8">
        <v>1392</v>
      </c>
      <c r="AX8">
        <v>0</v>
      </c>
      <c r="AY8">
        <v>0</v>
      </c>
      <c r="AZ8">
        <v>0</v>
      </c>
      <c r="BA8">
        <v>3</v>
      </c>
      <c r="BB8">
        <v>6473</v>
      </c>
      <c r="BC8">
        <v>0</v>
      </c>
      <c r="BD8">
        <v>0</v>
      </c>
      <c r="BE8">
        <v>0</v>
      </c>
      <c r="BF8">
        <v>0</v>
      </c>
      <c r="BG8">
        <f t="shared" si="0"/>
        <v>7</v>
      </c>
    </row>
    <row r="9" spans="1:59" x14ac:dyDescent="0.3">
      <c r="A9">
        <v>541</v>
      </c>
      <c r="B9" t="s">
        <v>139</v>
      </c>
      <c r="C9" t="s">
        <v>140</v>
      </c>
      <c r="D9" t="s">
        <v>110</v>
      </c>
      <c r="E9" t="s">
        <v>35</v>
      </c>
      <c r="F9">
        <v>18.7</v>
      </c>
      <c r="G9">
        <v>8</v>
      </c>
      <c r="H9">
        <v>12</v>
      </c>
      <c r="I9">
        <v>34</v>
      </c>
      <c r="J9">
        <v>41</v>
      </c>
      <c r="K9">
        <v>41</v>
      </c>
      <c r="L9">
        <v>41</v>
      </c>
      <c r="M9">
        <v>32.9</v>
      </c>
      <c r="N9">
        <v>34.950000000000003</v>
      </c>
      <c r="O9">
        <v>3.89</v>
      </c>
      <c r="P9">
        <v>21.91</v>
      </c>
      <c r="Q9">
        <v>31.92</v>
      </c>
      <c r="R9">
        <v>43.03</v>
      </c>
      <c r="S9">
        <v>35.409999999999997</v>
      </c>
      <c r="T9">
        <v>41.51</v>
      </c>
      <c r="U9">
        <v>0.97</v>
      </c>
      <c r="V9">
        <v>1.31</v>
      </c>
      <c r="W9">
        <v>1.08</v>
      </c>
      <c r="X9">
        <v>1.26</v>
      </c>
      <c r="Y9" t="s">
        <v>77</v>
      </c>
      <c r="Z9" t="s">
        <v>36</v>
      </c>
      <c r="AA9">
        <v>2.7</v>
      </c>
      <c r="AC9" t="s">
        <v>141</v>
      </c>
      <c r="AD9" t="s">
        <v>40</v>
      </c>
      <c r="AE9" t="s">
        <v>84</v>
      </c>
      <c r="AF9" t="s">
        <v>51</v>
      </c>
      <c r="AG9" t="s">
        <v>42</v>
      </c>
      <c r="AH9" t="s">
        <v>84</v>
      </c>
      <c r="AJ9" t="s">
        <v>44</v>
      </c>
      <c r="AK9">
        <v>90.25</v>
      </c>
      <c r="AL9">
        <v>68.91</v>
      </c>
      <c r="AM9">
        <v>21</v>
      </c>
      <c r="AN9">
        <v>9.75</v>
      </c>
      <c r="AO9">
        <v>11.25</v>
      </c>
      <c r="AP9">
        <v>21.34</v>
      </c>
      <c r="AQ9">
        <v>21.34</v>
      </c>
      <c r="AR9">
        <v>1754</v>
      </c>
      <c r="AS9">
        <v>1926</v>
      </c>
      <c r="AT9">
        <v>3.39</v>
      </c>
      <c r="AU9">
        <v>3.33</v>
      </c>
      <c r="AV9">
        <v>157</v>
      </c>
      <c r="AW9">
        <v>5782</v>
      </c>
      <c r="AX9">
        <v>0</v>
      </c>
      <c r="AY9">
        <v>0</v>
      </c>
      <c r="AZ9">
        <v>0</v>
      </c>
      <c r="BA9">
        <v>177</v>
      </c>
      <c r="BB9">
        <v>6240</v>
      </c>
      <c r="BC9">
        <v>0</v>
      </c>
      <c r="BD9">
        <v>0</v>
      </c>
      <c r="BE9">
        <v>0</v>
      </c>
      <c r="BF9">
        <v>2</v>
      </c>
      <c r="BG9">
        <f t="shared" si="0"/>
        <v>8</v>
      </c>
    </row>
    <row r="10" spans="1:59" x14ac:dyDescent="0.3">
      <c r="A10">
        <v>317</v>
      </c>
      <c r="B10" t="s">
        <v>70</v>
      </c>
      <c r="C10" t="s">
        <v>71</v>
      </c>
      <c r="D10" t="s">
        <v>47</v>
      </c>
      <c r="E10" t="s">
        <v>61</v>
      </c>
      <c r="F10">
        <v>11.1</v>
      </c>
      <c r="G10">
        <v>5</v>
      </c>
      <c r="H10">
        <v>18</v>
      </c>
      <c r="I10">
        <v>41</v>
      </c>
      <c r="J10">
        <v>41</v>
      </c>
      <c r="K10">
        <v>41</v>
      </c>
      <c r="L10">
        <v>41</v>
      </c>
      <c r="M10">
        <v>32.880000000000003</v>
      </c>
      <c r="N10">
        <v>34.93</v>
      </c>
      <c r="O10">
        <v>13.76</v>
      </c>
      <c r="P10">
        <v>37.950000000000003</v>
      </c>
      <c r="Q10">
        <v>108.49</v>
      </c>
      <c r="R10">
        <v>91.26</v>
      </c>
      <c r="S10">
        <v>99.02</v>
      </c>
      <c r="T10">
        <v>93.49</v>
      </c>
      <c r="U10">
        <v>3.3</v>
      </c>
      <c r="V10">
        <v>2.78</v>
      </c>
      <c r="W10">
        <v>3.01</v>
      </c>
      <c r="X10">
        <v>2.84</v>
      </c>
      <c r="Y10" t="s">
        <v>37</v>
      </c>
      <c r="Z10" t="s">
        <v>37</v>
      </c>
      <c r="AA10">
        <v>5.6</v>
      </c>
      <c r="AB10" t="s">
        <v>72</v>
      </c>
      <c r="AC10" t="s">
        <v>73</v>
      </c>
      <c r="AD10" t="s">
        <v>40</v>
      </c>
      <c r="AE10" t="s">
        <v>43</v>
      </c>
      <c r="AF10" t="s">
        <v>41</v>
      </c>
      <c r="AG10" t="s">
        <v>43</v>
      </c>
      <c r="AH10" t="s">
        <v>41</v>
      </c>
      <c r="AI10" t="s">
        <v>74</v>
      </c>
      <c r="AJ10" t="s">
        <v>74</v>
      </c>
      <c r="AK10">
        <v>95.26</v>
      </c>
      <c r="AL10">
        <v>68.91</v>
      </c>
      <c r="AM10">
        <v>23.91</v>
      </c>
      <c r="AN10">
        <v>4.74</v>
      </c>
      <c r="AO10">
        <v>19.170000000000002</v>
      </c>
      <c r="AP10">
        <v>26.36</v>
      </c>
      <c r="AQ10">
        <v>26.36</v>
      </c>
      <c r="AR10">
        <v>2400</v>
      </c>
      <c r="AS10">
        <v>2400</v>
      </c>
      <c r="AT10">
        <v>7.66</v>
      </c>
      <c r="AU10">
        <v>7.04</v>
      </c>
      <c r="AV10">
        <v>5</v>
      </c>
      <c r="AW10">
        <v>15</v>
      </c>
      <c r="AX10">
        <v>280</v>
      </c>
      <c r="AY10">
        <v>18072</v>
      </c>
      <c r="AZ10">
        <v>0</v>
      </c>
      <c r="BA10">
        <v>18</v>
      </c>
      <c r="BB10">
        <v>1285</v>
      </c>
      <c r="BC10">
        <v>215</v>
      </c>
      <c r="BD10">
        <v>15378</v>
      </c>
      <c r="BE10">
        <v>0</v>
      </c>
      <c r="BF10">
        <v>2</v>
      </c>
      <c r="BG10">
        <f t="shared" si="0"/>
        <v>9</v>
      </c>
    </row>
    <row r="11" spans="1:59" x14ac:dyDescent="0.3">
      <c r="A11">
        <v>682</v>
      </c>
      <c r="B11" t="s">
        <v>161</v>
      </c>
      <c r="C11" t="s">
        <v>162</v>
      </c>
      <c r="D11" t="s">
        <v>81</v>
      </c>
      <c r="E11" t="s">
        <v>61</v>
      </c>
      <c r="F11">
        <v>12.7</v>
      </c>
      <c r="G11">
        <v>6</v>
      </c>
      <c r="H11">
        <v>7</v>
      </c>
      <c r="I11">
        <v>26</v>
      </c>
      <c r="J11">
        <v>21</v>
      </c>
      <c r="K11">
        <v>35</v>
      </c>
      <c r="L11">
        <v>35</v>
      </c>
      <c r="M11">
        <v>29.59</v>
      </c>
      <c r="N11">
        <v>31.44</v>
      </c>
      <c r="O11">
        <v>7.84</v>
      </c>
      <c r="P11">
        <v>11.9</v>
      </c>
      <c r="Q11">
        <v>26.08</v>
      </c>
      <c r="R11">
        <v>22.16</v>
      </c>
      <c r="S11">
        <v>32.630000000000003</v>
      </c>
      <c r="T11">
        <v>29.8</v>
      </c>
      <c r="U11">
        <v>0.88</v>
      </c>
      <c r="V11">
        <v>0.75</v>
      </c>
      <c r="W11">
        <v>1.1000000000000001</v>
      </c>
      <c r="X11">
        <v>1.01</v>
      </c>
      <c r="Y11" t="s">
        <v>77</v>
      </c>
      <c r="Z11" t="s">
        <v>77</v>
      </c>
      <c r="AA11">
        <v>4.7</v>
      </c>
      <c r="AB11" t="s">
        <v>163</v>
      </c>
      <c r="AC11" t="s">
        <v>63</v>
      </c>
      <c r="AD11" t="s">
        <v>40</v>
      </c>
      <c r="AE11" t="s">
        <v>42</v>
      </c>
      <c r="AF11" t="s">
        <v>84</v>
      </c>
      <c r="AG11" t="s">
        <v>42</v>
      </c>
      <c r="AH11" t="s">
        <v>84</v>
      </c>
      <c r="AI11" t="s">
        <v>44</v>
      </c>
      <c r="AJ11" t="s">
        <v>44</v>
      </c>
      <c r="AK11">
        <v>94.88</v>
      </c>
      <c r="AL11">
        <v>68.91</v>
      </c>
      <c r="AM11">
        <v>24.61</v>
      </c>
      <c r="AN11">
        <v>5.12</v>
      </c>
      <c r="AO11">
        <v>19.489999999999998</v>
      </c>
      <c r="AP11">
        <v>25.98</v>
      </c>
      <c r="AQ11">
        <v>25.98</v>
      </c>
      <c r="AR11">
        <v>1585</v>
      </c>
      <c r="AS11">
        <v>1169</v>
      </c>
      <c r="AT11">
        <v>3.8</v>
      </c>
      <c r="AU11">
        <v>3.86</v>
      </c>
      <c r="AV11">
        <v>0</v>
      </c>
      <c r="AW11">
        <v>6023</v>
      </c>
      <c r="AX11">
        <v>0</v>
      </c>
      <c r="AY11">
        <v>0</v>
      </c>
      <c r="AZ11">
        <v>0</v>
      </c>
      <c r="BA11">
        <v>0</v>
      </c>
      <c r="BB11">
        <v>4512</v>
      </c>
      <c r="BC11">
        <v>0</v>
      </c>
      <c r="BD11">
        <v>0</v>
      </c>
      <c r="BE11">
        <v>0</v>
      </c>
      <c r="BF11">
        <v>2</v>
      </c>
      <c r="BG11">
        <f t="shared" si="0"/>
        <v>10</v>
      </c>
    </row>
    <row r="12" spans="1:59" x14ac:dyDescent="0.3">
      <c r="A12">
        <v>833</v>
      </c>
      <c r="B12" t="s">
        <v>204</v>
      </c>
      <c r="C12" t="s">
        <v>205</v>
      </c>
      <c r="D12" t="s">
        <v>34</v>
      </c>
      <c r="E12" t="s">
        <v>35</v>
      </c>
      <c r="F12">
        <v>19.7</v>
      </c>
      <c r="G12">
        <v>7</v>
      </c>
      <c r="H12">
        <v>13</v>
      </c>
      <c r="I12">
        <v>37</v>
      </c>
      <c r="J12">
        <v>23</v>
      </c>
      <c r="K12">
        <v>41</v>
      </c>
      <c r="L12">
        <v>40</v>
      </c>
      <c r="M12">
        <v>27.58</v>
      </c>
      <c r="N12">
        <v>29.3</v>
      </c>
      <c r="O12">
        <v>8.98</v>
      </c>
      <c r="P12">
        <v>21.77</v>
      </c>
      <c r="Q12">
        <v>28.57</v>
      </c>
      <c r="R12">
        <v>15.54</v>
      </c>
      <c r="S12">
        <v>28.05</v>
      </c>
      <c r="T12">
        <v>19.5</v>
      </c>
      <c r="U12">
        <v>1.04</v>
      </c>
      <c r="V12">
        <v>0.56000000000000005</v>
      </c>
      <c r="W12">
        <v>1.02</v>
      </c>
      <c r="X12">
        <v>0.71</v>
      </c>
      <c r="Y12" t="s">
        <v>77</v>
      </c>
      <c r="Z12" t="s">
        <v>90</v>
      </c>
      <c r="AA12">
        <v>5.4</v>
      </c>
      <c r="AC12" t="s">
        <v>206</v>
      </c>
      <c r="AD12" t="s">
        <v>40</v>
      </c>
      <c r="AE12" t="s">
        <v>41</v>
      </c>
      <c r="AF12" t="s">
        <v>42</v>
      </c>
      <c r="AG12" t="s">
        <v>42</v>
      </c>
      <c r="AH12" t="s">
        <v>84</v>
      </c>
      <c r="AI12" t="s">
        <v>44</v>
      </c>
      <c r="AJ12" t="s">
        <v>44</v>
      </c>
      <c r="AK12">
        <v>88.77</v>
      </c>
      <c r="AL12">
        <v>68.91</v>
      </c>
      <c r="AM12">
        <v>20.78</v>
      </c>
      <c r="AN12">
        <v>11.23</v>
      </c>
      <c r="AO12">
        <v>9.5500000000000007</v>
      </c>
      <c r="AP12">
        <v>19.87</v>
      </c>
      <c r="AQ12">
        <v>19.87</v>
      </c>
      <c r="AR12">
        <v>1725</v>
      </c>
      <c r="AS12">
        <v>1012</v>
      </c>
      <c r="AT12">
        <v>3.28</v>
      </c>
      <c r="AU12">
        <v>3.73</v>
      </c>
      <c r="AV12">
        <v>180</v>
      </c>
      <c r="AW12">
        <v>5471</v>
      </c>
      <c r="AX12">
        <v>0</v>
      </c>
      <c r="AY12">
        <v>0</v>
      </c>
      <c r="AZ12">
        <v>0</v>
      </c>
      <c r="BA12">
        <v>1</v>
      </c>
      <c r="BB12">
        <v>3774</v>
      </c>
      <c r="BC12">
        <v>0</v>
      </c>
      <c r="BD12">
        <v>0</v>
      </c>
      <c r="BE12">
        <v>0</v>
      </c>
      <c r="BF12">
        <v>2</v>
      </c>
      <c r="BG12">
        <f t="shared" si="0"/>
        <v>11</v>
      </c>
    </row>
    <row r="13" spans="1:59" x14ac:dyDescent="0.3">
      <c r="A13">
        <v>837</v>
      </c>
      <c r="B13" t="s">
        <v>213</v>
      </c>
      <c r="C13" t="s">
        <v>214</v>
      </c>
      <c r="D13" t="s">
        <v>34</v>
      </c>
      <c r="E13" t="s">
        <v>55</v>
      </c>
      <c r="F13">
        <v>19.100000000000001</v>
      </c>
      <c r="G13">
        <v>8</v>
      </c>
      <c r="H13">
        <v>17</v>
      </c>
      <c r="I13">
        <v>24</v>
      </c>
      <c r="J13">
        <v>28</v>
      </c>
      <c r="K13">
        <v>32</v>
      </c>
      <c r="L13">
        <v>37</v>
      </c>
      <c r="M13">
        <v>27.4</v>
      </c>
      <c r="N13">
        <v>29.11</v>
      </c>
      <c r="O13">
        <v>6.09</v>
      </c>
      <c r="P13">
        <v>22.23</v>
      </c>
      <c r="Q13">
        <v>29.38</v>
      </c>
      <c r="R13">
        <v>27.22</v>
      </c>
      <c r="S13">
        <v>30.71</v>
      </c>
      <c r="T13">
        <v>31.25</v>
      </c>
      <c r="U13">
        <v>1.07</v>
      </c>
      <c r="V13">
        <v>0.99</v>
      </c>
      <c r="W13">
        <v>1.1200000000000001</v>
      </c>
      <c r="X13">
        <v>1.1399999999999999</v>
      </c>
      <c r="Y13" t="s">
        <v>77</v>
      </c>
      <c r="Z13" t="s">
        <v>77</v>
      </c>
      <c r="AA13">
        <v>4.9000000000000004</v>
      </c>
      <c r="AB13" t="s">
        <v>182</v>
      </c>
      <c r="AC13" t="s">
        <v>186</v>
      </c>
      <c r="AD13" t="s">
        <v>40</v>
      </c>
      <c r="AE13" t="s">
        <v>42</v>
      </c>
      <c r="AF13" t="s">
        <v>84</v>
      </c>
      <c r="AG13" t="s">
        <v>42</v>
      </c>
      <c r="AH13" t="s">
        <v>84</v>
      </c>
      <c r="AI13" t="s">
        <v>44</v>
      </c>
      <c r="AJ13" t="s">
        <v>44</v>
      </c>
      <c r="AK13">
        <v>88.98</v>
      </c>
      <c r="AL13">
        <v>68.91</v>
      </c>
      <c r="AM13">
        <v>22.83</v>
      </c>
      <c r="AN13">
        <v>11.03</v>
      </c>
      <c r="AO13">
        <v>11.8</v>
      </c>
      <c r="AP13">
        <v>20.07</v>
      </c>
      <c r="AQ13">
        <v>20.07</v>
      </c>
      <c r="AR13">
        <v>1209</v>
      </c>
      <c r="AS13">
        <v>1580</v>
      </c>
      <c r="AT13">
        <v>3.8</v>
      </c>
      <c r="AU13">
        <v>3.51</v>
      </c>
      <c r="AV13">
        <v>20</v>
      </c>
      <c r="AW13">
        <v>4574</v>
      </c>
      <c r="AX13">
        <v>0</v>
      </c>
      <c r="AY13">
        <v>0</v>
      </c>
      <c r="AZ13">
        <v>0</v>
      </c>
      <c r="BA13">
        <v>111</v>
      </c>
      <c r="BB13">
        <v>5434</v>
      </c>
      <c r="BC13">
        <v>0</v>
      </c>
      <c r="BD13">
        <v>0</v>
      </c>
      <c r="BE13">
        <v>0</v>
      </c>
      <c r="BF13">
        <v>2</v>
      </c>
      <c r="BG13">
        <f t="shared" si="0"/>
        <v>12</v>
      </c>
    </row>
    <row r="14" spans="1:59" x14ac:dyDescent="0.3">
      <c r="A14">
        <v>641</v>
      </c>
      <c r="B14" t="s">
        <v>158</v>
      </c>
      <c r="C14" t="s">
        <v>159</v>
      </c>
      <c r="D14" t="s">
        <v>129</v>
      </c>
      <c r="E14" t="s">
        <v>35</v>
      </c>
      <c r="F14">
        <v>22</v>
      </c>
      <c r="G14">
        <v>9</v>
      </c>
      <c r="H14">
        <v>7</v>
      </c>
      <c r="I14">
        <v>23</v>
      </c>
      <c r="J14">
        <v>41</v>
      </c>
      <c r="K14">
        <v>38</v>
      </c>
      <c r="L14">
        <v>41</v>
      </c>
      <c r="M14">
        <v>26.97</v>
      </c>
      <c r="N14">
        <v>28.65</v>
      </c>
      <c r="O14">
        <v>6.36</v>
      </c>
      <c r="P14">
        <v>16.579999999999998</v>
      </c>
      <c r="Q14">
        <v>32.83</v>
      </c>
      <c r="R14">
        <v>82.84</v>
      </c>
      <c r="S14">
        <v>51.64</v>
      </c>
      <c r="T14">
        <v>69.59</v>
      </c>
      <c r="U14">
        <v>1.22</v>
      </c>
      <c r="V14">
        <v>3.07</v>
      </c>
      <c r="W14">
        <v>1.91</v>
      </c>
      <c r="X14">
        <v>2.58</v>
      </c>
      <c r="Y14" t="s">
        <v>36</v>
      </c>
      <c r="Z14" t="s">
        <v>37</v>
      </c>
      <c r="AA14">
        <v>6.3</v>
      </c>
      <c r="AB14" t="s">
        <v>160</v>
      </c>
      <c r="AD14" t="s">
        <v>40</v>
      </c>
      <c r="AE14" t="s">
        <v>43</v>
      </c>
      <c r="AF14" t="s">
        <v>41</v>
      </c>
      <c r="AG14" t="s">
        <v>43</v>
      </c>
      <c r="AH14" t="s">
        <v>41</v>
      </c>
      <c r="AI14" t="s">
        <v>74</v>
      </c>
      <c r="AJ14" t="s">
        <v>74</v>
      </c>
      <c r="AK14">
        <v>90.09</v>
      </c>
      <c r="AL14">
        <v>68.91</v>
      </c>
      <c r="AM14">
        <v>20.079999999999998</v>
      </c>
      <c r="AN14">
        <v>9.91</v>
      </c>
      <c r="AO14">
        <v>10.17</v>
      </c>
      <c r="AP14">
        <v>21.18</v>
      </c>
      <c r="AQ14">
        <v>21.18</v>
      </c>
      <c r="AR14">
        <v>742</v>
      </c>
      <c r="AS14">
        <v>1915</v>
      </c>
      <c r="AT14">
        <v>3.57</v>
      </c>
      <c r="AU14">
        <v>3.98</v>
      </c>
      <c r="AV14">
        <v>14</v>
      </c>
      <c r="AW14">
        <v>2635</v>
      </c>
      <c r="AX14">
        <v>0</v>
      </c>
      <c r="AY14">
        <v>0</v>
      </c>
      <c r="AZ14">
        <v>0</v>
      </c>
      <c r="BA14">
        <v>147</v>
      </c>
      <c r="BB14">
        <v>5150</v>
      </c>
      <c r="BC14">
        <v>30</v>
      </c>
      <c r="BD14">
        <v>2288</v>
      </c>
      <c r="BE14">
        <v>0</v>
      </c>
      <c r="BF14">
        <v>2</v>
      </c>
      <c r="BG14">
        <f t="shared" si="0"/>
        <v>13</v>
      </c>
    </row>
    <row r="15" spans="1:59" x14ac:dyDescent="0.3">
      <c r="A15">
        <v>817</v>
      </c>
      <c r="B15" t="s">
        <v>189</v>
      </c>
      <c r="C15" t="s">
        <v>190</v>
      </c>
      <c r="D15" t="s">
        <v>129</v>
      </c>
      <c r="E15" t="s">
        <v>35</v>
      </c>
      <c r="F15">
        <v>12.1</v>
      </c>
      <c r="G15">
        <v>6</v>
      </c>
      <c r="H15">
        <v>7</v>
      </c>
      <c r="I15">
        <v>15</v>
      </c>
      <c r="J15">
        <v>15</v>
      </c>
      <c r="K15">
        <v>25</v>
      </c>
      <c r="L15">
        <v>21</v>
      </c>
      <c r="M15">
        <v>26.1</v>
      </c>
      <c r="N15">
        <v>27.73</v>
      </c>
      <c r="O15">
        <v>4.6900000000000004</v>
      </c>
      <c r="P15">
        <v>15.69</v>
      </c>
      <c r="Q15">
        <v>21.43</v>
      </c>
      <c r="R15">
        <v>17.61</v>
      </c>
      <c r="S15">
        <v>23.55</v>
      </c>
      <c r="T15">
        <v>19.399999999999999</v>
      </c>
      <c r="U15">
        <v>0.82</v>
      </c>
      <c r="V15">
        <v>0.67</v>
      </c>
      <c r="W15">
        <v>0.9</v>
      </c>
      <c r="X15">
        <v>0.74</v>
      </c>
      <c r="Y15" t="s">
        <v>77</v>
      </c>
      <c r="Z15" t="s">
        <v>90</v>
      </c>
      <c r="AA15">
        <v>4.9000000000000004</v>
      </c>
      <c r="AB15" t="s">
        <v>111</v>
      </c>
      <c r="AC15" t="s">
        <v>82</v>
      </c>
      <c r="AD15" t="s">
        <v>40</v>
      </c>
      <c r="AE15" t="s">
        <v>42</v>
      </c>
      <c r="AF15" t="s">
        <v>84</v>
      </c>
      <c r="AG15" t="s">
        <v>84</v>
      </c>
      <c r="AH15" t="s">
        <v>51</v>
      </c>
      <c r="AI15" t="s">
        <v>44</v>
      </c>
      <c r="AK15">
        <v>91.96</v>
      </c>
      <c r="AL15">
        <v>68.97</v>
      </c>
      <c r="AM15">
        <v>12.82</v>
      </c>
      <c r="AN15">
        <v>8.0399999999999991</v>
      </c>
      <c r="AO15">
        <v>4.78</v>
      </c>
      <c r="AP15">
        <v>22.75</v>
      </c>
      <c r="AQ15">
        <v>22.99</v>
      </c>
      <c r="AR15">
        <v>544</v>
      </c>
      <c r="AS15">
        <v>458</v>
      </c>
      <c r="AT15">
        <v>3.4</v>
      </c>
      <c r="AU15">
        <v>3.47</v>
      </c>
      <c r="AV15">
        <v>36</v>
      </c>
      <c r="AW15">
        <v>1812</v>
      </c>
      <c r="AX15">
        <v>0</v>
      </c>
      <c r="AY15">
        <v>0</v>
      </c>
      <c r="AZ15">
        <v>0</v>
      </c>
      <c r="BA15">
        <v>36</v>
      </c>
      <c r="BB15">
        <v>1554</v>
      </c>
      <c r="BC15">
        <v>0</v>
      </c>
      <c r="BD15">
        <v>0</v>
      </c>
      <c r="BE15">
        <v>0</v>
      </c>
      <c r="BF15">
        <v>2</v>
      </c>
      <c r="BG15">
        <f t="shared" si="0"/>
        <v>14</v>
      </c>
    </row>
    <row r="16" spans="1:59" x14ac:dyDescent="0.3">
      <c r="A16">
        <v>402</v>
      </c>
      <c r="B16" t="s">
        <v>106</v>
      </c>
      <c r="C16" t="s">
        <v>107</v>
      </c>
      <c r="D16" t="s">
        <v>104</v>
      </c>
      <c r="E16" t="s">
        <v>61</v>
      </c>
      <c r="F16">
        <v>18.399999999999999</v>
      </c>
      <c r="G16">
        <v>8</v>
      </c>
      <c r="H16">
        <v>12</v>
      </c>
      <c r="I16">
        <v>20</v>
      </c>
      <c r="J16">
        <v>24</v>
      </c>
      <c r="K16">
        <v>36</v>
      </c>
      <c r="L16">
        <v>36</v>
      </c>
      <c r="M16">
        <v>24.15</v>
      </c>
      <c r="N16">
        <v>25.66</v>
      </c>
      <c r="O16">
        <v>5.58</v>
      </c>
      <c r="P16">
        <v>16.82</v>
      </c>
      <c r="Q16">
        <v>20.37</v>
      </c>
      <c r="R16">
        <v>21.53</v>
      </c>
      <c r="S16">
        <v>24.8</v>
      </c>
      <c r="T16">
        <v>23.98</v>
      </c>
      <c r="U16">
        <v>0.84</v>
      </c>
      <c r="V16">
        <v>0.89</v>
      </c>
      <c r="W16">
        <v>1.03</v>
      </c>
      <c r="X16">
        <v>0.99</v>
      </c>
      <c r="Y16" t="s">
        <v>77</v>
      </c>
      <c r="Z16" t="s">
        <v>77</v>
      </c>
      <c r="AA16">
        <v>5.6</v>
      </c>
      <c r="AB16" t="s">
        <v>38</v>
      </c>
      <c r="AC16" t="s">
        <v>82</v>
      </c>
      <c r="AD16" t="s">
        <v>40</v>
      </c>
      <c r="AE16" t="s">
        <v>41</v>
      </c>
      <c r="AF16" t="s">
        <v>42</v>
      </c>
      <c r="AG16" t="s">
        <v>41</v>
      </c>
      <c r="AH16" t="s">
        <v>42</v>
      </c>
      <c r="AI16" t="s">
        <v>44</v>
      </c>
      <c r="AJ16" t="s">
        <v>44</v>
      </c>
      <c r="AK16">
        <v>92.46</v>
      </c>
      <c r="AL16">
        <v>68.91</v>
      </c>
      <c r="AM16">
        <v>22.83</v>
      </c>
      <c r="AN16">
        <v>7.54</v>
      </c>
      <c r="AO16">
        <v>15.29</v>
      </c>
      <c r="AP16">
        <v>23.54</v>
      </c>
      <c r="AQ16">
        <v>23.55</v>
      </c>
      <c r="AR16">
        <v>1117</v>
      </c>
      <c r="AS16">
        <v>1312</v>
      </c>
      <c r="AT16">
        <v>3.92</v>
      </c>
      <c r="AU16">
        <v>3.73</v>
      </c>
      <c r="AV16">
        <v>0</v>
      </c>
      <c r="AW16">
        <v>4375</v>
      </c>
      <c r="AX16">
        <v>0</v>
      </c>
      <c r="AY16">
        <v>0</v>
      </c>
      <c r="AZ16">
        <v>0</v>
      </c>
      <c r="BA16">
        <v>76</v>
      </c>
      <c r="BB16">
        <v>4819</v>
      </c>
      <c r="BC16">
        <v>0</v>
      </c>
      <c r="BD16">
        <v>0</v>
      </c>
      <c r="BE16">
        <v>0</v>
      </c>
      <c r="BF16">
        <v>2</v>
      </c>
      <c r="BG16">
        <f t="shared" si="0"/>
        <v>15</v>
      </c>
    </row>
    <row r="17" spans="1:59" x14ac:dyDescent="0.3">
      <c r="A17">
        <v>129</v>
      </c>
      <c r="B17" t="s">
        <v>53</v>
      </c>
      <c r="C17" t="s">
        <v>54</v>
      </c>
      <c r="D17" t="s">
        <v>34</v>
      </c>
      <c r="E17" t="s">
        <v>55</v>
      </c>
      <c r="F17">
        <v>8.5</v>
      </c>
      <c r="G17">
        <v>2</v>
      </c>
      <c r="H17">
        <v>1</v>
      </c>
      <c r="I17">
        <v>1</v>
      </c>
      <c r="J17">
        <v>0</v>
      </c>
      <c r="K17">
        <v>1</v>
      </c>
      <c r="L17">
        <v>0</v>
      </c>
      <c r="M17">
        <v>22.86</v>
      </c>
      <c r="N17">
        <v>24.29</v>
      </c>
      <c r="O17">
        <v>45.73</v>
      </c>
      <c r="P17">
        <v>0.48</v>
      </c>
      <c r="Q17">
        <v>0.21</v>
      </c>
      <c r="R17">
        <v>0</v>
      </c>
      <c r="S17">
        <v>7.0000000000000007E-2</v>
      </c>
      <c r="T17">
        <v>0</v>
      </c>
      <c r="U17">
        <v>0.01</v>
      </c>
      <c r="V17">
        <v>0</v>
      </c>
      <c r="W17">
        <v>0</v>
      </c>
      <c r="X17">
        <v>0</v>
      </c>
      <c r="Y17" t="s">
        <v>48</v>
      </c>
      <c r="Z17" t="s">
        <v>49</v>
      </c>
      <c r="AA17">
        <v>3.3</v>
      </c>
      <c r="AB17" t="s">
        <v>56</v>
      </c>
      <c r="AC17" t="s">
        <v>57</v>
      </c>
      <c r="AD17" t="s">
        <v>40</v>
      </c>
      <c r="AE17" t="s">
        <v>51</v>
      </c>
      <c r="AF17" t="s">
        <v>51</v>
      </c>
      <c r="AG17" t="s">
        <v>52</v>
      </c>
      <c r="AH17" t="s">
        <v>52</v>
      </c>
      <c r="AK17">
        <v>95.92</v>
      </c>
      <c r="AL17">
        <v>69.040000000000006</v>
      </c>
      <c r="AM17">
        <v>16.73</v>
      </c>
      <c r="AN17">
        <v>4.08</v>
      </c>
      <c r="AO17">
        <v>12.65</v>
      </c>
      <c r="AP17">
        <v>26.59</v>
      </c>
      <c r="AQ17">
        <v>26.88</v>
      </c>
      <c r="AR17">
        <v>0</v>
      </c>
      <c r="AS17">
        <v>0</v>
      </c>
      <c r="AT17">
        <v>0</v>
      </c>
      <c r="AU17">
        <v>0</v>
      </c>
      <c r="AV17">
        <v>0</v>
      </c>
      <c r="AW17">
        <v>0</v>
      </c>
      <c r="AX17">
        <v>0</v>
      </c>
      <c r="AY17">
        <v>0</v>
      </c>
      <c r="AZ17">
        <v>0</v>
      </c>
      <c r="BA17">
        <v>0</v>
      </c>
      <c r="BB17">
        <v>0</v>
      </c>
      <c r="BC17">
        <v>0</v>
      </c>
      <c r="BD17">
        <v>0</v>
      </c>
      <c r="BE17">
        <v>0</v>
      </c>
      <c r="BF17">
        <v>0</v>
      </c>
      <c r="BG17">
        <f t="shared" si="0"/>
        <v>16</v>
      </c>
    </row>
    <row r="18" spans="1:59" x14ac:dyDescent="0.3">
      <c r="A18">
        <v>544</v>
      </c>
      <c r="B18" t="s">
        <v>142</v>
      </c>
      <c r="C18" t="s">
        <v>143</v>
      </c>
      <c r="D18" t="s">
        <v>60</v>
      </c>
      <c r="E18" t="s">
        <v>61</v>
      </c>
      <c r="F18">
        <v>21</v>
      </c>
      <c r="G18">
        <v>10</v>
      </c>
      <c r="H18">
        <v>14</v>
      </c>
      <c r="I18">
        <v>41</v>
      </c>
      <c r="J18">
        <v>41</v>
      </c>
      <c r="K18">
        <v>41</v>
      </c>
      <c r="L18">
        <v>41</v>
      </c>
      <c r="M18">
        <v>21.74</v>
      </c>
      <c r="N18">
        <v>23.1</v>
      </c>
      <c r="O18">
        <v>3.9</v>
      </c>
      <c r="P18">
        <v>16.63</v>
      </c>
      <c r="Q18">
        <v>72.540000000000006</v>
      </c>
      <c r="R18">
        <v>82.47</v>
      </c>
      <c r="S18">
        <v>70.19</v>
      </c>
      <c r="T18">
        <v>80.38</v>
      </c>
      <c r="U18">
        <v>3.34</v>
      </c>
      <c r="V18">
        <v>3.79</v>
      </c>
      <c r="W18">
        <v>3.23</v>
      </c>
      <c r="X18">
        <v>3.7</v>
      </c>
      <c r="Y18" t="s">
        <v>37</v>
      </c>
      <c r="Z18" t="s">
        <v>37</v>
      </c>
      <c r="AA18">
        <v>4</v>
      </c>
      <c r="AC18" t="s">
        <v>141</v>
      </c>
      <c r="AD18" t="s">
        <v>40</v>
      </c>
      <c r="AE18" t="s">
        <v>43</v>
      </c>
      <c r="AF18" t="s">
        <v>41</v>
      </c>
      <c r="AG18" t="s">
        <v>43</v>
      </c>
      <c r="AH18" t="s">
        <v>41</v>
      </c>
      <c r="AI18" t="s">
        <v>74</v>
      </c>
      <c r="AJ18" t="s">
        <v>74</v>
      </c>
      <c r="AK18">
        <v>89.95</v>
      </c>
      <c r="AL18">
        <v>68.91</v>
      </c>
      <c r="AM18">
        <v>26.43</v>
      </c>
      <c r="AN18">
        <v>10.050000000000001</v>
      </c>
      <c r="AO18">
        <v>16.38</v>
      </c>
      <c r="AP18">
        <v>21.05</v>
      </c>
      <c r="AQ18">
        <v>21.05</v>
      </c>
      <c r="AR18">
        <v>1917</v>
      </c>
      <c r="AS18">
        <v>1917</v>
      </c>
      <c r="AT18">
        <v>3.81</v>
      </c>
      <c r="AU18">
        <v>5.39</v>
      </c>
      <c r="AV18">
        <v>10</v>
      </c>
      <c r="AW18">
        <v>7133</v>
      </c>
      <c r="AX18">
        <v>0</v>
      </c>
      <c r="AY18">
        <v>164</v>
      </c>
      <c r="AZ18">
        <v>0</v>
      </c>
      <c r="BA18">
        <v>0</v>
      </c>
      <c r="BB18">
        <v>4497</v>
      </c>
      <c r="BC18">
        <v>50</v>
      </c>
      <c r="BD18">
        <v>5792</v>
      </c>
      <c r="BE18">
        <v>0</v>
      </c>
      <c r="BF18">
        <v>1</v>
      </c>
      <c r="BG18">
        <f t="shared" si="0"/>
        <v>17</v>
      </c>
    </row>
    <row r="19" spans="1:59" x14ac:dyDescent="0.3">
      <c r="A19">
        <v>552</v>
      </c>
      <c r="B19" t="s">
        <v>144</v>
      </c>
      <c r="C19" t="s">
        <v>145</v>
      </c>
      <c r="D19" t="s">
        <v>47</v>
      </c>
      <c r="E19" t="s">
        <v>61</v>
      </c>
      <c r="F19">
        <v>22.3</v>
      </c>
      <c r="G19">
        <v>9</v>
      </c>
      <c r="H19">
        <v>18</v>
      </c>
      <c r="I19">
        <v>38</v>
      </c>
      <c r="J19">
        <v>38</v>
      </c>
      <c r="K19">
        <v>38</v>
      </c>
      <c r="L19">
        <v>38</v>
      </c>
      <c r="M19">
        <v>21.31</v>
      </c>
      <c r="N19">
        <v>22.64</v>
      </c>
      <c r="O19">
        <v>5.89</v>
      </c>
      <c r="P19">
        <v>21.16</v>
      </c>
      <c r="Q19">
        <v>46.86</v>
      </c>
      <c r="R19">
        <v>62.48</v>
      </c>
      <c r="S19">
        <v>54.53</v>
      </c>
      <c r="T19">
        <v>61.84</v>
      </c>
      <c r="U19">
        <v>2.2000000000000002</v>
      </c>
      <c r="V19">
        <v>2.93</v>
      </c>
      <c r="W19">
        <v>2.56</v>
      </c>
      <c r="X19">
        <v>2.9</v>
      </c>
      <c r="Y19" t="s">
        <v>37</v>
      </c>
      <c r="Z19" t="s">
        <v>37</v>
      </c>
      <c r="AA19">
        <v>5.5</v>
      </c>
      <c r="AC19" t="s">
        <v>82</v>
      </c>
      <c r="AD19" t="s">
        <v>40</v>
      </c>
      <c r="AE19" t="s">
        <v>43</v>
      </c>
      <c r="AF19" t="s">
        <v>41</v>
      </c>
      <c r="AG19" t="s">
        <v>43</v>
      </c>
      <c r="AH19" t="s">
        <v>41</v>
      </c>
      <c r="AI19" t="s">
        <v>74</v>
      </c>
      <c r="AJ19" t="s">
        <v>74</v>
      </c>
      <c r="AK19">
        <v>93.97</v>
      </c>
      <c r="AL19">
        <v>68.91</v>
      </c>
      <c r="AM19">
        <v>25.89</v>
      </c>
      <c r="AN19">
        <v>6.03</v>
      </c>
      <c r="AO19">
        <v>19.86</v>
      </c>
      <c r="AP19">
        <v>25.06</v>
      </c>
      <c r="AQ19">
        <v>25.06</v>
      </c>
      <c r="AR19">
        <v>2014</v>
      </c>
      <c r="AS19">
        <v>2014</v>
      </c>
      <c r="AT19">
        <v>3.77</v>
      </c>
      <c r="AU19">
        <v>3.77</v>
      </c>
      <c r="AV19">
        <v>1</v>
      </c>
      <c r="AW19">
        <v>7601</v>
      </c>
      <c r="AX19">
        <v>0</v>
      </c>
      <c r="AY19">
        <v>0</v>
      </c>
      <c r="AZ19">
        <v>0</v>
      </c>
      <c r="BA19">
        <v>1</v>
      </c>
      <c r="BB19">
        <v>7601</v>
      </c>
      <c r="BC19">
        <v>0</v>
      </c>
      <c r="BD19">
        <v>0</v>
      </c>
      <c r="BE19">
        <v>0</v>
      </c>
      <c r="BF19">
        <v>1</v>
      </c>
      <c r="BG19">
        <f t="shared" si="0"/>
        <v>18</v>
      </c>
    </row>
    <row r="20" spans="1:59" x14ac:dyDescent="0.3">
      <c r="A20">
        <v>407</v>
      </c>
      <c r="B20" t="s">
        <v>119</v>
      </c>
      <c r="C20" t="s">
        <v>120</v>
      </c>
      <c r="D20" t="s">
        <v>104</v>
      </c>
      <c r="E20" t="s">
        <v>35</v>
      </c>
      <c r="F20">
        <v>23.7</v>
      </c>
      <c r="G20">
        <v>9</v>
      </c>
      <c r="H20">
        <v>14</v>
      </c>
      <c r="I20">
        <v>37</v>
      </c>
      <c r="J20">
        <v>30</v>
      </c>
      <c r="K20">
        <v>38</v>
      </c>
      <c r="L20">
        <v>36</v>
      </c>
      <c r="M20">
        <v>20.47</v>
      </c>
      <c r="N20">
        <v>21.75</v>
      </c>
      <c r="O20">
        <v>3.49</v>
      </c>
      <c r="P20">
        <v>18.93</v>
      </c>
      <c r="Q20">
        <v>32.1</v>
      </c>
      <c r="R20">
        <v>20.45</v>
      </c>
      <c r="S20">
        <v>27.86</v>
      </c>
      <c r="T20">
        <v>24</v>
      </c>
      <c r="U20">
        <v>1.57</v>
      </c>
      <c r="V20">
        <v>1</v>
      </c>
      <c r="W20">
        <v>1.36</v>
      </c>
      <c r="X20">
        <v>1.17</v>
      </c>
      <c r="Y20" t="s">
        <v>36</v>
      </c>
      <c r="Z20" t="s">
        <v>77</v>
      </c>
      <c r="AA20">
        <v>4.4000000000000004</v>
      </c>
      <c r="AC20" t="s">
        <v>121</v>
      </c>
      <c r="AD20" t="s">
        <v>40</v>
      </c>
      <c r="AE20" t="s">
        <v>41</v>
      </c>
      <c r="AF20" t="s">
        <v>42</v>
      </c>
      <c r="AG20" t="s">
        <v>42</v>
      </c>
      <c r="AH20" t="s">
        <v>84</v>
      </c>
      <c r="AI20" t="s">
        <v>44</v>
      </c>
      <c r="AJ20" t="s">
        <v>44</v>
      </c>
      <c r="AK20">
        <v>88.58</v>
      </c>
      <c r="AL20">
        <v>68.91</v>
      </c>
      <c r="AM20">
        <v>24.63</v>
      </c>
      <c r="AN20">
        <v>11.42</v>
      </c>
      <c r="AO20">
        <v>13.21</v>
      </c>
      <c r="AP20">
        <v>19.68</v>
      </c>
      <c r="AQ20">
        <v>19.68</v>
      </c>
      <c r="AR20">
        <v>1514</v>
      </c>
      <c r="AS20">
        <v>1185</v>
      </c>
      <c r="AT20">
        <v>3.5</v>
      </c>
      <c r="AU20">
        <v>3.57</v>
      </c>
      <c r="AV20">
        <v>85</v>
      </c>
      <c r="AW20">
        <v>5217</v>
      </c>
      <c r="AX20">
        <v>0</v>
      </c>
      <c r="AY20">
        <v>0</v>
      </c>
      <c r="AZ20">
        <v>0</v>
      </c>
      <c r="BA20">
        <v>67</v>
      </c>
      <c r="BB20">
        <v>4165</v>
      </c>
      <c r="BC20">
        <v>0</v>
      </c>
      <c r="BD20">
        <v>0</v>
      </c>
      <c r="BE20">
        <v>0</v>
      </c>
      <c r="BF20">
        <v>2</v>
      </c>
      <c r="BG20">
        <f t="shared" si="0"/>
        <v>19</v>
      </c>
    </row>
    <row r="21" spans="1:59" x14ac:dyDescent="0.3">
      <c r="A21">
        <v>901</v>
      </c>
      <c r="B21" t="s">
        <v>215</v>
      </c>
      <c r="C21" t="s">
        <v>216</v>
      </c>
      <c r="D21" t="s">
        <v>129</v>
      </c>
      <c r="E21" t="s">
        <v>61</v>
      </c>
      <c r="F21">
        <v>14.2</v>
      </c>
      <c r="G21">
        <v>5</v>
      </c>
      <c r="H21">
        <v>6</v>
      </c>
      <c r="I21">
        <v>5</v>
      </c>
      <c r="J21">
        <v>35</v>
      </c>
      <c r="K21">
        <v>11</v>
      </c>
      <c r="L21">
        <v>35</v>
      </c>
      <c r="M21">
        <v>17.079999999999998</v>
      </c>
      <c r="N21">
        <v>18.149999999999999</v>
      </c>
      <c r="O21">
        <v>12.31</v>
      </c>
      <c r="P21">
        <v>8.7799999999999994</v>
      </c>
      <c r="Q21">
        <v>5.42</v>
      </c>
      <c r="R21">
        <v>51.1</v>
      </c>
      <c r="S21">
        <v>10.44</v>
      </c>
      <c r="T21">
        <v>39.36</v>
      </c>
      <c r="U21">
        <v>0.32</v>
      </c>
      <c r="V21">
        <v>2.99</v>
      </c>
      <c r="W21">
        <v>0.61</v>
      </c>
      <c r="X21">
        <v>2.2999999999999998</v>
      </c>
      <c r="Y21" t="s">
        <v>90</v>
      </c>
      <c r="Z21" t="s">
        <v>37</v>
      </c>
      <c r="AA21">
        <v>3.8</v>
      </c>
      <c r="AC21" t="s">
        <v>217</v>
      </c>
      <c r="AD21" t="s">
        <v>40</v>
      </c>
      <c r="AE21" t="s">
        <v>84</v>
      </c>
      <c r="AF21" t="s">
        <v>51</v>
      </c>
      <c r="AG21" t="s">
        <v>43</v>
      </c>
      <c r="AH21" t="s">
        <v>41</v>
      </c>
      <c r="AJ21" t="s">
        <v>74</v>
      </c>
      <c r="AK21">
        <v>94.3</v>
      </c>
      <c r="AL21">
        <v>68.91</v>
      </c>
      <c r="AM21">
        <v>26.2</v>
      </c>
      <c r="AN21">
        <v>5.71</v>
      </c>
      <c r="AO21">
        <v>20.49</v>
      </c>
      <c r="AP21">
        <v>25.39</v>
      </c>
      <c r="AQ21">
        <v>25.39</v>
      </c>
      <c r="AR21">
        <v>81</v>
      </c>
      <c r="AS21">
        <v>2184</v>
      </c>
      <c r="AT21">
        <v>4</v>
      </c>
      <c r="AU21">
        <v>3.82</v>
      </c>
      <c r="AV21">
        <v>0</v>
      </c>
      <c r="AW21">
        <v>324</v>
      </c>
      <c r="AX21">
        <v>0</v>
      </c>
      <c r="AY21">
        <v>0</v>
      </c>
      <c r="AZ21">
        <v>0</v>
      </c>
      <c r="BA21">
        <v>26</v>
      </c>
      <c r="BB21">
        <v>8311</v>
      </c>
      <c r="BC21">
        <v>0</v>
      </c>
      <c r="BD21">
        <v>0</v>
      </c>
      <c r="BE21">
        <v>0</v>
      </c>
      <c r="BF21">
        <v>1</v>
      </c>
      <c r="BG21">
        <f t="shared" si="0"/>
        <v>20</v>
      </c>
    </row>
    <row r="22" spans="1:59" x14ac:dyDescent="0.3">
      <c r="A22">
        <v>731</v>
      </c>
      <c r="B22" t="s">
        <v>167</v>
      </c>
      <c r="C22" t="s">
        <v>168</v>
      </c>
      <c r="D22" t="s">
        <v>81</v>
      </c>
      <c r="E22" t="s">
        <v>61</v>
      </c>
      <c r="F22">
        <v>9</v>
      </c>
      <c r="G22">
        <v>3</v>
      </c>
      <c r="H22">
        <v>3</v>
      </c>
      <c r="I22">
        <v>13</v>
      </c>
      <c r="J22">
        <v>37</v>
      </c>
      <c r="K22">
        <v>38</v>
      </c>
      <c r="L22">
        <v>41</v>
      </c>
      <c r="M22">
        <v>17.059999999999999</v>
      </c>
      <c r="N22">
        <v>18.12</v>
      </c>
      <c r="O22">
        <v>6.09</v>
      </c>
      <c r="P22">
        <v>1.9</v>
      </c>
      <c r="Q22">
        <v>10.210000000000001</v>
      </c>
      <c r="R22">
        <v>32.24</v>
      </c>
      <c r="S22">
        <v>21.47</v>
      </c>
      <c r="T22">
        <v>27.93</v>
      </c>
      <c r="U22">
        <v>0.6</v>
      </c>
      <c r="V22">
        <v>1.89</v>
      </c>
      <c r="W22">
        <v>1.26</v>
      </c>
      <c r="X22">
        <v>1.64</v>
      </c>
      <c r="Y22" t="s">
        <v>77</v>
      </c>
      <c r="Z22" t="s">
        <v>77</v>
      </c>
      <c r="AA22">
        <v>4.8</v>
      </c>
      <c r="AD22" t="s">
        <v>40</v>
      </c>
      <c r="AE22" t="s">
        <v>42</v>
      </c>
      <c r="AF22" t="s">
        <v>84</v>
      </c>
      <c r="AG22" t="s">
        <v>42</v>
      </c>
      <c r="AH22" t="s">
        <v>84</v>
      </c>
      <c r="AI22" t="s">
        <v>44</v>
      </c>
      <c r="AJ22" t="s">
        <v>44</v>
      </c>
      <c r="AK22">
        <v>94.91</v>
      </c>
      <c r="AL22">
        <v>68.92</v>
      </c>
      <c r="AM22">
        <v>13.29</v>
      </c>
      <c r="AN22">
        <v>5.09</v>
      </c>
      <c r="AO22">
        <v>8.1999999999999993</v>
      </c>
      <c r="AP22">
        <v>25.85</v>
      </c>
      <c r="AQ22">
        <v>26</v>
      </c>
      <c r="AR22">
        <v>1077</v>
      </c>
      <c r="AS22">
        <v>2287</v>
      </c>
      <c r="AT22">
        <v>3.07</v>
      </c>
      <c r="AU22">
        <v>2.84</v>
      </c>
      <c r="AV22">
        <v>187</v>
      </c>
      <c r="AW22">
        <v>3117</v>
      </c>
      <c r="AX22">
        <v>0</v>
      </c>
      <c r="AY22">
        <v>0</v>
      </c>
      <c r="AZ22">
        <v>0</v>
      </c>
      <c r="BA22">
        <v>557</v>
      </c>
      <c r="BB22">
        <v>5944</v>
      </c>
      <c r="BC22">
        <v>0</v>
      </c>
      <c r="BD22">
        <v>0</v>
      </c>
      <c r="BE22">
        <v>0</v>
      </c>
      <c r="BF22">
        <v>2</v>
      </c>
      <c r="BG22">
        <f t="shared" si="0"/>
        <v>21</v>
      </c>
    </row>
    <row r="23" spans="1:59" x14ac:dyDescent="0.3">
      <c r="A23">
        <v>974</v>
      </c>
      <c r="B23" t="s">
        <v>238</v>
      </c>
      <c r="C23" t="s">
        <v>239</v>
      </c>
      <c r="D23" t="s">
        <v>129</v>
      </c>
      <c r="E23" t="s">
        <v>0</v>
      </c>
      <c r="F23">
        <v>4.2</v>
      </c>
      <c r="G23">
        <v>1</v>
      </c>
      <c r="H23" t="s">
        <v>66</v>
      </c>
      <c r="I23" t="s">
        <v>66</v>
      </c>
      <c r="J23" t="s">
        <v>66</v>
      </c>
      <c r="K23" t="s">
        <v>66</v>
      </c>
      <c r="L23" t="s">
        <v>66</v>
      </c>
      <c r="M23">
        <v>15.38</v>
      </c>
      <c r="N23">
        <v>16.34</v>
      </c>
      <c r="O23">
        <v>60.98</v>
      </c>
      <c r="P23" t="s">
        <v>66</v>
      </c>
      <c r="Q23" t="s">
        <v>66</v>
      </c>
      <c r="R23" t="s">
        <v>66</v>
      </c>
      <c r="S23" t="s">
        <v>66</v>
      </c>
      <c r="T23" t="s">
        <v>66</v>
      </c>
      <c r="U23" t="s">
        <v>66</v>
      </c>
      <c r="V23" t="s">
        <v>66</v>
      </c>
      <c r="W23" t="s">
        <v>66</v>
      </c>
      <c r="X23" t="s">
        <v>66</v>
      </c>
      <c r="Y23" t="s">
        <v>94</v>
      </c>
      <c r="Z23" t="s">
        <v>94</v>
      </c>
      <c r="AA23" t="s">
        <v>66</v>
      </c>
      <c r="AB23" t="s">
        <v>236</v>
      </c>
      <c r="AC23" t="s">
        <v>236</v>
      </c>
      <c r="AD23" t="s">
        <v>40</v>
      </c>
      <c r="AE23" t="s">
        <v>237</v>
      </c>
      <c r="AF23" t="s">
        <v>237</v>
      </c>
      <c r="AG23" t="s">
        <v>237</v>
      </c>
      <c r="AH23" t="s">
        <v>237</v>
      </c>
      <c r="AK23" t="s">
        <v>66</v>
      </c>
      <c r="AL23" t="s">
        <v>66</v>
      </c>
      <c r="AM23" t="s">
        <v>66</v>
      </c>
      <c r="AN23" t="s">
        <v>66</v>
      </c>
      <c r="AO23" t="s">
        <v>66</v>
      </c>
      <c r="AP23" t="s">
        <v>66</v>
      </c>
      <c r="AQ23" t="s">
        <v>66</v>
      </c>
      <c r="AR23" t="s">
        <v>66</v>
      </c>
      <c r="AS23" t="s">
        <v>66</v>
      </c>
      <c r="AT23" t="s">
        <v>66</v>
      </c>
      <c r="AU23" t="s">
        <v>66</v>
      </c>
      <c r="AV23" t="s">
        <v>66</v>
      </c>
      <c r="AW23" t="s">
        <v>66</v>
      </c>
      <c r="AX23" t="s">
        <v>66</v>
      </c>
      <c r="AY23" t="s">
        <v>66</v>
      </c>
      <c r="AZ23" t="s">
        <v>66</v>
      </c>
      <c r="BA23" t="s">
        <v>66</v>
      </c>
      <c r="BB23" t="s">
        <v>66</v>
      </c>
      <c r="BC23" t="s">
        <v>66</v>
      </c>
      <c r="BD23" t="s">
        <v>66</v>
      </c>
      <c r="BE23" t="s">
        <v>66</v>
      </c>
      <c r="BF23">
        <v>0</v>
      </c>
      <c r="BG23">
        <f t="shared" si="0"/>
        <v>22</v>
      </c>
    </row>
    <row r="24" spans="1:59" x14ac:dyDescent="0.3">
      <c r="A24">
        <v>823</v>
      </c>
      <c r="B24" t="s">
        <v>191</v>
      </c>
      <c r="C24" t="s">
        <v>192</v>
      </c>
      <c r="D24" t="s">
        <v>129</v>
      </c>
      <c r="E24" t="s">
        <v>35</v>
      </c>
      <c r="F24">
        <v>7.1</v>
      </c>
      <c r="G24">
        <v>4</v>
      </c>
      <c r="H24">
        <v>5</v>
      </c>
      <c r="I24">
        <v>26</v>
      </c>
      <c r="J24">
        <v>29</v>
      </c>
      <c r="K24">
        <v>31</v>
      </c>
      <c r="L24">
        <v>30</v>
      </c>
      <c r="M24">
        <v>15.08</v>
      </c>
      <c r="N24">
        <v>16.02</v>
      </c>
      <c r="O24">
        <v>4.1100000000000003</v>
      </c>
      <c r="P24">
        <v>9.76</v>
      </c>
      <c r="Q24">
        <v>21.69</v>
      </c>
      <c r="R24">
        <v>26.49</v>
      </c>
      <c r="S24">
        <v>25.43</v>
      </c>
      <c r="T24">
        <v>28.23</v>
      </c>
      <c r="U24">
        <v>1.44</v>
      </c>
      <c r="V24">
        <v>1.76</v>
      </c>
      <c r="W24">
        <v>1.69</v>
      </c>
      <c r="X24">
        <v>1.87</v>
      </c>
      <c r="Y24" t="s">
        <v>77</v>
      </c>
      <c r="Z24" t="s">
        <v>77</v>
      </c>
      <c r="AA24">
        <v>6.4</v>
      </c>
      <c r="AB24" t="s">
        <v>73</v>
      </c>
      <c r="AD24" t="s">
        <v>40</v>
      </c>
      <c r="AE24" t="s">
        <v>41</v>
      </c>
      <c r="AF24" t="s">
        <v>42</v>
      </c>
      <c r="AG24" t="s">
        <v>41</v>
      </c>
      <c r="AH24" t="s">
        <v>42</v>
      </c>
      <c r="AI24" t="s">
        <v>44</v>
      </c>
      <c r="AJ24" t="s">
        <v>44</v>
      </c>
      <c r="AK24">
        <v>96.11</v>
      </c>
      <c r="AL24">
        <v>70.8</v>
      </c>
      <c r="AM24">
        <v>6.11</v>
      </c>
      <c r="AN24">
        <v>3.89</v>
      </c>
      <c r="AO24">
        <v>2.2200000000000002</v>
      </c>
      <c r="AP24">
        <v>21.75</v>
      </c>
      <c r="AQ24">
        <v>25.32</v>
      </c>
      <c r="AR24">
        <v>1117</v>
      </c>
      <c r="AS24">
        <v>1413</v>
      </c>
      <c r="AT24">
        <v>1.47</v>
      </c>
      <c r="AU24">
        <v>1.54</v>
      </c>
      <c r="AV24">
        <v>891</v>
      </c>
      <c r="AW24">
        <v>754</v>
      </c>
      <c r="AX24">
        <v>0</v>
      </c>
      <c r="AY24">
        <v>0</v>
      </c>
      <c r="AZ24">
        <v>0</v>
      </c>
      <c r="BA24">
        <v>1094</v>
      </c>
      <c r="BB24">
        <v>1086</v>
      </c>
      <c r="BC24">
        <v>0</v>
      </c>
      <c r="BD24">
        <v>0</v>
      </c>
      <c r="BE24">
        <v>0</v>
      </c>
      <c r="BF24">
        <v>2</v>
      </c>
      <c r="BG24">
        <f t="shared" si="0"/>
        <v>23</v>
      </c>
    </row>
    <row r="25" spans="1:59" x14ac:dyDescent="0.3">
      <c r="A25">
        <v>975</v>
      </c>
      <c r="B25" t="s">
        <v>231</v>
      </c>
      <c r="C25" t="s">
        <v>232</v>
      </c>
      <c r="D25" t="s">
        <v>104</v>
      </c>
      <c r="E25" t="s">
        <v>61</v>
      </c>
      <c r="F25">
        <v>22.2</v>
      </c>
      <c r="G25">
        <v>10</v>
      </c>
      <c r="H25">
        <v>20</v>
      </c>
      <c r="I25">
        <v>34</v>
      </c>
      <c r="J25">
        <v>39</v>
      </c>
      <c r="K25">
        <v>36</v>
      </c>
      <c r="L25">
        <v>39</v>
      </c>
      <c r="M25">
        <v>13.87</v>
      </c>
      <c r="N25">
        <v>14.74</v>
      </c>
      <c r="O25">
        <v>2.33</v>
      </c>
      <c r="P25">
        <v>17.57</v>
      </c>
      <c r="Q25">
        <v>27.29</v>
      </c>
      <c r="R25">
        <v>41.96</v>
      </c>
      <c r="S25">
        <v>27.8</v>
      </c>
      <c r="T25">
        <v>36.44</v>
      </c>
      <c r="U25">
        <v>1.97</v>
      </c>
      <c r="V25">
        <v>3.02</v>
      </c>
      <c r="W25">
        <v>2</v>
      </c>
      <c r="X25">
        <v>2.63</v>
      </c>
      <c r="Y25" t="s">
        <v>36</v>
      </c>
      <c r="Z25" t="s">
        <v>37</v>
      </c>
      <c r="AA25">
        <v>4.8</v>
      </c>
      <c r="AB25" t="s">
        <v>82</v>
      </c>
      <c r="AC25" t="s">
        <v>233</v>
      </c>
      <c r="AD25" t="s">
        <v>40</v>
      </c>
      <c r="AE25" t="s">
        <v>41</v>
      </c>
      <c r="AF25" t="s">
        <v>42</v>
      </c>
      <c r="AG25" t="s">
        <v>43</v>
      </c>
      <c r="AH25" t="s">
        <v>41</v>
      </c>
      <c r="AI25" t="s">
        <v>44</v>
      </c>
      <c r="AJ25" t="s">
        <v>74</v>
      </c>
      <c r="AK25">
        <v>88.16</v>
      </c>
      <c r="AL25">
        <v>68.91</v>
      </c>
      <c r="AM25">
        <v>23.65</v>
      </c>
      <c r="AN25">
        <v>11.85</v>
      </c>
      <c r="AO25">
        <v>11.8</v>
      </c>
      <c r="AP25">
        <v>19.25</v>
      </c>
      <c r="AQ25">
        <v>19.25</v>
      </c>
      <c r="AR25">
        <v>1474</v>
      </c>
      <c r="AS25">
        <v>1525</v>
      </c>
      <c r="AT25">
        <v>3.47</v>
      </c>
      <c r="AU25">
        <v>3.48</v>
      </c>
      <c r="AV25">
        <v>53</v>
      </c>
      <c r="AW25">
        <v>5060</v>
      </c>
      <c r="AX25">
        <v>0</v>
      </c>
      <c r="AY25">
        <v>0</v>
      </c>
      <c r="AZ25">
        <v>0</v>
      </c>
      <c r="BA25">
        <v>55</v>
      </c>
      <c r="BB25">
        <v>5245</v>
      </c>
      <c r="BC25">
        <v>0</v>
      </c>
      <c r="BD25">
        <v>0</v>
      </c>
      <c r="BE25">
        <v>0</v>
      </c>
      <c r="BF25">
        <v>2</v>
      </c>
      <c r="BG25">
        <f t="shared" si="0"/>
        <v>24</v>
      </c>
    </row>
    <row r="26" spans="1:59" x14ac:dyDescent="0.3">
      <c r="A26">
        <v>701</v>
      </c>
      <c r="B26" t="s">
        <v>164</v>
      </c>
      <c r="C26" t="s">
        <v>165</v>
      </c>
      <c r="D26" t="s">
        <v>104</v>
      </c>
      <c r="E26" t="s">
        <v>61</v>
      </c>
      <c r="F26">
        <v>13.3</v>
      </c>
      <c r="G26">
        <v>6</v>
      </c>
      <c r="H26">
        <v>10</v>
      </c>
      <c r="I26">
        <v>19</v>
      </c>
      <c r="J26">
        <v>17</v>
      </c>
      <c r="K26">
        <v>21</v>
      </c>
      <c r="L26">
        <v>24</v>
      </c>
      <c r="M26">
        <v>13.46</v>
      </c>
      <c r="N26">
        <v>14.3</v>
      </c>
      <c r="O26">
        <v>3</v>
      </c>
      <c r="P26">
        <v>11.67</v>
      </c>
      <c r="Q26">
        <v>15.95</v>
      </c>
      <c r="R26">
        <v>10.1</v>
      </c>
      <c r="S26">
        <v>15.05</v>
      </c>
      <c r="T26">
        <v>11.15</v>
      </c>
      <c r="U26">
        <v>1.19</v>
      </c>
      <c r="V26">
        <v>0.75</v>
      </c>
      <c r="W26">
        <v>1.1200000000000001</v>
      </c>
      <c r="X26">
        <v>0.83</v>
      </c>
      <c r="Y26" t="s">
        <v>77</v>
      </c>
      <c r="Z26" t="s">
        <v>77</v>
      </c>
      <c r="AA26">
        <v>6.4</v>
      </c>
      <c r="AB26" t="s">
        <v>166</v>
      </c>
      <c r="AD26" t="s">
        <v>40</v>
      </c>
      <c r="AE26" t="s">
        <v>41</v>
      </c>
      <c r="AF26" t="s">
        <v>42</v>
      </c>
      <c r="AG26" t="s">
        <v>41</v>
      </c>
      <c r="AH26" t="s">
        <v>42</v>
      </c>
      <c r="AI26" t="s">
        <v>44</v>
      </c>
      <c r="AJ26" t="s">
        <v>44</v>
      </c>
      <c r="AK26">
        <v>92.91</v>
      </c>
      <c r="AL26">
        <v>68.91</v>
      </c>
      <c r="AM26">
        <v>19.3</v>
      </c>
      <c r="AN26">
        <v>7.1</v>
      </c>
      <c r="AO26">
        <v>12.2</v>
      </c>
      <c r="AP26">
        <v>23.99</v>
      </c>
      <c r="AQ26">
        <v>24</v>
      </c>
      <c r="AR26">
        <v>1166</v>
      </c>
      <c r="AS26">
        <v>1113</v>
      </c>
      <c r="AT26">
        <v>3.78</v>
      </c>
      <c r="AU26">
        <v>3.81</v>
      </c>
      <c r="AV26">
        <v>12</v>
      </c>
      <c r="AW26">
        <v>4393</v>
      </c>
      <c r="AX26">
        <v>0</v>
      </c>
      <c r="AY26">
        <v>0</v>
      </c>
      <c r="AZ26">
        <v>0</v>
      </c>
      <c r="BA26">
        <v>2</v>
      </c>
      <c r="BB26">
        <v>4240</v>
      </c>
      <c r="BC26">
        <v>0</v>
      </c>
      <c r="BD26">
        <v>0</v>
      </c>
      <c r="BE26">
        <v>0</v>
      </c>
      <c r="BF26">
        <v>2</v>
      </c>
      <c r="BG26">
        <f t="shared" si="0"/>
        <v>25</v>
      </c>
    </row>
    <row r="27" spans="1:59" x14ac:dyDescent="0.3">
      <c r="A27">
        <v>681</v>
      </c>
      <c r="B27" t="s">
        <v>234</v>
      </c>
      <c r="C27" t="s">
        <v>235</v>
      </c>
      <c r="D27" t="s">
        <v>81</v>
      </c>
      <c r="E27" t="s">
        <v>0</v>
      </c>
      <c r="F27">
        <v>15.3</v>
      </c>
      <c r="G27">
        <v>6</v>
      </c>
      <c r="H27" t="s">
        <v>66</v>
      </c>
      <c r="I27" t="s">
        <v>66</v>
      </c>
      <c r="J27" t="s">
        <v>66</v>
      </c>
      <c r="K27" t="s">
        <v>66</v>
      </c>
      <c r="L27" t="s">
        <v>66</v>
      </c>
      <c r="M27">
        <v>12.66</v>
      </c>
      <c r="N27">
        <v>13.45</v>
      </c>
      <c r="O27">
        <v>6.68</v>
      </c>
      <c r="P27" t="s">
        <v>66</v>
      </c>
      <c r="Q27" t="s">
        <v>66</v>
      </c>
      <c r="R27" t="s">
        <v>66</v>
      </c>
      <c r="S27" t="s">
        <v>66</v>
      </c>
      <c r="T27" t="s">
        <v>66</v>
      </c>
      <c r="U27" t="s">
        <v>66</v>
      </c>
      <c r="V27" t="s">
        <v>66</v>
      </c>
      <c r="W27" t="s">
        <v>66</v>
      </c>
      <c r="X27" t="s">
        <v>66</v>
      </c>
      <c r="Y27" t="s">
        <v>94</v>
      </c>
      <c r="Z27" t="s">
        <v>94</v>
      </c>
      <c r="AA27" t="s">
        <v>66</v>
      </c>
      <c r="AB27" t="s">
        <v>236</v>
      </c>
      <c r="AC27" t="s">
        <v>236</v>
      </c>
      <c r="AD27" t="s">
        <v>40</v>
      </c>
      <c r="AE27" t="s">
        <v>237</v>
      </c>
      <c r="AF27" t="s">
        <v>237</v>
      </c>
      <c r="AG27" t="s">
        <v>237</v>
      </c>
      <c r="AH27" t="s">
        <v>237</v>
      </c>
      <c r="AK27" t="s">
        <v>66</v>
      </c>
      <c r="AL27" t="s">
        <v>66</v>
      </c>
      <c r="AM27" t="s">
        <v>66</v>
      </c>
      <c r="AN27" t="s">
        <v>66</v>
      </c>
      <c r="AO27" t="s">
        <v>66</v>
      </c>
      <c r="AP27" t="s">
        <v>66</v>
      </c>
      <c r="AQ27" t="s">
        <v>66</v>
      </c>
      <c r="AR27" t="s">
        <v>66</v>
      </c>
      <c r="AS27" t="s">
        <v>66</v>
      </c>
      <c r="AT27" t="s">
        <v>66</v>
      </c>
      <c r="AU27" t="s">
        <v>66</v>
      </c>
      <c r="AV27" t="s">
        <v>66</v>
      </c>
      <c r="AW27" t="s">
        <v>66</v>
      </c>
      <c r="AX27" t="s">
        <v>66</v>
      </c>
      <c r="AY27" t="s">
        <v>66</v>
      </c>
      <c r="AZ27" t="s">
        <v>66</v>
      </c>
      <c r="BA27" t="s">
        <v>66</v>
      </c>
      <c r="BB27" t="s">
        <v>66</v>
      </c>
      <c r="BC27" t="s">
        <v>66</v>
      </c>
      <c r="BD27" t="s">
        <v>66</v>
      </c>
      <c r="BE27" t="s">
        <v>66</v>
      </c>
      <c r="BF27">
        <v>0</v>
      </c>
      <c r="BG27">
        <f t="shared" si="0"/>
        <v>26</v>
      </c>
    </row>
    <row r="28" spans="1:59" x14ac:dyDescent="0.3">
      <c r="A28">
        <v>452</v>
      </c>
      <c r="B28" t="s">
        <v>240</v>
      </c>
      <c r="C28" t="s">
        <v>241</v>
      </c>
      <c r="D28" t="s">
        <v>242</v>
      </c>
      <c r="E28" t="s">
        <v>0</v>
      </c>
      <c r="F28">
        <v>8.5</v>
      </c>
      <c r="G28">
        <v>2</v>
      </c>
      <c r="H28" t="s">
        <v>66</v>
      </c>
      <c r="I28" t="s">
        <v>66</v>
      </c>
      <c r="J28" t="s">
        <v>66</v>
      </c>
      <c r="K28" t="s">
        <v>66</v>
      </c>
      <c r="L28" t="s">
        <v>66</v>
      </c>
      <c r="M28">
        <v>11.63</v>
      </c>
      <c r="N28">
        <v>12.36</v>
      </c>
      <c r="O28">
        <v>23.25</v>
      </c>
      <c r="P28" t="s">
        <v>66</v>
      </c>
      <c r="Q28" t="s">
        <v>66</v>
      </c>
      <c r="R28" t="s">
        <v>66</v>
      </c>
      <c r="S28" t="s">
        <v>66</v>
      </c>
      <c r="T28" t="s">
        <v>66</v>
      </c>
      <c r="U28" t="s">
        <v>66</v>
      </c>
      <c r="V28" t="s">
        <v>66</v>
      </c>
      <c r="W28" t="s">
        <v>66</v>
      </c>
      <c r="X28" t="s">
        <v>66</v>
      </c>
      <c r="Y28" t="s">
        <v>94</v>
      </c>
      <c r="Z28" t="s">
        <v>94</v>
      </c>
      <c r="AA28">
        <v>4.2</v>
      </c>
      <c r="AC28" t="s">
        <v>78</v>
      </c>
      <c r="AD28" t="s">
        <v>40</v>
      </c>
      <c r="AE28" t="s">
        <v>243</v>
      </c>
      <c r="AF28" t="s">
        <v>243</v>
      </c>
      <c r="AG28" t="s">
        <v>243</v>
      </c>
      <c r="AH28" t="s">
        <v>243</v>
      </c>
      <c r="AK28" t="s">
        <v>66</v>
      </c>
      <c r="AL28" t="s">
        <v>66</v>
      </c>
      <c r="AM28" t="s">
        <v>66</v>
      </c>
      <c r="AN28" t="s">
        <v>66</v>
      </c>
      <c r="AO28" t="s">
        <v>66</v>
      </c>
      <c r="AP28" t="s">
        <v>66</v>
      </c>
      <c r="AQ28" t="s">
        <v>66</v>
      </c>
      <c r="AR28" t="s">
        <v>66</v>
      </c>
      <c r="AS28" t="s">
        <v>66</v>
      </c>
      <c r="AT28" t="s">
        <v>66</v>
      </c>
      <c r="AU28" t="s">
        <v>66</v>
      </c>
      <c r="AV28" t="s">
        <v>66</v>
      </c>
      <c r="AW28" t="s">
        <v>66</v>
      </c>
      <c r="AX28" t="s">
        <v>66</v>
      </c>
      <c r="AY28" t="s">
        <v>66</v>
      </c>
      <c r="AZ28" t="s">
        <v>66</v>
      </c>
      <c r="BA28" t="s">
        <v>66</v>
      </c>
      <c r="BB28" t="s">
        <v>66</v>
      </c>
      <c r="BC28" t="s">
        <v>66</v>
      </c>
      <c r="BD28" t="s">
        <v>66</v>
      </c>
      <c r="BE28" t="s">
        <v>66</v>
      </c>
      <c r="BF28">
        <v>0</v>
      </c>
      <c r="BG28">
        <f t="shared" si="0"/>
        <v>27</v>
      </c>
    </row>
    <row r="29" spans="1:59" x14ac:dyDescent="0.3">
      <c r="A29">
        <v>742</v>
      </c>
      <c r="B29" t="s">
        <v>169</v>
      </c>
      <c r="C29" t="s">
        <v>170</v>
      </c>
      <c r="D29" t="s">
        <v>47</v>
      </c>
      <c r="E29" t="s">
        <v>61</v>
      </c>
      <c r="F29">
        <v>9.8000000000000007</v>
      </c>
      <c r="G29">
        <v>4</v>
      </c>
      <c r="H29">
        <v>7</v>
      </c>
      <c r="I29">
        <v>31</v>
      </c>
      <c r="J29">
        <v>36</v>
      </c>
      <c r="K29">
        <v>41</v>
      </c>
      <c r="L29">
        <v>41</v>
      </c>
      <c r="M29">
        <v>10.96</v>
      </c>
      <c r="N29">
        <v>11.64</v>
      </c>
      <c r="O29">
        <v>6.97</v>
      </c>
      <c r="P29">
        <v>8.18</v>
      </c>
      <c r="Q29">
        <v>39.82</v>
      </c>
      <c r="R29">
        <v>49.2</v>
      </c>
      <c r="S29">
        <v>50.65</v>
      </c>
      <c r="T29">
        <v>51.99</v>
      </c>
      <c r="U29">
        <v>3.64</v>
      </c>
      <c r="V29">
        <v>4.49</v>
      </c>
      <c r="W29">
        <v>4.62</v>
      </c>
      <c r="X29">
        <v>4.75</v>
      </c>
      <c r="Y29" t="s">
        <v>36</v>
      </c>
      <c r="Z29" t="s">
        <v>36</v>
      </c>
      <c r="AA29">
        <v>3.9</v>
      </c>
      <c r="AB29" t="s">
        <v>171</v>
      </c>
      <c r="AC29" t="s">
        <v>172</v>
      </c>
      <c r="AD29" t="s">
        <v>40</v>
      </c>
      <c r="AE29" t="s">
        <v>41</v>
      </c>
      <c r="AF29" t="s">
        <v>42</v>
      </c>
      <c r="AG29" t="s">
        <v>41</v>
      </c>
      <c r="AH29" t="s">
        <v>42</v>
      </c>
      <c r="AI29" t="s">
        <v>44</v>
      </c>
      <c r="AJ29" t="s">
        <v>44</v>
      </c>
      <c r="AK29">
        <v>95.93</v>
      </c>
      <c r="AL29">
        <v>68.91</v>
      </c>
      <c r="AM29">
        <v>13.96</v>
      </c>
      <c r="AN29">
        <v>4.07</v>
      </c>
      <c r="AO29">
        <v>9.89</v>
      </c>
      <c r="AP29">
        <v>27</v>
      </c>
      <c r="AQ29">
        <v>27.03</v>
      </c>
      <c r="AR29">
        <v>1973</v>
      </c>
      <c r="AS29">
        <v>2306</v>
      </c>
      <c r="AT29">
        <v>3.14</v>
      </c>
      <c r="AU29">
        <v>2.96</v>
      </c>
      <c r="AV29">
        <v>285</v>
      </c>
      <c r="AW29">
        <v>5910</v>
      </c>
      <c r="AX29">
        <v>0</v>
      </c>
      <c r="AY29">
        <v>0</v>
      </c>
      <c r="AZ29">
        <v>0</v>
      </c>
      <c r="BA29">
        <v>492</v>
      </c>
      <c r="BB29">
        <v>6328</v>
      </c>
      <c r="BC29">
        <v>0</v>
      </c>
      <c r="BD29">
        <v>0</v>
      </c>
      <c r="BE29">
        <v>0</v>
      </c>
      <c r="BF29">
        <v>2</v>
      </c>
      <c r="BG29">
        <f t="shared" si="0"/>
        <v>28</v>
      </c>
    </row>
    <row r="30" spans="1:59" x14ac:dyDescent="0.3">
      <c r="A30">
        <v>409</v>
      </c>
      <c r="B30" t="s">
        <v>125</v>
      </c>
      <c r="C30" t="s">
        <v>126</v>
      </c>
      <c r="D30" t="s">
        <v>110</v>
      </c>
      <c r="E30" t="s">
        <v>35</v>
      </c>
      <c r="F30">
        <v>6.1</v>
      </c>
      <c r="G30">
        <v>3</v>
      </c>
      <c r="H30">
        <v>5</v>
      </c>
      <c r="I30">
        <v>9</v>
      </c>
      <c r="J30">
        <v>29</v>
      </c>
      <c r="K30">
        <v>18</v>
      </c>
      <c r="L30">
        <v>30</v>
      </c>
      <c r="M30">
        <v>10.63</v>
      </c>
      <c r="N30">
        <v>11.29</v>
      </c>
      <c r="O30">
        <v>4.88</v>
      </c>
      <c r="P30">
        <v>7.49</v>
      </c>
      <c r="Q30">
        <v>7.02</v>
      </c>
      <c r="R30">
        <v>13.38</v>
      </c>
      <c r="S30">
        <v>7.26</v>
      </c>
      <c r="T30">
        <v>10.93</v>
      </c>
      <c r="U30">
        <v>0.66</v>
      </c>
      <c r="V30">
        <v>1.26</v>
      </c>
      <c r="W30">
        <v>0.68</v>
      </c>
      <c r="X30">
        <v>1.03</v>
      </c>
      <c r="Y30" t="s">
        <v>77</v>
      </c>
      <c r="Z30" t="s">
        <v>77</v>
      </c>
      <c r="AA30">
        <v>5.4</v>
      </c>
      <c r="AC30" t="s">
        <v>63</v>
      </c>
      <c r="AD30" t="s">
        <v>40</v>
      </c>
      <c r="AE30" t="s">
        <v>41</v>
      </c>
      <c r="AF30" t="s">
        <v>42</v>
      </c>
      <c r="AG30" t="s">
        <v>41</v>
      </c>
      <c r="AH30" t="s">
        <v>42</v>
      </c>
      <c r="AI30" t="s">
        <v>44</v>
      </c>
      <c r="AJ30" t="s">
        <v>44</v>
      </c>
      <c r="AK30">
        <v>96.84</v>
      </c>
      <c r="AL30">
        <v>68.92</v>
      </c>
      <c r="AM30">
        <v>11.45</v>
      </c>
      <c r="AN30">
        <v>3.17</v>
      </c>
      <c r="AO30">
        <v>8.2799999999999994</v>
      </c>
      <c r="AP30">
        <v>27.92</v>
      </c>
      <c r="AQ30">
        <v>27.92</v>
      </c>
      <c r="AR30">
        <v>756</v>
      </c>
      <c r="AS30">
        <v>2093</v>
      </c>
      <c r="AT30">
        <v>3.1</v>
      </c>
      <c r="AU30">
        <v>2.87</v>
      </c>
      <c r="AV30">
        <v>99</v>
      </c>
      <c r="AW30">
        <v>2246</v>
      </c>
      <c r="AX30">
        <v>0</v>
      </c>
      <c r="AY30">
        <v>0</v>
      </c>
      <c r="AZ30">
        <v>0</v>
      </c>
      <c r="BA30">
        <v>480</v>
      </c>
      <c r="BB30">
        <v>5522</v>
      </c>
      <c r="BC30">
        <v>0</v>
      </c>
      <c r="BD30">
        <v>0</v>
      </c>
      <c r="BE30">
        <v>0</v>
      </c>
      <c r="BF30">
        <v>2</v>
      </c>
      <c r="BG30">
        <f t="shared" si="0"/>
        <v>29</v>
      </c>
    </row>
    <row r="31" spans="1:59" x14ac:dyDescent="0.3">
      <c r="A31">
        <v>830</v>
      </c>
      <c r="B31" t="s">
        <v>201</v>
      </c>
      <c r="C31" t="s">
        <v>202</v>
      </c>
      <c r="D31" t="s">
        <v>47</v>
      </c>
      <c r="E31" t="s">
        <v>61</v>
      </c>
      <c r="F31">
        <v>4.3</v>
      </c>
      <c r="G31">
        <v>2</v>
      </c>
      <c r="H31">
        <v>2</v>
      </c>
      <c r="I31">
        <v>8</v>
      </c>
      <c r="J31">
        <v>21</v>
      </c>
      <c r="K31">
        <v>11</v>
      </c>
      <c r="L31">
        <v>27</v>
      </c>
      <c r="M31">
        <v>8.52</v>
      </c>
      <c r="N31">
        <v>9.0500000000000007</v>
      </c>
      <c r="O31">
        <v>1.66</v>
      </c>
      <c r="P31">
        <v>3.67</v>
      </c>
      <c r="Q31">
        <v>7.47</v>
      </c>
      <c r="R31">
        <v>15.68</v>
      </c>
      <c r="S31">
        <v>7.99</v>
      </c>
      <c r="T31">
        <v>13.73</v>
      </c>
      <c r="U31">
        <v>0.88</v>
      </c>
      <c r="V31">
        <v>1.84</v>
      </c>
      <c r="W31">
        <v>0.94</v>
      </c>
      <c r="X31">
        <v>1.61</v>
      </c>
      <c r="Y31" t="s">
        <v>77</v>
      </c>
      <c r="Z31" t="s">
        <v>77</v>
      </c>
      <c r="AA31">
        <v>2.8</v>
      </c>
      <c r="AC31" t="s">
        <v>203</v>
      </c>
      <c r="AD31" t="s">
        <v>40</v>
      </c>
      <c r="AE31" t="s">
        <v>84</v>
      </c>
      <c r="AF31" t="s">
        <v>51</v>
      </c>
      <c r="AG31" t="s">
        <v>84</v>
      </c>
      <c r="AH31" t="s">
        <v>51</v>
      </c>
      <c r="AK31">
        <v>96.95</v>
      </c>
      <c r="AL31">
        <v>69.81</v>
      </c>
      <c r="AM31">
        <v>8.4700000000000006</v>
      </c>
      <c r="AN31">
        <v>3.05</v>
      </c>
      <c r="AO31">
        <v>5.42</v>
      </c>
      <c r="AP31">
        <v>24.97</v>
      </c>
      <c r="AQ31">
        <v>27.14</v>
      </c>
      <c r="AR31">
        <v>322</v>
      </c>
      <c r="AS31">
        <v>1509</v>
      </c>
      <c r="AT31">
        <v>2.9</v>
      </c>
      <c r="AU31">
        <v>2.08</v>
      </c>
      <c r="AV31">
        <v>65</v>
      </c>
      <c r="AW31">
        <v>870</v>
      </c>
      <c r="AX31">
        <v>0</v>
      </c>
      <c r="AY31">
        <v>0</v>
      </c>
      <c r="AZ31">
        <v>0</v>
      </c>
      <c r="BA31">
        <v>837</v>
      </c>
      <c r="BB31">
        <v>2300</v>
      </c>
      <c r="BC31">
        <v>0</v>
      </c>
      <c r="BD31">
        <v>0</v>
      </c>
      <c r="BE31">
        <v>0</v>
      </c>
      <c r="BF31">
        <v>2</v>
      </c>
      <c r="BG31">
        <f t="shared" si="0"/>
        <v>30</v>
      </c>
    </row>
    <row r="32" spans="1:59" x14ac:dyDescent="0.3">
      <c r="A32">
        <v>951</v>
      </c>
      <c r="B32" t="s">
        <v>223</v>
      </c>
      <c r="C32" t="s">
        <v>224</v>
      </c>
      <c r="D32" t="s">
        <v>104</v>
      </c>
      <c r="E32" t="s">
        <v>35</v>
      </c>
      <c r="F32">
        <v>10.6</v>
      </c>
      <c r="G32">
        <v>4</v>
      </c>
      <c r="H32">
        <v>8</v>
      </c>
      <c r="I32">
        <v>10</v>
      </c>
      <c r="J32">
        <v>5</v>
      </c>
      <c r="K32">
        <v>10</v>
      </c>
      <c r="L32">
        <v>7</v>
      </c>
      <c r="M32">
        <v>5.96</v>
      </c>
      <c r="N32">
        <v>6.33</v>
      </c>
      <c r="O32">
        <v>3.82</v>
      </c>
      <c r="P32">
        <v>7.38</v>
      </c>
      <c r="Q32">
        <v>8.73</v>
      </c>
      <c r="R32">
        <v>3.8</v>
      </c>
      <c r="S32">
        <v>6.43</v>
      </c>
      <c r="T32">
        <v>4.2</v>
      </c>
      <c r="U32">
        <v>1.47</v>
      </c>
      <c r="V32">
        <v>0.64</v>
      </c>
      <c r="W32">
        <v>1.08</v>
      </c>
      <c r="X32">
        <v>0.7</v>
      </c>
      <c r="Y32" t="s">
        <v>77</v>
      </c>
      <c r="Z32" t="s">
        <v>90</v>
      </c>
      <c r="AA32">
        <v>4.5999999999999996</v>
      </c>
      <c r="AB32" t="s">
        <v>82</v>
      </c>
      <c r="AC32" t="s">
        <v>63</v>
      </c>
      <c r="AD32" t="s">
        <v>40</v>
      </c>
      <c r="AE32" t="s">
        <v>42</v>
      </c>
      <c r="AF32" t="s">
        <v>84</v>
      </c>
      <c r="AG32" t="s">
        <v>84</v>
      </c>
      <c r="AH32" t="s">
        <v>51</v>
      </c>
      <c r="AI32" t="s">
        <v>44</v>
      </c>
      <c r="AK32">
        <v>93.67</v>
      </c>
      <c r="AL32">
        <v>68.91</v>
      </c>
      <c r="AM32">
        <v>22.38</v>
      </c>
      <c r="AN32">
        <v>6.33</v>
      </c>
      <c r="AO32">
        <v>16.05</v>
      </c>
      <c r="AP32">
        <v>24.75</v>
      </c>
      <c r="AQ32">
        <v>24.76</v>
      </c>
      <c r="AR32">
        <v>688</v>
      </c>
      <c r="AS32">
        <v>261</v>
      </c>
      <c r="AT32">
        <v>3.98</v>
      </c>
      <c r="AU32">
        <v>3.94</v>
      </c>
      <c r="AV32">
        <v>0</v>
      </c>
      <c r="AW32">
        <v>2737</v>
      </c>
      <c r="AX32">
        <v>0</v>
      </c>
      <c r="AY32">
        <v>0</v>
      </c>
      <c r="AZ32">
        <v>0</v>
      </c>
      <c r="BA32">
        <v>0</v>
      </c>
      <c r="BB32">
        <v>1029</v>
      </c>
      <c r="BC32">
        <v>0</v>
      </c>
      <c r="BD32">
        <v>0</v>
      </c>
      <c r="BE32">
        <v>0</v>
      </c>
      <c r="BF32">
        <v>2</v>
      </c>
      <c r="BG32">
        <f t="shared" si="0"/>
        <v>31</v>
      </c>
    </row>
    <row r="33" spans="1:59" x14ac:dyDescent="0.3">
      <c r="A33">
        <v>68</v>
      </c>
      <c r="B33" t="s">
        <v>32</v>
      </c>
      <c r="C33" t="s">
        <v>33</v>
      </c>
      <c r="D33" t="s">
        <v>34</v>
      </c>
      <c r="E33" t="s">
        <v>35</v>
      </c>
      <c r="F33">
        <v>6</v>
      </c>
      <c r="G33">
        <v>3</v>
      </c>
      <c r="H33">
        <v>2</v>
      </c>
      <c r="I33">
        <v>16</v>
      </c>
      <c r="J33">
        <v>41</v>
      </c>
      <c r="K33">
        <v>41</v>
      </c>
      <c r="L33">
        <v>41</v>
      </c>
      <c r="M33">
        <v>5.49</v>
      </c>
      <c r="N33">
        <v>5.83</v>
      </c>
      <c r="O33">
        <v>1.64</v>
      </c>
      <c r="P33">
        <v>3.39</v>
      </c>
      <c r="Q33">
        <v>21.05</v>
      </c>
      <c r="R33">
        <v>78.599999999999994</v>
      </c>
      <c r="S33">
        <v>39.479999999999997</v>
      </c>
      <c r="T33">
        <v>70.150000000000006</v>
      </c>
      <c r="U33">
        <v>3.83</v>
      </c>
      <c r="V33">
        <v>14.31</v>
      </c>
      <c r="W33">
        <v>7.19</v>
      </c>
      <c r="X33">
        <v>12.77</v>
      </c>
      <c r="Y33" t="s">
        <v>36</v>
      </c>
      <c r="Z33" t="s">
        <v>37</v>
      </c>
      <c r="AA33">
        <v>3.9</v>
      </c>
      <c r="AB33" t="s">
        <v>38</v>
      </c>
      <c r="AC33" t="s">
        <v>39</v>
      </c>
      <c r="AD33" t="s">
        <v>40</v>
      </c>
      <c r="AE33" t="s">
        <v>41</v>
      </c>
      <c r="AF33" t="s">
        <v>42</v>
      </c>
      <c r="AG33" t="s">
        <v>43</v>
      </c>
      <c r="AH33" t="s">
        <v>41</v>
      </c>
      <c r="AI33" t="s">
        <v>44</v>
      </c>
      <c r="AK33">
        <v>95.77</v>
      </c>
      <c r="AL33">
        <v>69.02</v>
      </c>
      <c r="AM33">
        <v>8.84</v>
      </c>
      <c r="AN33">
        <v>4.2300000000000004</v>
      </c>
      <c r="AO33">
        <v>4.6100000000000003</v>
      </c>
      <c r="AP33">
        <v>26.37</v>
      </c>
      <c r="AQ33">
        <v>26.75</v>
      </c>
      <c r="AR33">
        <v>1274</v>
      </c>
      <c r="AS33">
        <v>2423</v>
      </c>
      <c r="AT33">
        <v>2.56</v>
      </c>
      <c r="AU33">
        <v>4.45</v>
      </c>
      <c r="AV33">
        <v>467</v>
      </c>
      <c r="AW33">
        <v>2799</v>
      </c>
      <c r="AX33">
        <v>0</v>
      </c>
      <c r="AY33">
        <v>0</v>
      </c>
      <c r="AZ33">
        <v>0</v>
      </c>
      <c r="BA33">
        <v>651</v>
      </c>
      <c r="BB33">
        <v>935</v>
      </c>
      <c r="BC33">
        <v>3725</v>
      </c>
      <c r="BD33">
        <v>5467</v>
      </c>
      <c r="BE33">
        <v>0</v>
      </c>
      <c r="BF33">
        <v>2</v>
      </c>
      <c r="BG33">
        <f t="shared" si="0"/>
        <v>32</v>
      </c>
    </row>
    <row r="34" spans="1:59" x14ac:dyDescent="0.3">
      <c r="A34">
        <v>931</v>
      </c>
      <c r="B34" t="s">
        <v>221</v>
      </c>
      <c r="C34" t="s">
        <v>222</v>
      </c>
      <c r="D34" t="s">
        <v>104</v>
      </c>
      <c r="E34" t="s">
        <v>61</v>
      </c>
      <c r="F34">
        <v>10.5</v>
      </c>
      <c r="G34">
        <v>5</v>
      </c>
      <c r="H34">
        <v>5</v>
      </c>
      <c r="I34">
        <v>13</v>
      </c>
      <c r="J34">
        <v>11</v>
      </c>
      <c r="K34">
        <v>18</v>
      </c>
      <c r="L34">
        <v>14</v>
      </c>
      <c r="M34">
        <v>4.6500000000000004</v>
      </c>
      <c r="N34">
        <v>4.9400000000000004</v>
      </c>
      <c r="O34">
        <v>1.47</v>
      </c>
      <c r="P34">
        <v>2.59</v>
      </c>
      <c r="Q34">
        <v>9.52</v>
      </c>
      <c r="R34">
        <v>8.9</v>
      </c>
      <c r="S34">
        <v>11.46</v>
      </c>
      <c r="T34">
        <v>8.6300000000000008</v>
      </c>
      <c r="U34">
        <v>2.0499999999999998</v>
      </c>
      <c r="V34">
        <v>1.91</v>
      </c>
      <c r="W34">
        <v>2.4700000000000002</v>
      </c>
      <c r="X34">
        <v>1.86</v>
      </c>
      <c r="Y34" t="s">
        <v>37</v>
      </c>
      <c r="Z34" t="s">
        <v>36</v>
      </c>
      <c r="AA34">
        <v>4.2</v>
      </c>
      <c r="AC34" t="s">
        <v>196</v>
      </c>
      <c r="AD34" t="s">
        <v>40</v>
      </c>
      <c r="AE34" t="s">
        <v>43</v>
      </c>
      <c r="AF34" t="s">
        <v>41</v>
      </c>
      <c r="AG34" t="s">
        <v>41</v>
      </c>
      <c r="AH34" t="s">
        <v>42</v>
      </c>
      <c r="AI34" t="s">
        <v>74</v>
      </c>
      <c r="AJ34" t="s">
        <v>44</v>
      </c>
      <c r="AK34">
        <v>94.72</v>
      </c>
      <c r="AL34">
        <v>68.91</v>
      </c>
      <c r="AM34">
        <v>14.44</v>
      </c>
      <c r="AN34">
        <v>5.28</v>
      </c>
      <c r="AO34">
        <v>9.16</v>
      </c>
      <c r="AP34">
        <v>25.78</v>
      </c>
      <c r="AQ34">
        <v>25.82</v>
      </c>
      <c r="AR34">
        <v>1077</v>
      </c>
      <c r="AS34">
        <v>848</v>
      </c>
      <c r="AT34">
        <v>3.06</v>
      </c>
      <c r="AU34">
        <v>3</v>
      </c>
      <c r="AV34">
        <v>183</v>
      </c>
      <c r="AW34">
        <v>3112</v>
      </c>
      <c r="AX34">
        <v>0</v>
      </c>
      <c r="AY34">
        <v>0</v>
      </c>
      <c r="AZ34">
        <v>0</v>
      </c>
      <c r="BA34">
        <v>183</v>
      </c>
      <c r="BB34">
        <v>2365</v>
      </c>
      <c r="BC34">
        <v>0</v>
      </c>
      <c r="BD34">
        <v>0</v>
      </c>
      <c r="BE34">
        <v>0</v>
      </c>
      <c r="BF34">
        <v>2</v>
      </c>
      <c r="BG34">
        <f t="shared" si="0"/>
        <v>33</v>
      </c>
    </row>
    <row r="35" spans="1:59" x14ac:dyDescent="0.3">
      <c r="A35">
        <v>125</v>
      </c>
      <c r="B35" t="s">
        <v>45</v>
      </c>
      <c r="C35" t="s">
        <v>46</v>
      </c>
      <c r="D35" t="s">
        <v>47</v>
      </c>
      <c r="E35" t="s">
        <v>35</v>
      </c>
      <c r="F35">
        <v>1.1000000000000001</v>
      </c>
      <c r="G35">
        <v>1</v>
      </c>
      <c r="H35">
        <v>1</v>
      </c>
      <c r="I35">
        <v>1</v>
      </c>
      <c r="J35">
        <v>0</v>
      </c>
      <c r="K35">
        <v>1</v>
      </c>
      <c r="L35">
        <v>0</v>
      </c>
      <c r="M35">
        <v>3.63</v>
      </c>
      <c r="N35">
        <v>3.86</v>
      </c>
      <c r="O35">
        <v>3.63</v>
      </c>
      <c r="P35">
        <v>1.67</v>
      </c>
      <c r="Q35">
        <v>0.45</v>
      </c>
      <c r="R35">
        <v>0</v>
      </c>
      <c r="S35">
        <v>0.15</v>
      </c>
      <c r="T35">
        <v>0</v>
      </c>
      <c r="U35">
        <v>0.12</v>
      </c>
      <c r="V35">
        <v>0</v>
      </c>
      <c r="W35">
        <v>0.04</v>
      </c>
      <c r="X35">
        <v>0</v>
      </c>
      <c r="Y35" t="s">
        <v>48</v>
      </c>
      <c r="Z35" t="s">
        <v>49</v>
      </c>
      <c r="AA35">
        <v>3</v>
      </c>
      <c r="AC35" t="s">
        <v>50</v>
      </c>
      <c r="AD35" t="s">
        <v>40</v>
      </c>
      <c r="AE35" t="s">
        <v>51</v>
      </c>
      <c r="AF35" t="s">
        <v>51</v>
      </c>
      <c r="AG35" t="s">
        <v>52</v>
      </c>
      <c r="AH35" t="s">
        <v>52</v>
      </c>
      <c r="AK35">
        <v>99.14</v>
      </c>
      <c r="AL35">
        <v>81.61</v>
      </c>
      <c r="AM35">
        <v>1.7</v>
      </c>
      <c r="AN35">
        <v>0.86</v>
      </c>
      <c r="AO35">
        <v>0.84</v>
      </c>
      <c r="AP35">
        <v>8.73</v>
      </c>
      <c r="AQ35">
        <v>17.53</v>
      </c>
      <c r="AR35">
        <v>0</v>
      </c>
      <c r="AS35">
        <v>0</v>
      </c>
      <c r="AT35">
        <v>0</v>
      </c>
      <c r="AU35">
        <v>0</v>
      </c>
      <c r="AV35">
        <v>0</v>
      </c>
      <c r="AW35">
        <v>0</v>
      </c>
      <c r="AX35">
        <v>0</v>
      </c>
      <c r="AY35">
        <v>0</v>
      </c>
      <c r="AZ35">
        <v>0</v>
      </c>
      <c r="BA35">
        <v>0</v>
      </c>
      <c r="BB35">
        <v>0</v>
      </c>
      <c r="BC35">
        <v>0</v>
      </c>
      <c r="BD35">
        <v>0</v>
      </c>
      <c r="BE35">
        <v>0</v>
      </c>
      <c r="BF35">
        <v>0</v>
      </c>
      <c r="BG35">
        <f t="shared" si="0"/>
        <v>34</v>
      </c>
    </row>
    <row r="36" spans="1:59" x14ac:dyDescent="0.3">
      <c r="A36">
        <v>835</v>
      </c>
      <c r="B36" t="s">
        <v>209</v>
      </c>
      <c r="C36" t="s">
        <v>210</v>
      </c>
      <c r="D36" t="s">
        <v>34</v>
      </c>
      <c r="E36" t="s">
        <v>55</v>
      </c>
      <c r="F36">
        <v>5.6</v>
      </c>
      <c r="G36">
        <v>2</v>
      </c>
      <c r="H36">
        <v>2</v>
      </c>
      <c r="I36">
        <v>36</v>
      </c>
      <c r="J36">
        <v>41</v>
      </c>
      <c r="K36">
        <v>40</v>
      </c>
      <c r="L36">
        <v>41</v>
      </c>
      <c r="M36">
        <v>3.27</v>
      </c>
      <c r="N36">
        <v>3.47</v>
      </c>
      <c r="O36">
        <v>3.22</v>
      </c>
      <c r="P36">
        <v>1.48</v>
      </c>
      <c r="Q36">
        <v>40.67</v>
      </c>
      <c r="R36">
        <v>128.04</v>
      </c>
      <c r="S36">
        <v>47.88</v>
      </c>
      <c r="T36">
        <v>106.81</v>
      </c>
      <c r="U36">
        <v>12.42</v>
      </c>
      <c r="V36">
        <v>39.1</v>
      </c>
      <c r="W36">
        <v>14.62</v>
      </c>
      <c r="X36">
        <v>32.61</v>
      </c>
      <c r="Y36" t="s">
        <v>37</v>
      </c>
      <c r="Z36" t="s">
        <v>37</v>
      </c>
      <c r="AA36">
        <v>5.7</v>
      </c>
      <c r="AB36" t="s">
        <v>211</v>
      </c>
      <c r="AC36" t="s">
        <v>212</v>
      </c>
      <c r="AD36" t="s">
        <v>40</v>
      </c>
      <c r="AE36" t="s">
        <v>43</v>
      </c>
      <c r="AF36" t="s">
        <v>41</v>
      </c>
      <c r="AG36" t="s">
        <v>43</v>
      </c>
      <c r="AH36" t="s">
        <v>41</v>
      </c>
      <c r="AK36">
        <v>97.54</v>
      </c>
      <c r="AL36">
        <v>70.84</v>
      </c>
      <c r="AM36">
        <v>5.15</v>
      </c>
      <c r="AN36">
        <v>2.46</v>
      </c>
      <c r="AO36">
        <v>2.69</v>
      </c>
      <c r="AP36">
        <v>22.28</v>
      </c>
      <c r="AQ36">
        <v>26.7</v>
      </c>
      <c r="AR36">
        <v>2184</v>
      </c>
      <c r="AS36">
        <v>2415</v>
      </c>
      <c r="AT36">
        <v>1.63</v>
      </c>
      <c r="AU36">
        <v>5.62</v>
      </c>
      <c r="AV36">
        <v>1608</v>
      </c>
      <c r="AW36">
        <v>1955</v>
      </c>
      <c r="AX36">
        <v>0</v>
      </c>
      <c r="AY36">
        <v>0</v>
      </c>
      <c r="AZ36">
        <v>0</v>
      </c>
      <c r="BA36">
        <v>0</v>
      </c>
      <c r="BB36">
        <v>0</v>
      </c>
      <c r="BC36">
        <v>8935</v>
      </c>
      <c r="BD36">
        <v>4646</v>
      </c>
      <c r="BE36">
        <v>0</v>
      </c>
      <c r="BF36">
        <v>2</v>
      </c>
      <c r="BG36">
        <f t="shared" si="0"/>
        <v>35</v>
      </c>
    </row>
    <row r="37" spans="1:59" x14ac:dyDescent="0.3">
      <c r="A37">
        <v>331</v>
      </c>
      <c r="B37" t="s">
        <v>79</v>
      </c>
      <c r="C37" t="s">
        <v>80</v>
      </c>
      <c r="D37" t="s">
        <v>81</v>
      </c>
      <c r="E37" t="s">
        <v>61</v>
      </c>
      <c r="F37">
        <v>10.5</v>
      </c>
      <c r="G37">
        <v>4</v>
      </c>
      <c r="H37">
        <v>4</v>
      </c>
      <c r="I37">
        <v>1</v>
      </c>
      <c r="J37">
        <v>1</v>
      </c>
      <c r="K37">
        <v>1</v>
      </c>
      <c r="L37">
        <v>1</v>
      </c>
      <c r="M37">
        <v>2.76</v>
      </c>
      <c r="N37">
        <v>2.93</v>
      </c>
      <c r="O37">
        <v>1.01</v>
      </c>
      <c r="P37">
        <v>2.48</v>
      </c>
      <c r="Q37">
        <v>0.15</v>
      </c>
      <c r="R37">
        <v>0.14000000000000001</v>
      </c>
      <c r="S37">
        <v>0.15</v>
      </c>
      <c r="T37">
        <v>0.14000000000000001</v>
      </c>
      <c r="U37">
        <v>0.06</v>
      </c>
      <c r="V37">
        <v>0.05</v>
      </c>
      <c r="W37">
        <v>0.05</v>
      </c>
      <c r="X37">
        <v>0.05</v>
      </c>
      <c r="Y37" t="s">
        <v>48</v>
      </c>
      <c r="Z37" t="s">
        <v>48</v>
      </c>
      <c r="AA37">
        <v>3.5</v>
      </c>
      <c r="AB37" t="s">
        <v>82</v>
      </c>
      <c r="AC37" t="s">
        <v>83</v>
      </c>
      <c r="AD37" t="s">
        <v>40</v>
      </c>
      <c r="AE37" t="s">
        <v>84</v>
      </c>
      <c r="AF37" t="s">
        <v>51</v>
      </c>
      <c r="AG37" t="s">
        <v>84</v>
      </c>
      <c r="AH37" t="s">
        <v>51</v>
      </c>
      <c r="AK37">
        <v>94.11</v>
      </c>
      <c r="AL37">
        <v>69.09</v>
      </c>
      <c r="AM37">
        <v>17.32</v>
      </c>
      <c r="AN37">
        <v>5.9</v>
      </c>
      <c r="AO37">
        <v>11.42</v>
      </c>
      <c r="AP37">
        <v>24.52</v>
      </c>
      <c r="AQ37">
        <v>25.02</v>
      </c>
      <c r="AR37">
        <v>0</v>
      </c>
      <c r="AS37">
        <v>0</v>
      </c>
      <c r="AT37">
        <v>0</v>
      </c>
      <c r="AU37">
        <v>0</v>
      </c>
      <c r="AV37">
        <v>0</v>
      </c>
      <c r="AW37">
        <v>0</v>
      </c>
      <c r="AX37">
        <v>0</v>
      </c>
      <c r="AY37">
        <v>0</v>
      </c>
      <c r="AZ37">
        <v>0</v>
      </c>
      <c r="BA37">
        <v>0</v>
      </c>
      <c r="BB37">
        <v>0</v>
      </c>
      <c r="BC37">
        <v>0</v>
      </c>
      <c r="BD37">
        <v>0</v>
      </c>
      <c r="BE37">
        <v>0</v>
      </c>
      <c r="BF37">
        <v>0</v>
      </c>
      <c r="BG37">
        <f t="shared" si="0"/>
        <v>36</v>
      </c>
    </row>
    <row r="38" spans="1:59" x14ac:dyDescent="0.3">
      <c r="A38">
        <v>826</v>
      </c>
      <c r="B38" t="s">
        <v>197</v>
      </c>
      <c r="C38" t="s">
        <v>198</v>
      </c>
      <c r="D38" t="s">
        <v>81</v>
      </c>
      <c r="E38" t="s">
        <v>35</v>
      </c>
      <c r="F38">
        <v>17</v>
      </c>
      <c r="G38">
        <v>4</v>
      </c>
      <c r="H38">
        <v>4</v>
      </c>
      <c r="I38">
        <v>3</v>
      </c>
      <c r="J38">
        <v>3</v>
      </c>
      <c r="K38">
        <v>5</v>
      </c>
      <c r="L38">
        <v>6</v>
      </c>
      <c r="M38">
        <v>2.2000000000000002</v>
      </c>
      <c r="N38">
        <v>2.34</v>
      </c>
      <c r="O38">
        <v>2.2000000000000002</v>
      </c>
      <c r="P38">
        <v>1.38</v>
      </c>
      <c r="Q38">
        <v>1.33</v>
      </c>
      <c r="R38">
        <v>1.28</v>
      </c>
      <c r="S38">
        <v>2.42</v>
      </c>
      <c r="T38">
        <v>2.4300000000000002</v>
      </c>
      <c r="U38">
        <v>0.6</v>
      </c>
      <c r="V38">
        <v>0.57999999999999996</v>
      </c>
      <c r="W38">
        <v>1.1000000000000001</v>
      </c>
      <c r="X38">
        <v>1.1000000000000001</v>
      </c>
      <c r="Y38" t="s">
        <v>77</v>
      </c>
      <c r="Z38" t="s">
        <v>77</v>
      </c>
      <c r="AA38">
        <v>4.8</v>
      </c>
      <c r="AB38" t="s">
        <v>171</v>
      </c>
      <c r="AD38" t="s">
        <v>40</v>
      </c>
      <c r="AE38" t="s">
        <v>42</v>
      </c>
      <c r="AF38" t="s">
        <v>84</v>
      </c>
      <c r="AG38" t="s">
        <v>42</v>
      </c>
      <c r="AH38" t="s">
        <v>84</v>
      </c>
      <c r="AK38">
        <v>92.18</v>
      </c>
      <c r="AL38">
        <v>69.209999999999994</v>
      </c>
      <c r="AM38">
        <v>12.58</v>
      </c>
      <c r="AN38">
        <v>7.82</v>
      </c>
      <c r="AO38">
        <v>4.76</v>
      </c>
      <c r="AP38">
        <v>21.84</v>
      </c>
      <c r="AQ38">
        <v>22.97</v>
      </c>
      <c r="AR38">
        <v>0</v>
      </c>
      <c r="AS38">
        <v>0</v>
      </c>
      <c r="AT38">
        <v>0</v>
      </c>
      <c r="AU38">
        <v>0</v>
      </c>
      <c r="AV38">
        <v>0</v>
      </c>
      <c r="AW38">
        <v>0</v>
      </c>
      <c r="AX38">
        <v>0</v>
      </c>
      <c r="AY38">
        <v>0</v>
      </c>
      <c r="AZ38">
        <v>0</v>
      </c>
      <c r="BA38">
        <v>0</v>
      </c>
      <c r="BB38">
        <v>0</v>
      </c>
      <c r="BC38">
        <v>0</v>
      </c>
      <c r="BD38">
        <v>0</v>
      </c>
      <c r="BE38">
        <v>0</v>
      </c>
      <c r="BF38">
        <v>0</v>
      </c>
      <c r="BG38">
        <f t="shared" si="0"/>
        <v>37</v>
      </c>
    </row>
    <row r="39" spans="1:59" x14ac:dyDescent="0.3">
      <c r="A39">
        <v>367</v>
      </c>
      <c r="B39" t="s">
        <v>88</v>
      </c>
      <c r="C39" t="s">
        <v>89</v>
      </c>
      <c r="D39" t="s">
        <v>81</v>
      </c>
      <c r="E39" t="s">
        <v>61</v>
      </c>
      <c r="F39">
        <v>4.5999999999999996</v>
      </c>
      <c r="G39">
        <v>2</v>
      </c>
      <c r="H39">
        <v>1</v>
      </c>
      <c r="I39">
        <v>1</v>
      </c>
      <c r="J39">
        <v>1</v>
      </c>
      <c r="K39">
        <v>1</v>
      </c>
      <c r="L39">
        <v>1</v>
      </c>
      <c r="M39">
        <v>1.68</v>
      </c>
      <c r="N39">
        <v>1.78</v>
      </c>
      <c r="O39">
        <v>0.66</v>
      </c>
      <c r="P39">
        <v>0.64</v>
      </c>
      <c r="Q39">
        <v>0.34</v>
      </c>
      <c r="R39">
        <v>0.36</v>
      </c>
      <c r="S39">
        <v>0.35</v>
      </c>
      <c r="T39">
        <v>0.37</v>
      </c>
      <c r="U39">
        <v>0.21</v>
      </c>
      <c r="V39">
        <v>0.21</v>
      </c>
      <c r="W39">
        <v>0.21</v>
      </c>
      <c r="X39">
        <v>0.22</v>
      </c>
      <c r="Y39" t="s">
        <v>90</v>
      </c>
      <c r="Z39" t="s">
        <v>90</v>
      </c>
      <c r="AA39">
        <v>3.7</v>
      </c>
      <c r="AB39" t="s">
        <v>82</v>
      </c>
      <c r="AC39" t="s">
        <v>38</v>
      </c>
      <c r="AD39" t="s">
        <v>40</v>
      </c>
      <c r="AE39" t="s">
        <v>84</v>
      </c>
      <c r="AF39" t="s">
        <v>51</v>
      </c>
      <c r="AG39" t="s">
        <v>84</v>
      </c>
      <c r="AH39" t="s">
        <v>51</v>
      </c>
      <c r="AK39">
        <v>99.3</v>
      </c>
      <c r="AL39">
        <v>75.23</v>
      </c>
      <c r="AM39">
        <v>0.82</v>
      </c>
      <c r="AN39">
        <v>0.7</v>
      </c>
      <c r="AO39">
        <v>0.12</v>
      </c>
      <c r="AP39">
        <v>16.579999999999998</v>
      </c>
      <c r="AQ39">
        <v>24.07</v>
      </c>
      <c r="AR39">
        <v>0</v>
      </c>
      <c r="AS39">
        <v>0</v>
      </c>
      <c r="AT39">
        <v>0</v>
      </c>
      <c r="AU39">
        <v>0</v>
      </c>
      <c r="AV39">
        <v>0</v>
      </c>
      <c r="AW39">
        <v>0</v>
      </c>
      <c r="AX39">
        <v>0</v>
      </c>
      <c r="AY39">
        <v>0</v>
      </c>
      <c r="AZ39">
        <v>0</v>
      </c>
      <c r="BA39">
        <v>0</v>
      </c>
      <c r="BB39">
        <v>0</v>
      </c>
      <c r="BC39">
        <v>0</v>
      </c>
      <c r="BD39">
        <v>0</v>
      </c>
      <c r="BE39">
        <v>0</v>
      </c>
      <c r="BF39">
        <v>0</v>
      </c>
      <c r="BG39">
        <f t="shared" si="0"/>
        <v>38</v>
      </c>
    </row>
    <row r="40" spans="1:59" x14ac:dyDescent="0.3">
      <c r="A40">
        <v>491</v>
      </c>
      <c r="B40" t="s">
        <v>135</v>
      </c>
      <c r="C40" t="s">
        <v>136</v>
      </c>
      <c r="D40" t="s">
        <v>110</v>
      </c>
      <c r="E40" t="s">
        <v>35</v>
      </c>
      <c r="F40">
        <v>0.8</v>
      </c>
      <c r="G40">
        <v>1</v>
      </c>
      <c r="H40">
        <v>1</v>
      </c>
      <c r="I40">
        <v>1</v>
      </c>
      <c r="J40">
        <v>0</v>
      </c>
      <c r="K40">
        <v>4</v>
      </c>
      <c r="L40">
        <v>3</v>
      </c>
      <c r="M40">
        <v>1.4</v>
      </c>
      <c r="N40">
        <v>1.49</v>
      </c>
      <c r="O40">
        <v>1.07</v>
      </c>
      <c r="P40">
        <v>0.67</v>
      </c>
      <c r="Q40">
        <v>0.48</v>
      </c>
      <c r="R40">
        <v>0</v>
      </c>
      <c r="S40">
        <v>0.65</v>
      </c>
      <c r="T40">
        <v>0.21</v>
      </c>
      <c r="U40">
        <v>0.34</v>
      </c>
      <c r="V40">
        <v>0</v>
      </c>
      <c r="W40">
        <v>0.46</v>
      </c>
      <c r="X40">
        <v>0.15</v>
      </c>
      <c r="Y40" t="s">
        <v>90</v>
      </c>
      <c r="Z40" t="s">
        <v>48</v>
      </c>
      <c r="AA40">
        <v>5</v>
      </c>
      <c r="AB40" t="s">
        <v>82</v>
      </c>
      <c r="AD40" t="s">
        <v>40</v>
      </c>
      <c r="AE40" t="s">
        <v>84</v>
      </c>
      <c r="AF40" t="s">
        <v>51</v>
      </c>
      <c r="AG40" t="s">
        <v>84</v>
      </c>
      <c r="AH40" t="s">
        <v>51</v>
      </c>
      <c r="AK40">
        <v>99.42</v>
      </c>
      <c r="AL40">
        <v>70.33</v>
      </c>
      <c r="AM40">
        <v>2.7</v>
      </c>
      <c r="AN40">
        <v>0.57999999999999996</v>
      </c>
      <c r="AO40">
        <v>2.12</v>
      </c>
      <c r="AP40">
        <v>25.17</v>
      </c>
      <c r="AQ40">
        <v>29.09</v>
      </c>
      <c r="AR40">
        <v>0</v>
      </c>
      <c r="AS40">
        <v>0</v>
      </c>
      <c r="AT40">
        <v>0</v>
      </c>
      <c r="AU40">
        <v>0</v>
      </c>
      <c r="AV40">
        <v>0</v>
      </c>
      <c r="AW40">
        <v>0</v>
      </c>
      <c r="AX40">
        <v>0</v>
      </c>
      <c r="AY40">
        <v>0</v>
      </c>
      <c r="AZ40">
        <v>0</v>
      </c>
      <c r="BA40">
        <v>0</v>
      </c>
      <c r="BB40">
        <v>0</v>
      </c>
      <c r="BC40">
        <v>0</v>
      </c>
      <c r="BD40">
        <v>0</v>
      </c>
      <c r="BE40">
        <v>0</v>
      </c>
      <c r="BF40">
        <v>0</v>
      </c>
      <c r="BG40">
        <f t="shared" si="0"/>
        <v>39</v>
      </c>
    </row>
    <row r="41" spans="1:59" x14ac:dyDescent="0.3">
      <c r="A41">
        <v>471</v>
      </c>
      <c r="B41" t="s">
        <v>133</v>
      </c>
      <c r="C41" t="s">
        <v>134</v>
      </c>
      <c r="D41" t="s">
        <v>81</v>
      </c>
      <c r="E41" t="s">
        <v>61</v>
      </c>
      <c r="F41">
        <v>13.1</v>
      </c>
      <c r="G41">
        <v>4</v>
      </c>
      <c r="H41">
        <v>2</v>
      </c>
      <c r="I41">
        <v>7</v>
      </c>
      <c r="J41">
        <v>33</v>
      </c>
      <c r="K41">
        <v>12</v>
      </c>
      <c r="L41">
        <v>34</v>
      </c>
      <c r="M41">
        <v>1.38</v>
      </c>
      <c r="N41">
        <v>1.47</v>
      </c>
      <c r="O41">
        <v>0.93</v>
      </c>
      <c r="P41">
        <v>0.53</v>
      </c>
      <c r="Q41">
        <v>1.82</v>
      </c>
      <c r="R41">
        <v>10.11</v>
      </c>
      <c r="S41">
        <v>2.96</v>
      </c>
      <c r="T41">
        <v>7.4</v>
      </c>
      <c r="U41">
        <v>1.33</v>
      </c>
      <c r="V41">
        <v>7.35</v>
      </c>
      <c r="W41">
        <v>2.15</v>
      </c>
      <c r="X41">
        <v>5.38</v>
      </c>
      <c r="Y41" t="s">
        <v>37</v>
      </c>
      <c r="Z41" t="s">
        <v>37</v>
      </c>
      <c r="AA41">
        <v>4.9000000000000004</v>
      </c>
      <c r="AD41" t="s">
        <v>40</v>
      </c>
      <c r="AE41" t="s">
        <v>43</v>
      </c>
      <c r="AF41" t="s">
        <v>41</v>
      </c>
      <c r="AG41" t="s">
        <v>43</v>
      </c>
      <c r="AH41" t="s">
        <v>41</v>
      </c>
      <c r="AI41" t="s">
        <v>74</v>
      </c>
      <c r="AJ41" t="s">
        <v>74</v>
      </c>
      <c r="AK41">
        <v>94.38</v>
      </c>
      <c r="AL41">
        <v>68.91</v>
      </c>
      <c r="AM41">
        <v>16.239999999999998</v>
      </c>
      <c r="AN41">
        <v>5.62</v>
      </c>
      <c r="AO41">
        <v>10.62</v>
      </c>
      <c r="AP41">
        <v>25.48</v>
      </c>
      <c r="AQ41">
        <v>25.48</v>
      </c>
      <c r="AR41">
        <v>585</v>
      </c>
      <c r="AS41">
        <v>1761</v>
      </c>
      <c r="AT41">
        <v>3.86</v>
      </c>
      <c r="AU41">
        <v>3.15</v>
      </c>
      <c r="AV41">
        <v>4</v>
      </c>
      <c r="AW41">
        <v>2253</v>
      </c>
      <c r="AX41">
        <v>0</v>
      </c>
      <c r="AY41">
        <v>0</v>
      </c>
      <c r="AZ41">
        <v>0</v>
      </c>
      <c r="BA41">
        <v>290</v>
      </c>
      <c r="BB41">
        <v>5259</v>
      </c>
      <c r="BC41">
        <v>0</v>
      </c>
      <c r="BD41">
        <v>0</v>
      </c>
      <c r="BE41">
        <v>0</v>
      </c>
      <c r="BF41">
        <v>2</v>
      </c>
      <c r="BG41">
        <f t="shared" si="0"/>
        <v>40</v>
      </c>
    </row>
    <row r="42" spans="1:59" x14ac:dyDescent="0.3">
      <c r="A42">
        <v>408</v>
      </c>
      <c r="B42" t="s">
        <v>122</v>
      </c>
      <c r="C42" t="s">
        <v>123</v>
      </c>
      <c r="D42" t="s">
        <v>93</v>
      </c>
      <c r="E42" t="s">
        <v>55</v>
      </c>
      <c r="F42">
        <v>5.8</v>
      </c>
      <c r="G42">
        <v>2</v>
      </c>
      <c r="H42">
        <v>2</v>
      </c>
      <c r="I42">
        <v>0</v>
      </c>
      <c r="J42">
        <v>12</v>
      </c>
      <c r="K42">
        <v>5</v>
      </c>
      <c r="L42">
        <v>13</v>
      </c>
      <c r="M42">
        <v>1.2</v>
      </c>
      <c r="N42">
        <v>1.27</v>
      </c>
      <c r="O42">
        <v>1.43</v>
      </c>
      <c r="P42">
        <v>0.62</v>
      </c>
      <c r="Q42">
        <v>0</v>
      </c>
      <c r="R42">
        <v>12.01</v>
      </c>
      <c r="S42">
        <v>0.65</v>
      </c>
      <c r="T42">
        <v>7.45</v>
      </c>
      <c r="U42">
        <v>0</v>
      </c>
      <c r="V42">
        <v>10.01</v>
      </c>
      <c r="W42">
        <v>0.54</v>
      </c>
      <c r="X42">
        <v>6.21</v>
      </c>
      <c r="Y42" t="s">
        <v>90</v>
      </c>
      <c r="Z42" t="s">
        <v>36</v>
      </c>
      <c r="AA42">
        <v>4.0999999999999996</v>
      </c>
      <c r="AC42" t="s">
        <v>124</v>
      </c>
      <c r="AD42" t="s">
        <v>40</v>
      </c>
      <c r="AE42" t="s">
        <v>84</v>
      </c>
      <c r="AF42" t="s">
        <v>51</v>
      </c>
      <c r="AG42" t="s">
        <v>41</v>
      </c>
      <c r="AH42" t="s">
        <v>42</v>
      </c>
      <c r="AJ42" t="s">
        <v>44</v>
      </c>
      <c r="AK42">
        <v>97.17</v>
      </c>
      <c r="AL42">
        <v>76.86</v>
      </c>
      <c r="AM42">
        <v>4.92</v>
      </c>
      <c r="AN42">
        <v>2.84</v>
      </c>
      <c r="AO42">
        <v>2.08</v>
      </c>
      <c r="AP42">
        <v>13.51</v>
      </c>
      <c r="AQ42">
        <v>20.3</v>
      </c>
      <c r="AR42">
        <v>0</v>
      </c>
      <c r="AS42">
        <v>1001</v>
      </c>
      <c r="AT42">
        <v>0</v>
      </c>
      <c r="AU42">
        <v>1.75</v>
      </c>
      <c r="AV42">
        <v>0</v>
      </c>
      <c r="AW42">
        <v>0</v>
      </c>
      <c r="AX42">
        <v>0</v>
      </c>
      <c r="AY42">
        <v>0</v>
      </c>
      <c r="AZ42">
        <v>0</v>
      </c>
      <c r="BA42">
        <v>694</v>
      </c>
      <c r="BB42">
        <v>1057</v>
      </c>
      <c r="BC42">
        <v>0</v>
      </c>
      <c r="BD42">
        <v>0</v>
      </c>
      <c r="BE42">
        <v>0</v>
      </c>
      <c r="BF42">
        <v>2</v>
      </c>
      <c r="BG42">
        <f t="shared" si="0"/>
        <v>41</v>
      </c>
    </row>
    <row r="43" spans="1:59" x14ac:dyDescent="0.3">
      <c r="A43">
        <v>404</v>
      </c>
      <c r="B43" t="s">
        <v>113</v>
      </c>
      <c r="C43" t="s">
        <v>114</v>
      </c>
      <c r="D43" t="s">
        <v>47</v>
      </c>
      <c r="E43" t="s">
        <v>61</v>
      </c>
      <c r="F43">
        <v>0.9</v>
      </c>
      <c r="G43">
        <v>1</v>
      </c>
      <c r="H43">
        <v>1</v>
      </c>
      <c r="I43">
        <v>7</v>
      </c>
      <c r="J43">
        <v>41</v>
      </c>
      <c r="K43">
        <v>41</v>
      </c>
      <c r="L43">
        <v>41</v>
      </c>
      <c r="M43">
        <v>0.47</v>
      </c>
      <c r="N43">
        <v>0.5</v>
      </c>
      <c r="O43">
        <v>0.42</v>
      </c>
      <c r="P43">
        <v>0.24</v>
      </c>
      <c r="Q43">
        <v>4.25</v>
      </c>
      <c r="R43">
        <v>95.72</v>
      </c>
      <c r="S43">
        <v>38.65</v>
      </c>
      <c r="T43">
        <v>87.18</v>
      </c>
      <c r="U43">
        <v>8.9600000000000009</v>
      </c>
      <c r="V43">
        <v>201.51</v>
      </c>
      <c r="W43">
        <v>81.37</v>
      </c>
      <c r="X43">
        <v>183.53</v>
      </c>
      <c r="Y43" t="s">
        <v>37</v>
      </c>
      <c r="Z43" t="s">
        <v>37</v>
      </c>
      <c r="AA43">
        <v>2.2000000000000002</v>
      </c>
      <c r="AC43" t="s">
        <v>115</v>
      </c>
      <c r="AD43" t="s">
        <v>40</v>
      </c>
      <c r="AE43" t="s">
        <v>41</v>
      </c>
      <c r="AF43" t="s">
        <v>42</v>
      </c>
      <c r="AG43" t="s">
        <v>41</v>
      </c>
      <c r="AH43" t="s">
        <v>42</v>
      </c>
      <c r="AI43" t="s">
        <v>44</v>
      </c>
      <c r="AJ43" t="s">
        <v>44</v>
      </c>
      <c r="AK43">
        <v>99.41</v>
      </c>
      <c r="AL43">
        <v>84.61</v>
      </c>
      <c r="AM43">
        <v>1.55</v>
      </c>
      <c r="AN43">
        <v>0.59</v>
      </c>
      <c r="AO43">
        <v>0.96</v>
      </c>
      <c r="AP43">
        <v>8.17</v>
      </c>
      <c r="AQ43">
        <v>14.8</v>
      </c>
      <c r="AR43">
        <v>11</v>
      </c>
      <c r="AS43">
        <v>1335</v>
      </c>
      <c r="AT43">
        <v>1</v>
      </c>
      <c r="AU43">
        <v>4.16</v>
      </c>
      <c r="AV43">
        <v>11</v>
      </c>
      <c r="AW43">
        <v>0</v>
      </c>
      <c r="AX43">
        <v>0</v>
      </c>
      <c r="AY43">
        <v>0</v>
      </c>
      <c r="AZ43">
        <v>0</v>
      </c>
      <c r="BA43">
        <v>281</v>
      </c>
      <c r="BB43">
        <v>428</v>
      </c>
      <c r="BC43">
        <v>4200</v>
      </c>
      <c r="BD43">
        <v>647</v>
      </c>
      <c r="BE43">
        <v>0</v>
      </c>
      <c r="BF43">
        <v>2</v>
      </c>
      <c r="BG43">
        <f t="shared" si="0"/>
        <v>42</v>
      </c>
    </row>
    <row r="44" spans="1:59" x14ac:dyDescent="0.3">
      <c r="A44">
        <v>313</v>
      </c>
      <c r="B44" t="s">
        <v>58</v>
      </c>
      <c r="C44" t="s">
        <v>59</v>
      </c>
      <c r="D44" t="s">
        <v>60</v>
      </c>
      <c r="E44" t="s">
        <v>61</v>
      </c>
      <c r="F44">
        <v>0.2</v>
      </c>
      <c r="G44">
        <v>1</v>
      </c>
      <c r="H44">
        <v>1</v>
      </c>
      <c r="I44">
        <v>27</v>
      </c>
      <c r="J44">
        <v>39</v>
      </c>
      <c r="K44">
        <v>38</v>
      </c>
      <c r="L44">
        <v>40</v>
      </c>
      <c r="M44">
        <v>0.32</v>
      </c>
      <c r="N44">
        <v>0.34</v>
      </c>
      <c r="O44">
        <v>0.05</v>
      </c>
      <c r="P44">
        <v>0.27</v>
      </c>
      <c r="Q44">
        <v>22.78</v>
      </c>
      <c r="R44">
        <v>32.14</v>
      </c>
      <c r="S44">
        <v>28.86</v>
      </c>
      <c r="T44">
        <v>30.92</v>
      </c>
      <c r="U44">
        <v>71.87</v>
      </c>
      <c r="V44">
        <v>101.39</v>
      </c>
      <c r="W44">
        <v>91.06</v>
      </c>
      <c r="X44">
        <v>97.53</v>
      </c>
      <c r="Y44" t="s">
        <v>37</v>
      </c>
      <c r="Z44" t="s">
        <v>37</v>
      </c>
      <c r="AA44">
        <v>7.4</v>
      </c>
      <c r="AB44" t="s">
        <v>62</v>
      </c>
      <c r="AC44" t="s">
        <v>63</v>
      </c>
      <c r="AD44" t="s">
        <v>40</v>
      </c>
      <c r="AE44" t="s">
        <v>43</v>
      </c>
      <c r="AF44" t="s">
        <v>41</v>
      </c>
      <c r="AG44" t="s">
        <v>43</v>
      </c>
      <c r="AH44" t="s">
        <v>41</v>
      </c>
      <c r="AK44">
        <v>99.92</v>
      </c>
      <c r="AL44">
        <v>68.930000000000007</v>
      </c>
      <c r="AM44">
        <v>0.83</v>
      </c>
      <c r="AN44">
        <v>0.08</v>
      </c>
      <c r="AO44">
        <v>0.75</v>
      </c>
      <c r="AP44">
        <v>30.73</v>
      </c>
      <c r="AQ44">
        <v>30.99</v>
      </c>
      <c r="AR44">
        <v>2187</v>
      </c>
      <c r="AS44">
        <v>2773</v>
      </c>
      <c r="AT44">
        <v>1.53</v>
      </c>
      <c r="AU44">
        <v>1.53</v>
      </c>
      <c r="AV44">
        <v>1632</v>
      </c>
      <c r="AW44">
        <v>1721</v>
      </c>
      <c r="AX44">
        <v>0</v>
      </c>
      <c r="AY44">
        <v>0</v>
      </c>
      <c r="AZ44">
        <v>0</v>
      </c>
      <c r="BA44">
        <v>2071</v>
      </c>
      <c r="BB44">
        <v>2177</v>
      </c>
      <c r="BC44">
        <v>0</v>
      </c>
      <c r="BD44">
        <v>0</v>
      </c>
      <c r="BE44">
        <v>0</v>
      </c>
      <c r="BF44">
        <v>2</v>
      </c>
      <c r="BG44">
        <f t="shared" si="0"/>
        <v>43</v>
      </c>
    </row>
    <row r="45" spans="1:59" x14ac:dyDescent="0.3">
      <c r="A45">
        <v>743</v>
      </c>
      <c r="B45" t="s">
        <v>173</v>
      </c>
      <c r="C45" t="s">
        <v>174</v>
      </c>
      <c r="D45" t="s">
        <v>81</v>
      </c>
      <c r="E45" t="s">
        <v>35</v>
      </c>
      <c r="F45">
        <v>4.2</v>
      </c>
      <c r="G45">
        <v>1</v>
      </c>
      <c r="H45">
        <v>0</v>
      </c>
      <c r="I45">
        <v>0</v>
      </c>
      <c r="J45">
        <v>0</v>
      </c>
      <c r="K45">
        <v>0</v>
      </c>
      <c r="L45">
        <v>0</v>
      </c>
      <c r="M45">
        <v>0.24</v>
      </c>
      <c r="N45">
        <v>0.25</v>
      </c>
      <c r="O45">
        <v>0.95</v>
      </c>
      <c r="P45">
        <v>0</v>
      </c>
      <c r="Q45">
        <v>0</v>
      </c>
      <c r="R45">
        <v>0</v>
      </c>
      <c r="S45">
        <v>0</v>
      </c>
      <c r="T45">
        <v>0</v>
      </c>
      <c r="U45">
        <v>0</v>
      </c>
      <c r="V45">
        <v>0</v>
      </c>
      <c r="W45">
        <v>0</v>
      </c>
      <c r="X45">
        <v>0</v>
      </c>
      <c r="Y45" t="s">
        <v>48</v>
      </c>
      <c r="Z45" t="s">
        <v>48</v>
      </c>
      <c r="AA45">
        <v>5.0999999999999996</v>
      </c>
      <c r="AB45" t="s">
        <v>175</v>
      </c>
      <c r="AC45" t="s">
        <v>176</v>
      </c>
      <c r="AD45" t="s">
        <v>40</v>
      </c>
      <c r="AE45" t="s">
        <v>84</v>
      </c>
      <c r="AF45" t="s">
        <v>51</v>
      </c>
      <c r="AG45" t="s">
        <v>84</v>
      </c>
      <c r="AH45" t="s">
        <v>51</v>
      </c>
      <c r="AK45">
        <v>97.79</v>
      </c>
      <c r="AL45">
        <v>74.319999999999993</v>
      </c>
      <c r="AM45">
        <v>5.9</v>
      </c>
      <c r="AN45">
        <v>2.21</v>
      </c>
      <c r="AO45">
        <v>3.69</v>
      </c>
      <c r="AP45">
        <v>18.010000000000002</v>
      </c>
      <c r="AQ45">
        <v>23.47</v>
      </c>
      <c r="AR45">
        <v>0</v>
      </c>
      <c r="AS45">
        <v>0</v>
      </c>
      <c r="AT45">
        <v>0</v>
      </c>
      <c r="AU45">
        <v>0</v>
      </c>
      <c r="AV45">
        <v>0</v>
      </c>
      <c r="AW45">
        <v>0</v>
      </c>
      <c r="AX45">
        <v>0</v>
      </c>
      <c r="AY45">
        <v>0</v>
      </c>
      <c r="AZ45">
        <v>0</v>
      </c>
      <c r="BA45">
        <v>0</v>
      </c>
      <c r="BB45">
        <v>0</v>
      </c>
      <c r="BC45">
        <v>0</v>
      </c>
      <c r="BD45">
        <v>0</v>
      </c>
      <c r="BE45">
        <v>0</v>
      </c>
      <c r="BF45">
        <v>0</v>
      </c>
      <c r="BG45">
        <f t="shared" si="0"/>
        <v>44</v>
      </c>
    </row>
    <row r="46" spans="1:59" x14ac:dyDescent="0.3">
      <c r="A46">
        <v>405</v>
      </c>
      <c r="B46" t="s">
        <v>116</v>
      </c>
      <c r="C46" t="s">
        <v>117</v>
      </c>
      <c r="D46" t="s">
        <v>81</v>
      </c>
      <c r="E46" t="s">
        <v>61</v>
      </c>
      <c r="F46">
        <v>4.2</v>
      </c>
      <c r="G46">
        <v>1</v>
      </c>
      <c r="H46">
        <v>0</v>
      </c>
      <c r="I46">
        <v>0</v>
      </c>
      <c r="J46">
        <v>0</v>
      </c>
      <c r="K46">
        <v>0</v>
      </c>
      <c r="L46">
        <v>0</v>
      </c>
      <c r="M46">
        <v>0.23</v>
      </c>
      <c r="N46">
        <v>0.24</v>
      </c>
      <c r="O46">
        <v>0.93</v>
      </c>
      <c r="P46">
        <v>0</v>
      </c>
      <c r="Q46">
        <v>0</v>
      </c>
      <c r="R46">
        <v>0</v>
      </c>
      <c r="S46">
        <v>0</v>
      </c>
      <c r="T46">
        <v>0</v>
      </c>
      <c r="U46">
        <v>0</v>
      </c>
      <c r="V46">
        <v>0</v>
      </c>
      <c r="W46">
        <v>0</v>
      </c>
      <c r="X46">
        <v>0</v>
      </c>
      <c r="Y46" t="s">
        <v>48</v>
      </c>
      <c r="Z46" t="s">
        <v>48</v>
      </c>
      <c r="AA46">
        <v>3.7</v>
      </c>
      <c r="AB46" t="s">
        <v>82</v>
      </c>
      <c r="AC46" t="s">
        <v>118</v>
      </c>
      <c r="AD46" t="s">
        <v>40</v>
      </c>
      <c r="AE46" t="s">
        <v>84</v>
      </c>
      <c r="AF46" t="s">
        <v>51</v>
      </c>
      <c r="AG46" t="s">
        <v>84</v>
      </c>
      <c r="AH46" t="s">
        <v>51</v>
      </c>
      <c r="AK46">
        <v>97.79</v>
      </c>
      <c r="AL46">
        <v>78.92</v>
      </c>
      <c r="AM46">
        <v>3.43</v>
      </c>
      <c r="AN46">
        <v>2.21</v>
      </c>
      <c r="AO46">
        <v>1.22</v>
      </c>
      <c r="AP46">
        <v>11.73</v>
      </c>
      <c r="AQ46">
        <v>18.87</v>
      </c>
      <c r="AR46">
        <v>0</v>
      </c>
      <c r="AS46">
        <v>0</v>
      </c>
      <c r="AT46">
        <v>0</v>
      </c>
      <c r="AU46">
        <v>0</v>
      </c>
      <c r="AV46">
        <v>0</v>
      </c>
      <c r="AW46">
        <v>0</v>
      </c>
      <c r="AX46">
        <v>0</v>
      </c>
      <c r="AY46">
        <v>0</v>
      </c>
      <c r="AZ46">
        <v>0</v>
      </c>
      <c r="BA46">
        <v>0</v>
      </c>
      <c r="BB46">
        <v>0</v>
      </c>
      <c r="BC46">
        <v>0</v>
      </c>
      <c r="BD46">
        <v>0</v>
      </c>
      <c r="BE46">
        <v>0</v>
      </c>
      <c r="BF46">
        <v>0</v>
      </c>
      <c r="BG46">
        <f t="shared" si="0"/>
        <v>45</v>
      </c>
    </row>
    <row r="47" spans="1:59" x14ac:dyDescent="0.3">
      <c r="A47">
        <v>461</v>
      </c>
      <c r="B47" t="s">
        <v>127</v>
      </c>
      <c r="C47" t="s">
        <v>128</v>
      </c>
      <c r="D47" t="s">
        <v>129</v>
      </c>
      <c r="E47" t="s">
        <v>35</v>
      </c>
      <c r="F47">
        <v>4.2</v>
      </c>
      <c r="G47">
        <v>1</v>
      </c>
      <c r="H47">
        <v>1</v>
      </c>
      <c r="I47">
        <v>10</v>
      </c>
      <c r="J47">
        <v>41</v>
      </c>
      <c r="K47">
        <v>41</v>
      </c>
      <c r="L47">
        <v>41</v>
      </c>
      <c r="M47">
        <v>0.2</v>
      </c>
      <c r="N47">
        <v>0.21</v>
      </c>
      <c r="O47">
        <v>0.8</v>
      </c>
      <c r="P47">
        <v>0.01</v>
      </c>
      <c r="Q47">
        <v>6.56</v>
      </c>
      <c r="R47">
        <v>88.41</v>
      </c>
      <c r="S47">
        <v>33.770000000000003</v>
      </c>
      <c r="T47">
        <v>80.83</v>
      </c>
      <c r="U47">
        <v>32.799999999999997</v>
      </c>
      <c r="V47">
        <v>442.04</v>
      </c>
      <c r="W47">
        <v>168.87</v>
      </c>
      <c r="X47">
        <v>404.14</v>
      </c>
      <c r="Y47" t="s">
        <v>37</v>
      </c>
      <c r="Z47" t="s">
        <v>37</v>
      </c>
      <c r="AA47">
        <v>4.5999999999999996</v>
      </c>
      <c r="AB47" t="s">
        <v>87</v>
      </c>
      <c r="AC47" t="s">
        <v>63</v>
      </c>
      <c r="AD47" t="s">
        <v>40</v>
      </c>
      <c r="AE47" t="s">
        <v>43</v>
      </c>
      <c r="AF47" t="s">
        <v>41</v>
      </c>
      <c r="AG47" t="s">
        <v>43</v>
      </c>
      <c r="AH47" t="s">
        <v>41</v>
      </c>
      <c r="AK47">
        <v>97.79</v>
      </c>
      <c r="AL47">
        <v>83.06</v>
      </c>
      <c r="AM47">
        <v>3.68</v>
      </c>
      <c r="AN47">
        <v>2.21</v>
      </c>
      <c r="AO47">
        <v>1.47</v>
      </c>
      <c r="AP47">
        <v>9.4700000000000006</v>
      </c>
      <c r="AQ47">
        <v>14.74</v>
      </c>
      <c r="AR47">
        <v>272</v>
      </c>
      <c r="AS47">
        <v>1339</v>
      </c>
      <c r="AT47">
        <v>1.69</v>
      </c>
      <c r="AU47">
        <v>5.07</v>
      </c>
      <c r="AV47">
        <v>198</v>
      </c>
      <c r="AW47">
        <v>261</v>
      </c>
      <c r="AX47">
        <v>0</v>
      </c>
      <c r="AY47">
        <v>0</v>
      </c>
      <c r="AZ47">
        <v>0</v>
      </c>
      <c r="BA47">
        <v>105</v>
      </c>
      <c r="BB47">
        <v>230</v>
      </c>
      <c r="BC47">
        <v>4580</v>
      </c>
      <c r="BD47">
        <v>1868</v>
      </c>
      <c r="BE47">
        <v>0</v>
      </c>
      <c r="BF47">
        <v>2</v>
      </c>
      <c r="BG47">
        <f t="shared" si="0"/>
        <v>46</v>
      </c>
    </row>
    <row r="48" spans="1:59" x14ac:dyDescent="0.3">
      <c r="A48">
        <v>763</v>
      </c>
      <c r="B48" t="s">
        <v>244</v>
      </c>
      <c r="C48" t="s">
        <v>245</v>
      </c>
      <c r="D48" t="s">
        <v>246</v>
      </c>
      <c r="E48" t="s">
        <v>0</v>
      </c>
      <c r="F48">
        <v>0.5</v>
      </c>
      <c r="G48">
        <v>1</v>
      </c>
      <c r="H48" t="s">
        <v>66</v>
      </c>
      <c r="I48" t="s">
        <v>66</v>
      </c>
      <c r="J48" t="s">
        <v>66</v>
      </c>
      <c r="K48" t="s">
        <v>66</v>
      </c>
      <c r="L48" t="s">
        <v>66</v>
      </c>
      <c r="M48">
        <v>0.17</v>
      </c>
      <c r="N48">
        <v>0.18</v>
      </c>
      <c r="O48">
        <v>0.09</v>
      </c>
      <c r="P48" t="s">
        <v>66</v>
      </c>
      <c r="Q48" t="s">
        <v>66</v>
      </c>
      <c r="R48" t="s">
        <v>66</v>
      </c>
      <c r="S48" t="s">
        <v>66</v>
      </c>
      <c r="T48" t="s">
        <v>66</v>
      </c>
      <c r="U48" t="s">
        <v>66</v>
      </c>
      <c r="V48" t="s">
        <v>66</v>
      </c>
      <c r="W48" t="s">
        <v>66</v>
      </c>
      <c r="X48" t="s">
        <v>66</v>
      </c>
      <c r="Y48" t="s">
        <v>94</v>
      </c>
      <c r="Z48" t="s">
        <v>94</v>
      </c>
      <c r="AA48">
        <v>3.8</v>
      </c>
      <c r="AC48" t="s">
        <v>82</v>
      </c>
      <c r="AD48" t="s">
        <v>40</v>
      </c>
      <c r="AE48" t="s">
        <v>243</v>
      </c>
      <c r="AF48" t="s">
        <v>243</v>
      </c>
      <c r="AG48" t="s">
        <v>243</v>
      </c>
      <c r="AH48" t="s">
        <v>243</v>
      </c>
      <c r="AK48" t="s">
        <v>66</v>
      </c>
      <c r="AL48" t="s">
        <v>66</v>
      </c>
      <c r="AM48" t="s">
        <v>66</v>
      </c>
      <c r="AN48" t="s">
        <v>66</v>
      </c>
      <c r="AO48" t="s">
        <v>66</v>
      </c>
      <c r="AP48" t="s">
        <v>66</v>
      </c>
      <c r="AQ48" t="s">
        <v>66</v>
      </c>
      <c r="AR48" t="s">
        <v>66</v>
      </c>
      <c r="AS48" t="s">
        <v>66</v>
      </c>
      <c r="AT48" t="s">
        <v>66</v>
      </c>
      <c r="AU48" t="s">
        <v>66</v>
      </c>
      <c r="AV48" t="s">
        <v>66</v>
      </c>
      <c r="AW48" t="s">
        <v>66</v>
      </c>
      <c r="AX48" t="s">
        <v>66</v>
      </c>
      <c r="AY48" t="s">
        <v>66</v>
      </c>
      <c r="AZ48" t="s">
        <v>66</v>
      </c>
      <c r="BA48" t="s">
        <v>66</v>
      </c>
      <c r="BB48" t="s">
        <v>66</v>
      </c>
      <c r="BC48" t="s">
        <v>66</v>
      </c>
      <c r="BD48" t="s">
        <v>66</v>
      </c>
      <c r="BE48" t="s">
        <v>66</v>
      </c>
      <c r="BF48">
        <v>0</v>
      </c>
      <c r="BG48">
        <f t="shared" si="0"/>
        <v>47</v>
      </c>
    </row>
    <row r="49" spans="1:59" x14ac:dyDescent="0.3">
      <c r="A49">
        <v>356</v>
      </c>
      <c r="B49" t="s">
        <v>85</v>
      </c>
      <c r="C49" t="s">
        <v>86</v>
      </c>
      <c r="D49" t="s">
        <v>81</v>
      </c>
      <c r="E49" t="s">
        <v>61</v>
      </c>
      <c r="F49">
        <v>4.2</v>
      </c>
      <c r="G49">
        <v>1</v>
      </c>
      <c r="H49">
        <v>2</v>
      </c>
      <c r="I49">
        <v>0</v>
      </c>
      <c r="J49">
        <v>3</v>
      </c>
      <c r="K49">
        <v>4</v>
      </c>
      <c r="L49">
        <v>13</v>
      </c>
      <c r="M49">
        <v>0.11</v>
      </c>
      <c r="N49">
        <v>0.12</v>
      </c>
      <c r="O49">
        <v>0.42</v>
      </c>
      <c r="P49">
        <v>0.01</v>
      </c>
      <c r="Q49">
        <v>0</v>
      </c>
      <c r="R49">
        <v>0.01</v>
      </c>
      <c r="S49">
        <v>0</v>
      </c>
      <c r="T49">
        <v>0.02</v>
      </c>
      <c r="U49">
        <v>0</v>
      </c>
      <c r="V49">
        <v>0.1</v>
      </c>
      <c r="W49">
        <v>0.04</v>
      </c>
      <c r="X49">
        <v>0.18</v>
      </c>
      <c r="Y49" t="s">
        <v>48</v>
      </c>
      <c r="Z49" t="s">
        <v>48</v>
      </c>
      <c r="AA49">
        <v>4.8</v>
      </c>
      <c r="AB49" t="s">
        <v>87</v>
      </c>
      <c r="AC49" t="s">
        <v>38</v>
      </c>
      <c r="AD49" t="s">
        <v>40</v>
      </c>
      <c r="AE49" t="s">
        <v>84</v>
      </c>
      <c r="AF49" t="s">
        <v>51</v>
      </c>
      <c r="AG49" t="s">
        <v>84</v>
      </c>
      <c r="AH49" t="s">
        <v>51</v>
      </c>
      <c r="AK49">
        <v>97.79</v>
      </c>
      <c r="AL49">
        <v>72.39</v>
      </c>
      <c r="AM49">
        <v>7.72</v>
      </c>
      <c r="AN49">
        <v>2.21</v>
      </c>
      <c r="AO49">
        <v>5.51</v>
      </c>
      <c r="AP49">
        <v>20.63</v>
      </c>
      <c r="AQ49">
        <v>25.4</v>
      </c>
      <c r="AR49">
        <v>0</v>
      </c>
      <c r="AS49">
        <v>0</v>
      </c>
      <c r="AT49">
        <v>0</v>
      </c>
      <c r="AU49">
        <v>0</v>
      </c>
      <c r="AV49">
        <v>0</v>
      </c>
      <c r="AW49">
        <v>0</v>
      </c>
      <c r="AX49">
        <v>0</v>
      </c>
      <c r="AY49">
        <v>0</v>
      </c>
      <c r="AZ49">
        <v>0</v>
      </c>
      <c r="BA49">
        <v>0</v>
      </c>
      <c r="BB49">
        <v>0</v>
      </c>
      <c r="BC49">
        <v>0</v>
      </c>
      <c r="BD49">
        <v>0</v>
      </c>
      <c r="BE49">
        <v>0</v>
      </c>
      <c r="BF49">
        <v>0</v>
      </c>
      <c r="BG49">
        <f t="shared" si="0"/>
        <v>48</v>
      </c>
    </row>
    <row r="50" spans="1:59" x14ac:dyDescent="0.3">
      <c r="A50">
        <v>316</v>
      </c>
      <c r="B50" t="s">
        <v>64</v>
      </c>
      <c r="C50" t="s">
        <v>65</v>
      </c>
      <c r="D50" t="s">
        <v>34</v>
      </c>
      <c r="E50" t="s">
        <v>55</v>
      </c>
      <c r="F50">
        <v>0</v>
      </c>
      <c r="G50">
        <v>0</v>
      </c>
      <c r="H50">
        <v>1</v>
      </c>
      <c r="I50">
        <v>0</v>
      </c>
      <c r="J50">
        <v>0</v>
      </c>
      <c r="K50">
        <v>1</v>
      </c>
      <c r="L50">
        <v>3</v>
      </c>
      <c r="M50">
        <v>0</v>
      </c>
      <c r="N50">
        <v>0</v>
      </c>
      <c r="O50">
        <v>0</v>
      </c>
      <c r="P50">
        <v>0.16</v>
      </c>
      <c r="Q50">
        <v>0</v>
      </c>
      <c r="R50">
        <v>0</v>
      </c>
      <c r="S50">
        <v>0.15</v>
      </c>
      <c r="T50">
        <v>0.4</v>
      </c>
      <c r="U50" t="s">
        <v>66</v>
      </c>
      <c r="V50" t="s">
        <v>66</v>
      </c>
      <c r="W50" t="s">
        <v>66</v>
      </c>
      <c r="X50" t="s">
        <v>66</v>
      </c>
      <c r="Y50" t="s">
        <v>67</v>
      </c>
      <c r="Z50" t="s">
        <v>67</v>
      </c>
      <c r="AA50">
        <v>8.5</v>
      </c>
      <c r="AB50" t="s">
        <v>68</v>
      </c>
      <c r="AD50" t="s">
        <v>69</v>
      </c>
      <c r="AE50" t="s">
        <v>67</v>
      </c>
      <c r="AF50" t="s">
        <v>67</v>
      </c>
      <c r="AG50" t="s">
        <v>67</v>
      </c>
      <c r="AH50" t="s">
        <v>67</v>
      </c>
      <c r="AK50">
        <v>100</v>
      </c>
      <c r="AL50">
        <v>73.959999999999994</v>
      </c>
      <c r="AM50">
        <v>0</v>
      </c>
      <c r="AN50">
        <v>0</v>
      </c>
      <c r="AO50">
        <v>0</v>
      </c>
      <c r="AP50">
        <v>17.309999999999999</v>
      </c>
      <c r="AQ50">
        <v>26.04</v>
      </c>
      <c r="AR50">
        <v>0</v>
      </c>
      <c r="AS50">
        <v>0</v>
      </c>
      <c r="AT50">
        <v>0</v>
      </c>
      <c r="AU50">
        <v>0</v>
      </c>
      <c r="AV50">
        <v>0</v>
      </c>
      <c r="AW50">
        <v>0</v>
      </c>
      <c r="AX50">
        <v>0</v>
      </c>
      <c r="AY50">
        <v>0</v>
      </c>
      <c r="AZ50">
        <v>0</v>
      </c>
      <c r="BA50">
        <v>0</v>
      </c>
      <c r="BB50">
        <v>0</v>
      </c>
      <c r="BC50">
        <v>0</v>
      </c>
      <c r="BD50">
        <v>0</v>
      </c>
      <c r="BE50">
        <v>0</v>
      </c>
      <c r="BF50">
        <v>3</v>
      </c>
      <c r="BG50">
        <f t="shared" si="0"/>
        <v>49</v>
      </c>
    </row>
    <row r="51" spans="1:59" x14ac:dyDescent="0.3">
      <c r="A51">
        <v>371</v>
      </c>
      <c r="B51" t="s">
        <v>91</v>
      </c>
      <c r="C51" t="s">
        <v>92</v>
      </c>
      <c r="D51" t="s">
        <v>93</v>
      </c>
      <c r="E51" t="s">
        <v>55</v>
      </c>
      <c r="F51">
        <v>0</v>
      </c>
      <c r="G51">
        <v>0</v>
      </c>
      <c r="H51">
        <v>1</v>
      </c>
      <c r="I51">
        <v>0</v>
      </c>
      <c r="J51">
        <v>0</v>
      </c>
      <c r="K51">
        <v>0</v>
      </c>
      <c r="L51">
        <v>0</v>
      </c>
      <c r="M51">
        <v>0</v>
      </c>
      <c r="N51">
        <v>0</v>
      </c>
      <c r="O51">
        <v>0</v>
      </c>
      <c r="P51">
        <v>0.01</v>
      </c>
      <c r="Q51">
        <v>0</v>
      </c>
      <c r="R51">
        <v>0</v>
      </c>
      <c r="S51">
        <v>0</v>
      </c>
      <c r="T51">
        <v>0</v>
      </c>
      <c r="U51" t="s">
        <v>66</v>
      </c>
      <c r="V51" t="s">
        <v>66</v>
      </c>
      <c r="W51" t="s">
        <v>66</v>
      </c>
      <c r="X51" t="s">
        <v>66</v>
      </c>
      <c r="Y51" t="s">
        <v>94</v>
      </c>
      <c r="Z51" t="s">
        <v>94</v>
      </c>
      <c r="AA51">
        <v>3.4</v>
      </c>
      <c r="AB51" t="s">
        <v>56</v>
      </c>
      <c r="AC51" t="s">
        <v>95</v>
      </c>
      <c r="AD51" t="s">
        <v>96</v>
      </c>
      <c r="AE51" t="s">
        <v>94</v>
      </c>
      <c r="AF51" t="s">
        <v>94</v>
      </c>
      <c r="AG51" t="s">
        <v>94</v>
      </c>
      <c r="AH51" t="s">
        <v>94</v>
      </c>
      <c r="AK51">
        <v>100</v>
      </c>
      <c r="AL51">
        <v>97.24</v>
      </c>
      <c r="AM51">
        <v>0</v>
      </c>
      <c r="AN51">
        <v>0</v>
      </c>
      <c r="AO51">
        <v>0</v>
      </c>
      <c r="AP51">
        <v>0.19</v>
      </c>
      <c r="AQ51">
        <v>2.76</v>
      </c>
      <c r="AR51">
        <v>0</v>
      </c>
      <c r="AS51">
        <v>0</v>
      </c>
      <c r="AT51">
        <v>0</v>
      </c>
      <c r="AU51">
        <v>0</v>
      </c>
      <c r="AV51">
        <v>0</v>
      </c>
      <c r="AW51">
        <v>0</v>
      </c>
      <c r="AX51">
        <v>0</v>
      </c>
      <c r="AY51">
        <v>0</v>
      </c>
      <c r="AZ51">
        <v>0</v>
      </c>
      <c r="BA51">
        <v>0</v>
      </c>
      <c r="BB51">
        <v>0</v>
      </c>
      <c r="BC51">
        <v>0</v>
      </c>
      <c r="BD51">
        <v>0</v>
      </c>
      <c r="BE51">
        <v>0</v>
      </c>
      <c r="BF51">
        <v>0</v>
      </c>
      <c r="BG51">
        <f t="shared" si="0"/>
        <v>50</v>
      </c>
    </row>
    <row r="52" spans="1:59" x14ac:dyDescent="0.3">
      <c r="A52">
        <v>381</v>
      </c>
      <c r="B52" t="s">
        <v>97</v>
      </c>
      <c r="C52" t="s">
        <v>98</v>
      </c>
      <c r="D52" t="s">
        <v>81</v>
      </c>
      <c r="E52" t="s">
        <v>61</v>
      </c>
      <c r="F52">
        <v>0</v>
      </c>
      <c r="G52">
        <v>0</v>
      </c>
      <c r="H52">
        <v>0</v>
      </c>
      <c r="I52">
        <v>0</v>
      </c>
      <c r="J52">
        <v>41</v>
      </c>
      <c r="K52">
        <v>2</v>
      </c>
      <c r="L52">
        <v>41</v>
      </c>
      <c r="M52">
        <v>0</v>
      </c>
      <c r="N52">
        <v>0</v>
      </c>
      <c r="O52">
        <v>0</v>
      </c>
      <c r="P52">
        <v>0</v>
      </c>
      <c r="Q52">
        <v>0</v>
      </c>
      <c r="R52">
        <v>60.7</v>
      </c>
      <c r="S52">
        <v>0.17</v>
      </c>
      <c r="T52">
        <v>36.549999999999997</v>
      </c>
      <c r="U52" t="s">
        <v>66</v>
      </c>
      <c r="V52" t="s">
        <v>66</v>
      </c>
      <c r="W52" t="s">
        <v>66</v>
      </c>
      <c r="X52" t="s">
        <v>66</v>
      </c>
      <c r="Y52" t="s">
        <v>67</v>
      </c>
      <c r="Z52" t="s">
        <v>67</v>
      </c>
      <c r="AA52">
        <v>5.6</v>
      </c>
      <c r="AB52" t="s">
        <v>99</v>
      </c>
      <c r="AC52" t="s">
        <v>100</v>
      </c>
      <c r="AD52" t="s">
        <v>69</v>
      </c>
      <c r="AE52" t="s">
        <v>67</v>
      </c>
      <c r="AF52" t="s">
        <v>67</v>
      </c>
      <c r="AG52" t="s">
        <v>67</v>
      </c>
      <c r="AH52" t="s">
        <v>67</v>
      </c>
      <c r="AJ52" t="s">
        <v>101</v>
      </c>
      <c r="AK52">
        <v>100</v>
      </c>
      <c r="AL52">
        <v>98.93</v>
      </c>
      <c r="AM52">
        <v>0</v>
      </c>
      <c r="AN52">
        <v>0</v>
      </c>
      <c r="AO52">
        <v>0</v>
      </c>
      <c r="AP52">
        <v>0.01</v>
      </c>
      <c r="AQ52">
        <v>1.07</v>
      </c>
      <c r="AR52">
        <v>0</v>
      </c>
      <c r="AS52">
        <v>98</v>
      </c>
      <c r="AT52">
        <v>0</v>
      </c>
      <c r="AU52">
        <v>1</v>
      </c>
      <c r="AV52">
        <v>0</v>
      </c>
      <c r="AW52">
        <v>0</v>
      </c>
      <c r="AX52">
        <v>0</v>
      </c>
      <c r="AY52">
        <v>0</v>
      </c>
      <c r="AZ52">
        <v>0</v>
      </c>
      <c r="BA52">
        <v>98</v>
      </c>
      <c r="BB52">
        <v>0</v>
      </c>
      <c r="BC52">
        <v>0</v>
      </c>
      <c r="BD52">
        <v>0</v>
      </c>
      <c r="BE52">
        <v>0</v>
      </c>
      <c r="BF52">
        <v>3</v>
      </c>
      <c r="BG52">
        <f t="shared" si="0"/>
        <v>51</v>
      </c>
    </row>
    <row r="53" spans="1:59" x14ac:dyDescent="0.3">
      <c r="A53">
        <v>391</v>
      </c>
      <c r="B53" t="s">
        <v>102</v>
      </c>
      <c r="C53" t="s">
        <v>103</v>
      </c>
      <c r="D53" t="s">
        <v>104</v>
      </c>
      <c r="E53" t="s">
        <v>61</v>
      </c>
      <c r="F53">
        <v>0</v>
      </c>
      <c r="G53">
        <v>0</v>
      </c>
      <c r="H53">
        <v>1</v>
      </c>
      <c r="I53">
        <v>0</v>
      </c>
      <c r="J53">
        <v>0</v>
      </c>
      <c r="K53">
        <v>0</v>
      </c>
      <c r="L53">
        <v>0</v>
      </c>
      <c r="M53">
        <v>0</v>
      </c>
      <c r="N53">
        <v>0</v>
      </c>
      <c r="O53">
        <v>0</v>
      </c>
      <c r="P53">
        <v>0.01</v>
      </c>
      <c r="Q53">
        <v>0</v>
      </c>
      <c r="R53">
        <v>0</v>
      </c>
      <c r="S53">
        <v>0</v>
      </c>
      <c r="T53">
        <v>0</v>
      </c>
      <c r="U53" t="s">
        <v>66</v>
      </c>
      <c r="V53" t="s">
        <v>66</v>
      </c>
      <c r="W53" t="s">
        <v>66</v>
      </c>
      <c r="X53" t="s">
        <v>66</v>
      </c>
      <c r="Y53" t="s">
        <v>94</v>
      </c>
      <c r="Z53" t="s">
        <v>94</v>
      </c>
      <c r="AA53">
        <v>5.0999999999999996</v>
      </c>
      <c r="AB53" t="s">
        <v>87</v>
      </c>
      <c r="AC53" t="s">
        <v>105</v>
      </c>
      <c r="AD53" t="s">
        <v>96</v>
      </c>
      <c r="AE53" t="s">
        <v>94</v>
      </c>
      <c r="AF53" t="s">
        <v>94</v>
      </c>
      <c r="AG53" t="s">
        <v>94</v>
      </c>
      <c r="AH53" t="s">
        <v>94</v>
      </c>
      <c r="AK53">
        <v>100</v>
      </c>
      <c r="AL53">
        <v>83.73</v>
      </c>
      <c r="AM53">
        <v>0</v>
      </c>
      <c r="AN53">
        <v>0</v>
      </c>
      <c r="AO53">
        <v>0</v>
      </c>
      <c r="AP53">
        <v>5.78</v>
      </c>
      <c r="AQ53">
        <v>16.28</v>
      </c>
      <c r="AR53">
        <v>0</v>
      </c>
      <c r="AS53">
        <v>0</v>
      </c>
      <c r="AT53">
        <v>0</v>
      </c>
      <c r="AU53">
        <v>0</v>
      </c>
      <c r="AV53">
        <v>0</v>
      </c>
      <c r="AW53">
        <v>0</v>
      </c>
      <c r="AX53">
        <v>0</v>
      </c>
      <c r="AY53">
        <v>0</v>
      </c>
      <c r="AZ53">
        <v>0</v>
      </c>
      <c r="BA53">
        <v>0</v>
      </c>
      <c r="BB53">
        <v>0</v>
      </c>
      <c r="BC53">
        <v>0</v>
      </c>
      <c r="BD53">
        <v>0</v>
      </c>
      <c r="BE53">
        <v>0</v>
      </c>
      <c r="BF53">
        <v>0</v>
      </c>
      <c r="BG53">
        <f t="shared" si="0"/>
        <v>52</v>
      </c>
    </row>
    <row r="54" spans="1:59" x14ac:dyDescent="0.3">
      <c r="A54">
        <v>403</v>
      </c>
      <c r="B54" t="s">
        <v>108</v>
      </c>
      <c r="C54" t="s">
        <v>109</v>
      </c>
      <c r="D54" t="s">
        <v>110</v>
      </c>
      <c r="E54" t="s">
        <v>35</v>
      </c>
      <c r="F54">
        <v>0</v>
      </c>
      <c r="G54">
        <v>0</v>
      </c>
      <c r="H54">
        <v>0</v>
      </c>
      <c r="I54">
        <v>0</v>
      </c>
      <c r="J54">
        <v>3</v>
      </c>
      <c r="K54">
        <v>11</v>
      </c>
      <c r="L54">
        <v>7</v>
      </c>
      <c r="M54">
        <v>0</v>
      </c>
      <c r="N54">
        <v>0</v>
      </c>
      <c r="O54">
        <v>0</v>
      </c>
      <c r="P54">
        <v>0</v>
      </c>
      <c r="Q54">
        <v>0</v>
      </c>
      <c r="R54">
        <v>1.85</v>
      </c>
      <c r="S54">
        <v>3.02</v>
      </c>
      <c r="T54">
        <v>1.64</v>
      </c>
      <c r="U54" t="s">
        <v>66</v>
      </c>
      <c r="V54" t="s">
        <v>66</v>
      </c>
      <c r="W54" t="s">
        <v>66</v>
      </c>
      <c r="X54" t="s">
        <v>66</v>
      </c>
      <c r="Y54" t="s">
        <v>67</v>
      </c>
      <c r="Z54" t="s">
        <v>67</v>
      </c>
      <c r="AA54">
        <v>4.7</v>
      </c>
      <c r="AB54" t="s">
        <v>111</v>
      </c>
      <c r="AC54" t="s">
        <v>112</v>
      </c>
      <c r="AD54" t="s">
        <v>69</v>
      </c>
      <c r="AE54" t="s">
        <v>67</v>
      </c>
      <c r="AF54" t="s">
        <v>67</v>
      </c>
      <c r="AG54" t="s">
        <v>67</v>
      </c>
      <c r="AH54" t="s">
        <v>67</v>
      </c>
      <c r="AJ54" t="s">
        <v>101</v>
      </c>
      <c r="AK54">
        <v>100</v>
      </c>
      <c r="AL54">
        <v>73.209999999999994</v>
      </c>
      <c r="AM54">
        <v>0</v>
      </c>
      <c r="AN54">
        <v>0</v>
      </c>
      <c r="AO54">
        <v>0</v>
      </c>
      <c r="AP54">
        <v>18.559999999999999</v>
      </c>
      <c r="AQ54">
        <v>26.79</v>
      </c>
      <c r="AR54">
        <v>0</v>
      </c>
      <c r="AS54">
        <v>361</v>
      </c>
      <c r="AT54">
        <v>0</v>
      </c>
      <c r="AU54">
        <v>1</v>
      </c>
      <c r="AV54">
        <v>0</v>
      </c>
      <c r="AW54">
        <v>0</v>
      </c>
      <c r="AX54">
        <v>0</v>
      </c>
      <c r="AY54">
        <v>0</v>
      </c>
      <c r="AZ54">
        <v>0</v>
      </c>
      <c r="BA54">
        <v>361</v>
      </c>
      <c r="BB54">
        <v>0</v>
      </c>
      <c r="BC54">
        <v>0</v>
      </c>
      <c r="BD54">
        <v>0</v>
      </c>
      <c r="BE54">
        <v>0</v>
      </c>
      <c r="BF54">
        <v>3</v>
      </c>
      <c r="BG54">
        <f t="shared" si="0"/>
        <v>53</v>
      </c>
    </row>
    <row r="55" spans="1:59" x14ac:dyDescent="0.3">
      <c r="A55">
        <v>521</v>
      </c>
      <c r="B55" t="s">
        <v>137</v>
      </c>
      <c r="C55" t="s">
        <v>138</v>
      </c>
      <c r="D55" t="s">
        <v>81</v>
      </c>
      <c r="E55" t="s">
        <v>61</v>
      </c>
      <c r="F55">
        <v>0</v>
      </c>
      <c r="G55">
        <v>0</v>
      </c>
      <c r="H55">
        <v>0</v>
      </c>
      <c r="I55">
        <v>2</v>
      </c>
      <c r="J55">
        <v>37</v>
      </c>
      <c r="K55">
        <v>16</v>
      </c>
      <c r="L55">
        <v>41</v>
      </c>
      <c r="M55">
        <v>0</v>
      </c>
      <c r="N55">
        <v>0</v>
      </c>
      <c r="O55">
        <v>0</v>
      </c>
      <c r="P55">
        <v>0</v>
      </c>
      <c r="Q55">
        <v>0.52</v>
      </c>
      <c r="R55">
        <v>38.630000000000003</v>
      </c>
      <c r="S55">
        <v>6.31</v>
      </c>
      <c r="T55">
        <v>29.09</v>
      </c>
      <c r="U55" t="s">
        <v>66</v>
      </c>
      <c r="V55" t="s">
        <v>66</v>
      </c>
      <c r="W55" t="s">
        <v>66</v>
      </c>
      <c r="X55" t="s">
        <v>66</v>
      </c>
      <c r="Y55" t="s">
        <v>67</v>
      </c>
      <c r="Z55" t="s">
        <v>67</v>
      </c>
      <c r="AA55">
        <v>5.8</v>
      </c>
      <c r="AB55" t="s">
        <v>78</v>
      </c>
      <c r="AD55" t="s">
        <v>69</v>
      </c>
      <c r="AE55" t="s">
        <v>67</v>
      </c>
      <c r="AF55" t="s">
        <v>67</v>
      </c>
      <c r="AG55" t="s">
        <v>67</v>
      </c>
      <c r="AH55" t="s">
        <v>67</v>
      </c>
      <c r="AI55" t="s">
        <v>101</v>
      </c>
      <c r="AJ55" t="s">
        <v>101</v>
      </c>
      <c r="AK55">
        <v>100</v>
      </c>
      <c r="AL55">
        <v>71.84</v>
      </c>
      <c r="AM55">
        <v>0</v>
      </c>
      <c r="AN55">
        <v>0</v>
      </c>
      <c r="AO55">
        <v>0</v>
      </c>
      <c r="AP55">
        <v>22.07</v>
      </c>
      <c r="AQ55">
        <v>28.16</v>
      </c>
      <c r="AR55">
        <v>89</v>
      </c>
      <c r="AS55">
        <v>2300</v>
      </c>
      <c r="AT55">
        <v>1</v>
      </c>
      <c r="AU55">
        <v>1</v>
      </c>
      <c r="AV55">
        <v>89</v>
      </c>
      <c r="AW55">
        <v>0</v>
      </c>
      <c r="AX55">
        <v>0</v>
      </c>
      <c r="AY55">
        <v>0</v>
      </c>
      <c r="AZ55">
        <v>0</v>
      </c>
      <c r="BA55">
        <v>2298</v>
      </c>
      <c r="BB55">
        <v>6</v>
      </c>
      <c r="BC55">
        <v>0</v>
      </c>
      <c r="BD55">
        <v>0</v>
      </c>
      <c r="BE55">
        <v>0</v>
      </c>
      <c r="BF55">
        <v>3</v>
      </c>
      <c r="BG55">
        <f t="shared" si="0"/>
        <v>54</v>
      </c>
    </row>
    <row r="56" spans="1:59" x14ac:dyDescent="0.3">
      <c r="A56">
        <v>611</v>
      </c>
      <c r="B56" t="s">
        <v>150</v>
      </c>
      <c r="C56" t="s">
        <v>151</v>
      </c>
      <c r="D56" t="s">
        <v>34</v>
      </c>
      <c r="E56" t="s">
        <v>55</v>
      </c>
      <c r="F56">
        <v>0</v>
      </c>
      <c r="G56">
        <v>0</v>
      </c>
      <c r="H56">
        <v>0</v>
      </c>
      <c r="I56">
        <v>2</v>
      </c>
      <c r="J56">
        <v>3</v>
      </c>
      <c r="K56">
        <v>7</v>
      </c>
      <c r="L56">
        <v>21</v>
      </c>
      <c r="M56">
        <v>0</v>
      </c>
      <c r="N56">
        <v>0</v>
      </c>
      <c r="O56">
        <v>0</v>
      </c>
      <c r="P56">
        <v>0</v>
      </c>
      <c r="Q56">
        <v>1.48</v>
      </c>
      <c r="R56">
        <v>2.5</v>
      </c>
      <c r="S56">
        <v>2.95</v>
      </c>
      <c r="T56">
        <v>7.96</v>
      </c>
      <c r="U56" t="s">
        <v>66</v>
      </c>
      <c r="V56" t="s">
        <v>66</v>
      </c>
      <c r="W56" t="s">
        <v>66</v>
      </c>
      <c r="X56" t="s">
        <v>66</v>
      </c>
      <c r="Y56" t="s">
        <v>67</v>
      </c>
      <c r="Z56" t="s">
        <v>67</v>
      </c>
      <c r="AA56">
        <v>4.0999999999999996</v>
      </c>
      <c r="AB56" t="s">
        <v>152</v>
      </c>
      <c r="AC56" t="s">
        <v>153</v>
      </c>
      <c r="AD56" t="s">
        <v>69</v>
      </c>
      <c r="AE56" t="s">
        <v>67</v>
      </c>
      <c r="AF56" t="s">
        <v>67</v>
      </c>
      <c r="AG56" t="s">
        <v>67</v>
      </c>
      <c r="AH56" t="s">
        <v>67</v>
      </c>
      <c r="AI56" t="s">
        <v>101</v>
      </c>
      <c r="AJ56" t="s">
        <v>101</v>
      </c>
      <c r="AK56">
        <v>100</v>
      </c>
      <c r="AL56">
        <v>90.33</v>
      </c>
      <c r="AM56">
        <v>0</v>
      </c>
      <c r="AN56">
        <v>0</v>
      </c>
      <c r="AO56">
        <v>0</v>
      </c>
      <c r="AP56">
        <v>1.7</v>
      </c>
      <c r="AQ56">
        <v>9.67</v>
      </c>
      <c r="AR56">
        <v>75</v>
      </c>
      <c r="AS56">
        <v>76</v>
      </c>
      <c r="AT56">
        <v>1</v>
      </c>
      <c r="AU56">
        <v>1</v>
      </c>
      <c r="AV56">
        <v>75</v>
      </c>
      <c r="AW56">
        <v>0</v>
      </c>
      <c r="AX56">
        <v>0</v>
      </c>
      <c r="AY56">
        <v>0</v>
      </c>
      <c r="AZ56">
        <v>0</v>
      </c>
      <c r="BA56">
        <v>76</v>
      </c>
      <c r="BB56">
        <v>0</v>
      </c>
      <c r="BC56">
        <v>0</v>
      </c>
      <c r="BD56">
        <v>0</v>
      </c>
      <c r="BE56">
        <v>0</v>
      </c>
      <c r="BF56">
        <v>3</v>
      </c>
      <c r="BG56">
        <f t="shared" si="0"/>
        <v>55</v>
      </c>
    </row>
    <row r="57" spans="1:59" x14ac:dyDescent="0.3">
      <c r="A57">
        <v>621</v>
      </c>
      <c r="B57" t="s">
        <v>154</v>
      </c>
      <c r="C57" t="s">
        <v>155</v>
      </c>
      <c r="D57" t="s">
        <v>34</v>
      </c>
      <c r="E57" t="s">
        <v>55</v>
      </c>
      <c r="F57">
        <v>0</v>
      </c>
      <c r="G57">
        <v>0</v>
      </c>
      <c r="H57">
        <v>0</v>
      </c>
      <c r="I57">
        <v>0</v>
      </c>
      <c r="J57">
        <v>0</v>
      </c>
      <c r="K57">
        <v>3</v>
      </c>
      <c r="L57">
        <v>2</v>
      </c>
      <c r="M57">
        <v>0</v>
      </c>
      <c r="N57">
        <v>0</v>
      </c>
      <c r="O57">
        <v>0</v>
      </c>
      <c r="P57">
        <v>0</v>
      </c>
      <c r="Q57">
        <v>0</v>
      </c>
      <c r="R57">
        <v>0</v>
      </c>
      <c r="S57">
        <v>2.62</v>
      </c>
      <c r="T57">
        <v>1.17</v>
      </c>
      <c r="U57" t="s">
        <v>66</v>
      </c>
      <c r="V57" t="s">
        <v>66</v>
      </c>
      <c r="W57" t="s">
        <v>66</v>
      </c>
      <c r="X57" t="s">
        <v>66</v>
      </c>
      <c r="Y57" t="s">
        <v>67</v>
      </c>
      <c r="Z57" t="s">
        <v>67</v>
      </c>
      <c r="AA57">
        <v>5.3</v>
      </c>
      <c r="AB57" t="s">
        <v>156</v>
      </c>
      <c r="AC57" t="s">
        <v>157</v>
      </c>
      <c r="AD57" t="s">
        <v>69</v>
      </c>
      <c r="AE57" t="s">
        <v>67</v>
      </c>
      <c r="AF57" t="s">
        <v>67</v>
      </c>
      <c r="AG57" t="s">
        <v>67</v>
      </c>
      <c r="AH57" t="s">
        <v>67</v>
      </c>
      <c r="AK57">
        <v>100</v>
      </c>
      <c r="AL57">
        <v>80.349999999999994</v>
      </c>
      <c r="AM57">
        <v>0</v>
      </c>
      <c r="AN57">
        <v>0</v>
      </c>
      <c r="AO57">
        <v>0</v>
      </c>
      <c r="AP57">
        <v>8.4600000000000009</v>
      </c>
      <c r="AQ57">
        <v>19.649999999999999</v>
      </c>
      <c r="AR57">
        <v>0</v>
      </c>
      <c r="AS57">
        <v>0</v>
      </c>
      <c r="AT57">
        <v>0</v>
      </c>
      <c r="AU57">
        <v>0</v>
      </c>
      <c r="AV57">
        <v>0</v>
      </c>
      <c r="AW57">
        <v>0</v>
      </c>
      <c r="AX57">
        <v>0</v>
      </c>
      <c r="AY57">
        <v>0</v>
      </c>
      <c r="AZ57">
        <v>0</v>
      </c>
      <c r="BA57">
        <v>0</v>
      </c>
      <c r="BB57">
        <v>0</v>
      </c>
      <c r="BC57">
        <v>0</v>
      </c>
      <c r="BD57">
        <v>0</v>
      </c>
      <c r="BE57">
        <v>0</v>
      </c>
      <c r="BF57">
        <v>3</v>
      </c>
      <c r="BG57">
        <f t="shared" si="0"/>
        <v>56</v>
      </c>
    </row>
    <row r="58" spans="1:59" x14ac:dyDescent="0.3">
      <c r="A58">
        <v>761</v>
      </c>
      <c r="B58" t="s">
        <v>177</v>
      </c>
      <c r="C58" t="s">
        <v>178</v>
      </c>
      <c r="D58" t="s">
        <v>81</v>
      </c>
      <c r="E58" t="s">
        <v>61</v>
      </c>
      <c r="F58">
        <v>0</v>
      </c>
      <c r="G58">
        <v>0</v>
      </c>
      <c r="H58">
        <v>0</v>
      </c>
      <c r="I58">
        <v>0</v>
      </c>
      <c r="J58">
        <v>0</v>
      </c>
      <c r="K58">
        <v>1</v>
      </c>
      <c r="L58">
        <v>4</v>
      </c>
      <c r="M58">
        <v>0</v>
      </c>
      <c r="N58">
        <v>0</v>
      </c>
      <c r="O58">
        <v>0</v>
      </c>
      <c r="P58">
        <v>0</v>
      </c>
      <c r="Q58">
        <v>0</v>
      </c>
      <c r="R58">
        <v>0</v>
      </c>
      <c r="S58">
        <v>0</v>
      </c>
      <c r="T58">
        <v>0.01</v>
      </c>
      <c r="U58" t="s">
        <v>66</v>
      </c>
      <c r="V58" t="s">
        <v>66</v>
      </c>
      <c r="W58" t="s">
        <v>66</v>
      </c>
      <c r="X58" t="s">
        <v>66</v>
      </c>
      <c r="Y58" t="s">
        <v>94</v>
      </c>
      <c r="Z58" t="s">
        <v>94</v>
      </c>
      <c r="AA58">
        <v>4.2</v>
      </c>
      <c r="AB58" t="s">
        <v>179</v>
      </c>
      <c r="AC58" t="s">
        <v>82</v>
      </c>
      <c r="AD58" t="s">
        <v>69</v>
      </c>
      <c r="AE58" t="s">
        <v>94</v>
      </c>
      <c r="AF58" t="s">
        <v>94</v>
      </c>
      <c r="AG58" t="s">
        <v>94</v>
      </c>
      <c r="AH58" t="s">
        <v>94</v>
      </c>
      <c r="AK58">
        <v>100</v>
      </c>
      <c r="AL58">
        <v>97.55</v>
      </c>
      <c r="AM58">
        <v>0</v>
      </c>
      <c r="AN58">
        <v>0</v>
      </c>
      <c r="AO58">
        <v>0</v>
      </c>
      <c r="AP58">
        <v>0.05</v>
      </c>
      <c r="AQ58">
        <v>2.4500000000000002</v>
      </c>
      <c r="AR58">
        <v>0</v>
      </c>
      <c r="AS58">
        <v>0</v>
      </c>
      <c r="AT58">
        <v>0</v>
      </c>
      <c r="AU58">
        <v>0</v>
      </c>
      <c r="AV58">
        <v>0</v>
      </c>
      <c r="AW58">
        <v>0</v>
      </c>
      <c r="AX58">
        <v>0</v>
      </c>
      <c r="AY58">
        <v>0</v>
      </c>
      <c r="AZ58">
        <v>0</v>
      </c>
      <c r="BA58">
        <v>0</v>
      </c>
      <c r="BB58">
        <v>0</v>
      </c>
      <c r="BC58">
        <v>0</v>
      </c>
      <c r="BD58">
        <v>0</v>
      </c>
      <c r="BE58">
        <v>0</v>
      </c>
      <c r="BF58">
        <v>0</v>
      </c>
      <c r="BG58">
        <f t="shared" si="0"/>
        <v>57</v>
      </c>
    </row>
    <row r="59" spans="1:59" x14ac:dyDescent="0.3">
      <c r="A59">
        <v>804</v>
      </c>
      <c r="B59" t="s">
        <v>187</v>
      </c>
      <c r="C59" t="s">
        <v>188</v>
      </c>
      <c r="D59" t="s">
        <v>81</v>
      </c>
      <c r="E59" t="s">
        <v>61</v>
      </c>
      <c r="F59">
        <v>0</v>
      </c>
      <c r="G59">
        <v>0</v>
      </c>
      <c r="H59">
        <v>0</v>
      </c>
      <c r="I59">
        <v>9</v>
      </c>
      <c r="J59">
        <v>0</v>
      </c>
      <c r="K59">
        <v>9</v>
      </c>
      <c r="L59">
        <v>3</v>
      </c>
      <c r="M59">
        <v>0</v>
      </c>
      <c r="N59">
        <v>0</v>
      </c>
      <c r="O59">
        <v>0</v>
      </c>
      <c r="P59">
        <v>0</v>
      </c>
      <c r="Q59">
        <v>4.92</v>
      </c>
      <c r="R59">
        <v>0</v>
      </c>
      <c r="S59">
        <v>2.25</v>
      </c>
      <c r="T59">
        <v>1.21</v>
      </c>
      <c r="U59" t="s">
        <v>66</v>
      </c>
      <c r="V59" t="s">
        <v>66</v>
      </c>
      <c r="W59" t="s">
        <v>66</v>
      </c>
      <c r="X59" t="s">
        <v>66</v>
      </c>
      <c r="Y59" t="s">
        <v>67</v>
      </c>
      <c r="Z59" t="s">
        <v>67</v>
      </c>
      <c r="AA59">
        <v>4.9000000000000004</v>
      </c>
      <c r="AD59" t="s">
        <v>69</v>
      </c>
      <c r="AE59" t="s">
        <v>67</v>
      </c>
      <c r="AF59" t="s">
        <v>67</v>
      </c>
      <c r="AG59" t="s">
        <v>67</v>
      </c>
      <c r="AH59" t="s">
        <v>67</v>
      </c>
      <c r="AI59" t="s">
        <v>101</v>
      </c>
      <c r="AK59">
        <v>100</v>
      </c>
      <c r="AL59">
        <v>79.2</v>
      </c>
      <c r="AM59">
        <v>0</v>
      </c>
      <c r="AN59">
        <v>0</v>
      </c>
      <c r="AO59">
        <v>0</v>
      </c>
      <c r="AP59">
        <v>10.32</v>
      </c>
      <c r="AQ59">
        <v>20.8</v>
      </c>
      <c r="AR59">
        <v>799</v>
      </c>
      <c r="AS59">
        <v>0</v>
      </c>
      <c r="AT59">
        <v>1</v>
      </c>
      <c r="AU59">
        <v>0</v>
      </c>
      <c r="AV59">
        <v>799</v>
      </c>
      <c r="AW59">
        <v>0</v>
      </c>
      <c r="AX59">
        <v>0</v>
      </c>
      <c r="AY59">
        <v>0</v>
      </c>
      <c r="AZ59">
        <v>0</v>
      </c>
      <c r="BA59">
        <v>0</v>
      </c>
      <c r="BB59">
        <v>0</v>
      </c>
      <c r="BC59">
        <v>0</v>
      </c>
      <c r="BD59">
        <v>0</v>
      </c>
      <c r="BE59">
        <v>0</v>
      </c>
      <c r="BF59">
        <v>3</v>
      </c>
      <c r="BG59">
        <f t="shared" si="0"/>
        <v>58</v>
      </c>
    </row>
    <row r="60" spans="1:59" x14ac:dyDescent="0.3">
      <c r="A60">
        <v>824</v>
      </c>
      <c r="B60" t="s">
        <v>193</v>
      </c>
      <c r="C60" t="s">
        <v>194</v>
      </c>
      <c r="D60" t="s">
        <v>81</v>
      </c>
      <c r="E60" t="s">
        <v>35</v>
      </c>
      <c r="F60">
        <v>0</v>
      </c>
      <c r="G60">
        <v>0</v>
      </c>
      <c r="H60">
        <v>0</v>
      </c>
      <c r="I60">
        <v>0</v>
      </c>
      <c r="J60">
        <v>39</v>
      </c>
      <c r="K60">
        <v>2</v>
      </c>
      <c r="L60">
        <v>40</v>
      </c>
      <c r="M60">
        <v>0</v>
      </c>
      <c r="N60">
        <v>0</v>
      </c>
      <c r="O60">
        <v>0</v>
      </c>
      <c r="P60">
        <v>0</v>
      </c>
      <c r="Q60">
        <v>0</v>
      </c>
      <c r="R60">
        <v>67.13</v>
      </c>
      <c r="S60">
        <v>0.66</v>
      </c>
      <c r="T60">
        <v>47.59</v>
      </c>
      <c r="U60" t="s">
        <v>66</v>
      </c>
      <c r="V60" t="s">
        <v>66</v>
      </c>
      <c r="W60" t="s">
        <v>66</v>
      </c>
      <c r="X60" t="s">
        <v>66</v>
      </c>
      <c r="Y60" t="s">
        <v>67</v>
      </c>
      <c r="Z60" t="s">
        <v>67</v>
      </c>
      <c r="AA60">
        <v>5.6</v>
      </c>
      <c r="AB60" t="s">
        <v>195</v>
      </c>
      <c r="AC60" t="s">
        <v>196</v>
      </c>
      <c r="AD60" t="s">
        <v>69</v>
      </c>
      <c r="AE60" t="s">
        <v>67</v>
      </c>
      <c r="AF60" t="s">
        <v>67</v>
      </c>
      <c r="AG60" t="s">
        <v>67</v>
      </c>
      <c r="AH60" t="s">
        <v>67</v>
      </c>
      <c r="AJ60" t="s">
        <v>101</v>
      </c>
      <c r="AK60">
        <v>100</v>
      </c>
      <c r="AL60">
        <v>91.18</v>
      </c>
      <c r="AM60">
        <v>0</v>
      </c>
      <c r="AN60">
        <v>0</v>
      </c>
      <c r="AO60">
        <v>0</v>
      </c>
      <c r="AP60">
        <v>1.47</v>
      </c>
      <c r="AQ60">
        <v>8.82</v>
      </c>
      <c r="AR60">
        <v>0</v>
      </c>
      <c r="AS60">
        <v>794</v>
      </c>
      <c r="AT60">
        <v>0</v>
      </c>
      <c r="AU60">
        <v>1</v>
      </c>
      <c r="AV60">
        <v>0</v>
      </c>
      <c r="AW60">
        <v>0</v>
      </c>
      <c r="AX60">
        <v>0</v>
      </c>
      <c r="AY60">
        <v>0</v>
      </c>
      <c r="AZ60">
        <v>0</v>
      </c>
      <c r="BA60">
        <v>794</v>
      </c>
      <c r="BB60">
        <v>0</v>
      </c>
      <c r="BC60">
        <v>0</v>
      </c>
      <c r="BD60">
        <v>0</v>
      </c>
      <c r="BE60">
        <v>0</v>
      </c>
      <c r="BF60">
        <v>3</v>
      </c>
      <c r="BG60">
        <f t="shared" si="0"/>
        <v>59</v>
      </c>
    </row>
    <row r="61" spans="1:59" x14ac:dyDescent="0.3">
      <c r="A61">
        <v>827</v>
      </c>
      <c r="B61" t="s">
        <v>199</v>
      </c>
      <c r="C61" t="s">
        <v>200</v>
      </c>
      <c r="D61" t="s">
        <v>34</v>
      </c>
      <c r="E61" t="s">
        <v>55</v>
      </c>
      <c r="F61">
        <v>0</v>
      </c>
      <c r="G61">
        <v>0</v>
      </c>
      <c r="H61">
        <v>0</v>
      </c>
      <c r="I61">
        <v>0</v>
      </c>
      <c r="J61">
        <v>41</v>
      </c>
      <c r="K61">
        <v>6</v>
      </c>
      <c r="L61">
        <v>41</v>
      </c>
      <c r="M61">
        <v>0</v>
      </c>
      <c r="N61">
        <v>0</v>
      </c>
      <c r="O61">
        <v>0</v>
      </c>
      <c r="P61">
        <v>0</v>
      </c>
      <c r="Q61">
        <v>0</v>
      </c>
      <c r="R61">
        <v>44.64</v>
      </c>
      <c r="S61">
        <v>1.2</v>
      </c>
      <c r="T61">
        <v>33.51</v>
      </c>
      <c r="U61" t="s">
        <v>66</v>
      </c>
      <c r="V61" t="s">
        <v>66</v>
      </c>
      <c r="W61" t="s">
        <v>66</v>
      </c>
      <c r="X61" t="s">
        <v>66</v>
      </c>
      <c r="Y61" t="s">
        <v>67</v>
      </c>
      <c r="Z61" t="s">
        <v>67</v>
      </c>
      <c r="AA61">
        <v>3.7</v>
      </c>
      <c r="AB61" t="s">
        <v>171</v>
      </c>
      <c r="AC61" t="s">
        <v>100</v>
      </c>
      <c r="AD61" t="s">
        <v>69</v>
      </c>
      <c r="AE61" t="s">
        <v>67</v>
      </c>
      <c r="AF61" t="s">
        <v>67</v>
      </c>
      <c r="AG61" t="s">
        <v>67</v>
      </c>
      <c r="AH61" t="s">
        <v>67</v>
      </c>
      <c r="AK61">
        <v>100</v>
      </c>
      <c r="AL61">
        <v>99.92</v>
      </c>
      <c r="AM61">
        <v>0</v>
      </c>
      <c r="AN61">
        <v>0</v>
      </c>
      <c r="AO61">
        <v>0</v>
      </c>
      <c r="AP61">
        <v>0</v>
      </c>
      <c r="AQ61">
        <v>0.08</v>
      </c>
      <c r="AR61">
        <v>0</v>
      </c>
      <c r="AS61">
        <v>8</v>
      </c>
      <c r="AT61">
        <v>0</v>
      </c>
      <c r="AU61">
        <v>1</v>
      </c>
      <c r="AV61">
        <v>0</v>
      </c>
      <c r="AW61">
        <v>0</v>
      </c>
      <c r="AX61">
        <v>0</v>
      </c>
      <c r="AY61">
        <v>0</v>
      </c>
      <c r="AZ61">
        <v>0</v>
      </c>
      <c r="BA61">
        <v>8</v>
      </c>
      <c r="BB61">
        <v>0</v>
      </c>
      <c r="BC61">
        <v>0</v>
      </c>
      <c r="BD61">
        <v>0</v>
      </c>
      <c r="BE61">
        <v>0</v>
      </c>
      <c r="BF61">
        <v>3</v>
      </c>
      <c r="BG61">
        <f t="shared" si="0"/>
        <v>60</v>
      </c>
    </row>
    <row r="62" spans="1:59" x14ac:dyDescent="0.3">
      <c r="A62">
        <v>834</v>
      </c>
      <c r="B62" t="s">
        <v>207</v>
      </c>
      <c r="C62" t="s">
        <v>208</v>
      </c>
      <c r="D62" t="s">
        <v>81</v>
      </c>
      <c r="E62" t="s">
        <v>61</v>
      </c>
      <c r="F62">
        <v>0</v>
      </c>
      <c r="G62">
        <v>0</v>
      </c>
      <c r="H62">
        <v>0</v>
      </c>
      <c r="I62">
        <v>1</v>
      </c>
      <c r="J62">
        <v>17</v>
      </c>
      <c r="K62">
        <v>1</v>
      </c>
      <c r="L62">
        <v>18</v>
      </c>
      <c r="M62">
        <v>0</v>
      </c>
      <c r="N62">
        <v>0</v>
      </c>
      <c r="O62">
        <v>0</v>
      </c>
      <c r="P62">
        <v>0</v>
      </c>
      <c r="Q62">
        <v>0.71</v>
      </c>
      <c r="R62">
        <v>6.59</v>
      </c>
      <c r="S62">
        <v>0.87</v>
      </c>
      <c r="T62">
        <v>3.69</v>
      </c>
      <c r="U62" t="s">
        <v>66</v>
      </c>
      <c r="V62" t="s">
        <v>66</v>
      </c>
      <c r="W62" t="s">
        <v>66</v>
      </c>
      <c r="X62" t="s">
        <v>66</v>
      </c>
      <c r="Y62" t="s">
        <v>67</v>
      </c>
      <c r="Z62" t="s">
        <v>67</v>
      </c>
      <c r="AA62">
        <v>5.8</v>
      </c>
      <c r="AB62" t="s">
        <v>99</v>
      </c>
      <c r="AC62" t="s">
        <v>82</v>
      </c>
      <c r="AD62" t="s">
        <v>69</v>
      </c>
      <c r="AE62" t="s">
        <v>67</v>
      </c>
      <c r="AF62" t="s">
        <v>67</v>
      </c>
      <c r="AG62" t="s">
        <v>67</v>
      </c>
      <c r="AH62" t="s">
        <v>67</v>
      </c>
      <c r="AI62" t="s">
        <v>101</v>
      </c>
      <c r="AJ62" t="s">
        <v>101</v>
      </c>
      <c r="AK62">
        <v>100</v>
      </c>
      <c r="AL62">
        <v>93.1</v>
      </c>
      <c r="AM62">
        <v>0</v>
      </c>
      <c r="AN62">
        <v>0</v>
      </c>
      <c r="AO62">
        <v>0</v>
      </c>
      <c r="AP62">
        <v>0.96</v>
      </c>
      <c r="AQ62">
        <v>6.91</v>
      </c>
      <c r="AR62">
        <v>3</v>
      </c>
      <c r="AS62">
        <v>224</v>
      </c>
      <c r="AT62">
        <v>1</v>
      </c>
      <c r="AU62">
        <v>1</v>
      </c>
      <c r="AV62">
        <v>3</v>
      </c>
      <c r="AW62">
        <v>0</v>
      </c>
      <c r="AX62">
        <v>0</v>
      </c>
      <c r="AY62">
        <v>0</v>
      </c>
      <c r="AZ62">
        <v>0</v>
      </c>
      <c r="BA62">
        <v>224</v>
      </c>
      <c r="BB62">
        <v>0</v>
      </c>
      <c r="BC62">
        <v>0</v>
      </c>
      <c r="BD62">
        <v>0</v>
      </c>
      <c r="BE62">
        <v>0</v>
      </c>
      <c r="BF62">
        <v>3</v>
      </c>
      <c r="BG62">
        <f t="shared" si="0"/>
        <v>61</v>
      </c>
    </row>
    <row r="63" spans="1:59" x14ac:dyDescent="0.3">
      <c r="A63">
        <v>971</v>
      </c>
      <c r="B63" t="s">
        <v>225</v>
      </c>
      <c r="C63" t="s">
        <v>226</v>
      </c>
      <c r="D63" t="s">
        <v>110</v>
      </c>
      <c r="E63" t="s">
        <v>35</v>
      </c>
      <c r="F63">
        <v>0</v>
      </c>
      <c r="G63">
        <v>0</v>
      </c>
      <c r="H63">
        <v>0</v>
      </c>
      <c r="I63">
        <v>0</v>
      </c>
      <c r="J63">
        <v>41</v>
      </c>
      <c r="K63">
        <v>41</v>
      </c>
      <c r="L63">
        <v>41</v>
      </c>
      <c r="M63">
        <v>0</v>
      </c>
      <c r="N63">
        <v>0</v>
      </c>
      <c r="O63">
        <v>0</v>
      </c>
      <c r="P63">
        <v>0</v>
      </c>
      <c r="Q63">
        <v>0</v>
      </c>
      <c r="R63">
        <v>85.8</v>
      </c>
      <c r="S63">
        <v>20.84</v>
      </c>
      <c r="T63">
        <v>70.45</v>
      </c>
      <c r="U63" t="s">
        <v>66</v>
      </c>
      <c r="V63" t="s">
        <v>66</v>
      </c>
      <c r="W63" t="s">
        <v>66</v>
      </c>
      <c r="X63" t="s">
        <v>66</v>
      </c>
      <c r="Y63" t="s">
        <v>67</v>
      </c>
      <c r="Z63" t="s">
        <v>67</v>
      </c>
      <c r="AA63">
        <v>3.6</v>
      </c>
      <c r="AC63" t="s">
        <v>186</v>
      </c>
      <c r="AD63" t="s">
        <v>69</v>
      </c>
      <c r="AE63" t="s">
        <v>67</v>
      </c>
      <c r="AF63" t="s">
        <v>67</v>
      </c>
      <c r="AG63" t="s">
        <v>67</v>
      </c>
      <c r="AH63" t="s">
        <v>67</v>
      </c>
      <c r="AJ63" t="s">
        <v>227</v>
      </c>
      <c r="AK63">
        <v>100</v>
      </c>
      <c r="AL63">
        <v>83.96</v>
      </c>
      <c r="AM63">
        <v>0</v>
      </c>
      <c r="AN63">
        <v>0</v>
      </c>
      <c r="AO63">
        <v>0</v>
      </c>
      <c r="AP63">
        <v>5.52</v>
      </c>
      <c r="AQ63">
        <v>16.04</v>
      </c>
      <c r="AR63">
        <v>0</v>
      </c>
      <c r="AS63">
        <v>1452</v>
      </c>
      <c r="AT63">
        <v>0</v>
      </c>
      <c r="AU63">
        <v>4.38</v>
      </c>
      <c r="AV63">
        <v>0</v>
      </c>
      <c r="AW63">
        <v>0</v>
      </c>
      <c r="AX63">
        <v>0</v>
      </c>
      <c r="AY63">
        <v>0</v>
      </c>
      <c r="AZ63">
        <v>0</v>
      </c>
      <c r="BA63">
        <v>224</v>
      </c>
      <c r="BB63">
        <v>0</v>
      </c>
      <c r="BC63">
        <v>6140</v>
      </c>
      <c r="BD63">
        <v>0</v>
      </c>
      <c r="BE63">
        <v>0</v>
      </c>
      <c r="BF63">
        <v>3</v>
      </c>
      <c r="BG63">
        <f t="shared" si="0"/>
        <v>62</v>
      </c>
    </row>
  </sheetData>
  <sortState xmlns:xlrd2="http://schemas.microsoft.com/office/spreadsheetml/2017/richdata2" ref="A2:BF63">
    <sortCondition descending="1" ref="N1"/>
    <sortCondition ref="A1"/>
  </sortState>
  <conditionalFormatting sqref="AE1:AH1048576">
    <cfRule type="containsText" dxfId="49" priority="43" operator="containsText" text="New Habitat">
      <formula>NOT(ISERROR(SEARCH("New Habitat",AE1)))</formula>
    </cfRule>
    <cfRule type="containsText" dxfId="48" priority="44" operator="containsText" text="Unknown">
      <formula>NOT(ISERROR(SEARCH("Unknown",AE1)))</formula>
    </cfRule>
    <cfRule type="containsText" dxfId="47" priority="45" operator="containsText" text="Lost">
      <formula>NOT(ISERROR(SEARCH("Lost",AE1)))</formula>
    </cfRule>
    <cfRule type="containsText" dxfId="46" priority="46" operator="containsText" text="Very Poor">
      <formula>NOT(ISERROR(SEARCH("Very Poor",AE1)))</formula>
    </cfRule>
    <cfRule type="beginsWith" dxfId="45" priority="47" operator="beginsWith" text="Poor">
      <formula>LEFT(AE1,LEN("Poor"))="Poor"</formula>
    </cfRule>
    <cfRule type="containsText" dxfId="44" priority="48" operator="containsText" text="Fair">
      <formula>NOT(ISERROR(SEARCH("Fair",AE1)))</formula>
    </cfRule>
    <cfRule type="beginsWith" dxfId="43" priority="49" operator="beginsWith" text="Good">
      <formula>LEFT(AE1,LEN("Good"))="Good"</formula>
    </cfRule>
    <cfRule type="containsText" dxfId="42" priority="50" operator="containsText" text="Very Good">
      <formula>NOT(ISERROR(SEARCH("Very Good",AE1)))</formula>
    </cfRule>
  </conditionalFormatting>
  <conditionalFormatting sqref="AD1:AD1048576">
    <cfRule type="containsText" dxfId="41" priority="38" operator="containsText" text="Modeled">
      <formula>NOT(ISERROR(SEARCH("Modeled",AD1)))</formula>
    </cfRule>
    <cfRule type="containsText" dxfId="40" priority="39" operator="containsText" text="Absent">
      <formula>NOT(ISERROR(SEARCH("Absent",AD1)))</formula>
    </cfRule>
    <cfRule type="containsText" dxfId="39" priority="40" operator="containsText" text="Rare">
      <formula>NOT(ISERROR(SEARCH("Rare",AD1)))</formula>
    </cfRule>
    <cfRule type="containsText" dxfId="38" priority="41" operator="containsText" text="Common">
      <formula>NOT(ISERROR(SEARCH("Common",AD1)))</formula>
    </cfRule>
    <cfRule type="containsText" dxfId="37" priority="42" operator="containsText" text="Abundant">
      <formula>NOT(ISERROR(SEARCH("Abundant",AD1)))</formula>
    </cfRule>
  </conditionalFormatting>
  <conditionalFormatting sqref="Y1:Z1048576">
    <cfRule type="containsText" dxfId="36" priority="31" operator="containsText" text="Unknown">
      <formula>NOT(ISERROR(SEARCH("Unknown",Y1)))</formula>
    </cfRule>
    <cfRule type="containsText" dxfId="35" priority="32" operator="containsText" text="New Habitat">
      <formula>NOT(ISERROR(SEARCH("New Habitat",Y1)))</formula>
    </cfRule>
    <cfRule type="containsText" dxfId="34" priority="33" operator="containsText" text="Lg. dec.">
      <formula>NOT(ISERROR(SEARCH("Lg. dec.",Y1)))</formula>
    </cfRule>
    <cfRule type="containsText" dxfId="33" priority="34" operator="containsText" text="Sm. Dec.">
      <formula>NOT(ISERROR(SEARCH("Sm. Dec.",Y1)))</formula>
    </cfRule>
    <cfRule type="containsText" dxfId="32" priority="35" operator="containsText" text="No change">
      <formula>NOT(ISERROR(SEARCH("No change",Y1)))</formula>
    </cfRule>
    <cfRule type="containsText" dxfId="31" priority="36" operator="containsText" text="Sm. Inc.">
      <formula>NOT(ISERROR(SEARCH("Sm. Inc.",Y1)))</formula>
    </cfRule>
    <cfRule type="containsText" dxfId="30" priority="37" operator="containsText" text="Lg. inc.">
      <formula>NOT(ISERROR(SEARCH("Lg. inc.",Y1)))</formula>
    </cfRule>
  </conditionalFormatting>
  <conditionalFormatting sqref="E1:E1048576">
    <cfRule type="containsText" dxfId="29" priority="27" operator="containsText" text="Unacc">
      <formula>NOT(ISERROR(SEARCH("Unacc",E1)))</formula>
    </cfRule>
    <cfRule type="containsText" dxfId="28" priority="28" operator="containsText" text="Low">
      <formula>NOT(ISERROR(SEARCH("Low",E1)))</formula>
    </cfRule>
    <cfRule type="containsText" dxfId="27" priority="29" operator="containsText" text="Medium">
      <formula>NOT(ISERROR(SEARCH("Medium",E1)))</formula>
    </cfRule>
    <cfRule type="containsText" dxfId="26" priority="30" operator="containsText" text="High">
      <formula>NOT(ISERROR(SEARCH("High",E1)))</formula>
    </cfRule>
  </conditionalFormatting>
  <conditionalFormatting sqref="AA1:AA1048576">
    <cfRule type="cellIs" dxfId="25" priority="24" operator="between">
      <formula>5.2</formula>
      <formula>9</formula>
    </cfRule>
    <cfRule type="cellIs" dxfId="24" priority="25" operator="between">
      <formula>3.4</formula>
      <formula>5.2</formula>
    </cfRule>
    <cfRule type="cellIs" dxfId="23" priority="26" operator="between">
      <formula>0.1</formula>
      <formula>3.4</formula>
    </cfRule>
  </conditionalFormatting>
  <conditionalFormatting sqref="F1:F1048576">
    <cfRule type="cellIs" dxfId="22" priority="19" operator="between">
      <formula>50</formula>
      <formula>100</formula>
    </cfRule>
    <cfRule type="cellIs" dxfId="21" priority="20" operator="between">
      <formula>25</formula>
      <formula>50</formula>
    </cfRule>
    <cfRule type="cellIs" dxfId="20" priority="21" operator="between">
      <formula>10</formula>
      <formula>25</formula>
    </cfRule>
    <cfRule type="cellIs" dxfId="19" priority="22" operator="between">
      <formula>5</formula>
      <formula>10</formula>
    </cfRule>
    <cfRule type="cellIs" dxfId="18" priority="23" operator="between">
      <formula>0.001</formula>
      <formula>5</formula>
    </cfRule>
  </conditionalFormatting>
  <conditionalFormatting sqref="O1:O1048576">
    <cfRule type="cellIs" dxfId="17" priority="15" operator="between">
      <formula>10</formula>
      <formula>100</formula>
    </cfRule>
    <cfRule type="cellIs" dxfId="16" priority="16" operator="between">
      <formula>5</formula>
      <formula>10</formula>
    </cfRule>
    <cfRule type="cellIs" dxfId="15" priority="17" operator="between">
      <formula>2</formula>
      <formula>5</formula>
    </cfRule>
    <cfRule type="cellIs" dxfId="14" priority="18" operator="between">
      <formula>0.001</formula>
      <formula>2</formula>
    </cfRule>
  </conditionalFormatting>
  <conditionalFormatting sqref="N1:N1048576">
    <cfRule type="cellIs" dxfId="13" priority="12" operator="between">
      <formula>50</formula>
      <formula>200</formula>
    </cfRule>
    <cfRule type="cellIs" dxfId="12" priority="13" operator="between">
      <formula>10</formula>
      <formula>50</formula>
    </cfRule>
    <cfRule type="cellIs" dxfId="11" priority="14" operator="between">
      <formula>0.001</formula>
      <formula>10</formula>
    </cfRule>
  </conditionalFormatting>
  <conditionalFormatting sqref="N2:N150">
    <cfRule type="cellIs" dxfId="10" priority="11" operator="greaterThan">
      <formula>200</formula>
    </cfRule>
  </conditionalFormatting>
  <conditionalFormatting sqref="AM1:AM1048576">
    <cfRule type="cellIs" dxfId="9" priority="6" operator="between">
      <formula>75</formula>
      <formula>100</formula>
    </cfRule>
    <cfRule type="cellIs" dxfId="8" priority="7" operator="between">
      <formula>25</formula>
      <formula>75</formula>
    </cfRule>
    <cfRule type="cellIs" dxfId="7" priority="8" operator="between">
      <formula>10</formula>
      <formula>25</formula>
    </cfRule>
    <cfRule type="cellIs" dxfId="6" priority="9" operator="between">
      <formula>2</formula>
      <formula>10</formula>
    </cfRule>
    <cfRule type="cellIs" dxfId="5" priority="10" operator="between">
      <formula>0.001</formula>
      <formula>2</formula>
    </cfRule>
  </conditionalFormatting>
  <conditionalFormatting sqref="AP1:AP1048576">
    <cfRule type="cellIs" dxfId="4" priority="4" operator="between">
      <formula>5</formula>
      <formula>100</formula>
    </cfRule>
    <cfRule type="cellIs" dxfId="3" priority="5" operator="between">
      <formula>0.001</formula>
      <formula>5</formula>
    </cfRule>
  </conditionalFormatting>
  <conditionalFormatting sqref="AT1:AU1048576">
    <cfRule type="cellIs" dxfId="2" priority="1" stopIfTrue="1" operator="between">
      <formula>5</formula>
      <formula>10</formula>
    </cfRule>
    <cfRule type="cellIs" dxfId="1" priority="2" operator="between">
      <formula>1.5</formula>
      <formula>5</formula>
    </cfRule>
    <cfRule type="cellIs" dxfId="0" priority="3" operator="between">
      <formula>0.001</formula>
      <formula>1.5</formula>
    </cfRule>
  </conditionalFormatting>
  <pageMargins left="0.75" right="0.75" top="1" bottom="1" header="0.5" footer="0.5"/>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C44"/>
  <sheetViews>
    <sheetView workbookViewId="0"/>
  </sheetViews>
  <sheetFormatPr defaultRowHeight="14.4" x14ac:dyDescent="0.3"/>
  <cols>
    <col min="1" max="1" width="28.109375" customWidth="1"/>
    <col min="2" max="2" width="151.77734375" style="8" customWidth="1"/>
    <col min="3" max="3" width="25.33203125" customWidth="1"/>
  </cols>
  <sheetData>
    <row r="1" spans="1:3" ht="72" customHeight="1" x14ac:dyDescent="0.3">
      <c r="A1" s="14" t="s">
        <v>365</v>
      </c>
      <c r="B1" s="11" t="s">
        <v>366</v>
      </c>
      <c r="C1" s="8"/>
    </row>
    <row r="2" spans="1:3" ht="28.2" customHeight="1" x14ac:dyDescent="0.3">
      <c r="A2" s="21" t="s">
        <v>367</v>
      </c>
      <c r="B2" s="22" t="s">
        <v>339</v>
      </c>
      <c r="C2" s="22" t="s">
        <v>368</v>
      </c>
    </row>
    <row r="3" spans="1:3" ht="28.8" x14ac:dyDescent="0.3">
      <c r="A3" s="4" t="s">
        <v>0</v>
      </c>
      <c r="B3" s="5" t="s">
        <v>369</v>
      </c>
      <c r="C3" s="16"/>
    </row>
    <row r="4" spans="1:3" x14ac:dyDescent="0.3">
      <c r="A4" s="4" t="s">
        <v>249</v>
      </c>
      <c r="B4" s="5" t="s">
        <v>370</v>
      </c>
      <c r="C4" s="16"/>
    </row>
    <row r="5" spans="1:3" x14ac:dyDescent="0.3">
      <c r="A5" s="4" t="s">
        <v>251</v>
      </c>
      <c r="B5" s="5" t="s">
        <v>252</v>
      </c>
      <c r="C5" s="16"/>
    </row>
    <row r="6" spans="1:3" ht="57.6" x14ac:dyDescent="0.3">
      <c r="A6" s="4" t="s">
        <v>1</v>
      </c>
      <c r="B6" s="5" t="s">
        <v>253</v>
      </c>
      <c r="C6" s="16" t="s">
        <v>321</v>
      </c>
    </row>
    <row r="7" spans="1:3" ht="28.8" x14ac:dyDescent="0.3">
      <c r="A7" s="4" t="s">
        <v>2</v>
      </c>
      <c r="B7" s="5" t="s">
        <v>254</v>
      </c>
      <c r="C7" s="16" t="s">
        <v>321</v>
      </c>
    </row>
    <row r="8" spans="1:3" ht="77.400000000000006" customHeight="1" x14ac:dyDescent="0.3">
      <c r="A8" s="4" t="s">
        <v>255</v>
      </c>
      <c r="B8" s="5" t="s">
        <v>256</v>
      </c>
      <c r="C8" s="16"/>
    </row>
    <row r="9" spans="1:3" ht="28.8" x14ac:dyDescent="0.3">
      <c r="A9" s="16" t="s">
        <v>371</v>
      </c>
      <c r="B9" s="5" t="s">
        <v>372</v>
      </c>
      <c r="C9" s="16" t="s">
        <v>321</v>
      </c>
    </row>
    <row r="10" spans="1:3" x14ac:dyDescent="0.3">
      <c r="A10" s="16" t="s">
        <v>373</v>
      </c>
      <c r="B10" s="5" t="s">
        <v>374</v>
      </c>
      <c r="C10" s="16" t="s">
        <v>321</v>
      </c>
    </row>
    <row r="11" spans="1:3" x14ac:dyDescent="0.3">
      <c r="A11" s="16" t="s">
        <v>375</v>
      </c>
      <c r="B11" s="5" t="s">
        <v>376</v>
      </c>
      <c r="C11" s="16" t="s">
        <v>327</v>
      </c>
    </row>
    <row r="12" spans="1:3" x14ac:dyDescent="0.3">
      <c r="A12" s="16" t="s">
        <v>377</v>
      </c>
      <c r="B12" s="5" t="s">
        <v>378</v>
      </c>
      <c r="C12" s="16" t="s">
        <v>327</v>
      </c>
    </row>
    <row r="13" spans="1:3" x14ac:dyDescent="0.3">
      <c r="A13" s="16" t="s">
        <v>379</v>
      </c>
      <c r="B13" s="5" t="s">
        <v>380</v>
      </c>
      <c r="C13" s="16" t="s">
        <v>327</v>
      </c>
    </row>
    <row r="14" spans="1:3" x14ac:dyDescent="0.3">
      <c r="A14" s="16" t="s">
        <v>381</v>
      </c>
      <c r="B14" s="5" t="s">
        <v>382</v>
      </c>
      <c r="C14" s="16" t="s">
        <v>327</v>
      </c>
    </row>
    <row r="15" spans="1:3" ht="28.8" x14ac:dyDescent="0.3">
      <c r="A15" s="16" t="s">
        <v>383</v>
      </c>
      <c r="B15" s="5" t="s">
        <v>384</v>
      </c>
      <c r="C15" s="16" t="s">
        <v>321</v>
      </c>
    </row>
    <row r="16" spans="1:3" ht="57.6" x14ac:dyDescent="0.3">
      <c r="A16" s="4" t="s">
        <v>257</v>
      </c>
      <c r="B16" s="5" t="s">
        <v>258</v>
      </c>
      <c r="C16" s="16" t="s">
        <v>321</v>
      </c>
    </row>
    <row r="17" spans="1:3" ht="57.6" x14ac:dyDescent="0.3">
      <c r="A17" s="4" t="s">
        <v>259</v>
      </c>
      <c r="B17" s="5" t="s">
        <v>260</v>
      </c>
      <c r="C17" s="16" t="s">
        <v>321</v>
      </c>
    </row>
    <row r="18" spans="1:3" ht="43.2" x14ac:dyDescent="0.3">
      <c r="A18" s="16" t="s">
        <v>385</v>
      </c>
      <c r="B18" s="5" t="s">
        <v>386</v>
      </c>
      <c r="C18" s="16" t="s">
        <v>321</v>
      </c>
    </row>
    <row r="19" spans="1:3" ht="43.2" x14ac:dyDescent="0.3">
      <c r="A19" s="16" t="s">
        <v>387</v>
      </c>
      <c r="B19" s="5" t="s">
        <v>388</v>
      </c>
      <c r="C19" s="16"/>
    </row>
    <row r="20" spans="1:3" ht="43.2" x14ac:dyDescent="0.3">
      <c r="A20" s="16" t="s">
        <v>389</v>
      </c>
      <c r="B20" s="5" t="s">
        <v>390</v>
      </c>
      <c r="C20" s="16"/>
    </row>
    <row r="21" spans="1:3" ht="72" x14ac:dyDescent="0.3">
      <c r="A21" s="4" t="s">
        <v>261</v>
      </c>
      <c r="B21" s="5" t="s">
        <v>262</v>
      </c>
      <c r="C21" s="16" t="s">
        <v>327</v>
      </c>
    </row>
    <row r="22" spans="1:3" ht="28.8" x14ac:dyDescent="0.3">
      <c r="A22" s="4" t="s">
        <v>263</v>
      </c>
      <c r="B22" s="5" t="s">
        <v>264</v>
      </c>
      <c r="C22" s="11" t="s">
        <v>391</v>
      </c>
    </row>
    <row r="23" spans="1:3" ht="74.400000000000006" customHeight="1" x14ac:dyDescent="0.3">
      <c r="A23" s="16" t="s">
        <v>392</v>
      </c>
      <c r="B23" s="5" t="s">
        <v>393</v>
      </c>
      <c r="C23" s="11" t="s">
        <v>324</v>
      </c>
    </row>
    <row r="24" spans="1:3" ht="57.6" x14ac:dyDescent="0.3">
      <c r="A24" s="4" t="s">
        <v>265</v>
      </c>
      <c r="B24" s="5" t="s">
        <v>266</v>
      </c>
      <c r="C24" s="16"/>
    </row>
    <row r="25" spans="1:3" ht="28.8" x14ac:dyDescent="0.3">
      <c r="A25" s="11" t="s">
        <v>394</v>
      </c>
      <c r="B25" s="5" t="s">
        <v>395</v>
      </c>
      <c r="C25" s="16" t="s">
        <v>396</v>
      </c>
    </row>
    <row r="26" spans="1:3" ht="132.6" customHeight="1" x14ac:dyDescent="0.3">
      <c r="A26" s="4" t="s">
        <v>267</v>
      </c>
      <c r="B26" s="5" t="s">
        <v>268</v>
      </c>
      <c r="C26" s="16" t="s">
        <v>396</v>
      </c>
    </row>
    <row r="27" spans="1:3" ht="28.2" customHeight="1" x14ac:dyDescent="0.3">
      <c r="A27" s="21" t="s">
        <v>397</v>
      </c>
      <c r="B27" s="22" t="s">
        <v>339</v>
      </c>
      <c r="C27" s="22" t="s">
        <v>368</v>
      </c>
    </row>
    <row r="28" spans="1:3" ht="147.6" customHeight="1" x14ac:dyDescent="0.3">
      <c r="A28" s="4" t="s">
        <v>269</v>
      </c>
      <c r="B28" s="5" t="s">
        <v>270</v>
      </c>
      <c r="C28" s="16" t="s">
        <v>363</v>
      </c>
    </row>
    <row r="29" spans="1:3" ht="28.8" x14ac:dyDescent="0.3">
      <c r="A29" s="16" t="s">
        <v>398</v>
      </c>
      <c r="B29" s="5" t="s">
        <v>399</v>
      </c>
      <c r="C29" s="16"/>
    </row>
    <row r="30" spans="1:3" x14ac:dyDescent="0.3">
      <c r="A30" s="16" t="s">
        <v>400</v>
      </c>
      <c r="B30" s="5" t="s">
        <v>401</v>
      </c>
      <c r="C30" s="16"/>
    </row>
    <row r="31" spans="1:3" x14ac:dyDescent="0.3">
      <c r="A31" s="16" t="s">
        <v>402</v>
      </c>
      <c r="B31" s="5" t="s">
        <v>403</v>
      </c>
      <c r="C31" s="16"/>
    </row>
    <row r="32" spans="1:3" x14ac:dyDescent="0.3">
      <c r="A32" s="16" t="s">
        <v>404</v>
      </c>
      <c r="B32" s="5" t="s">
        <v>405</v>
      </c>
      <c r="C32" s="16"/>
    </row>
    <row r="33" spans="1:3" x14ac:dyDescent="0.3">
      <c r="A33" s="16" t="s">
        <v>406</v>
      </c>
      <c r="B33" s="5" t="s">
        <v>407</v>
      </c>
      <c r="C33" s="16"/>
    </row>
    <row r="34" spans="1:3" x14ac:dyDescent="0.3">
      <c r="A34" s="16" t="s">
        <v>408</v>
      </c>
      <c r="B34" s="5" t="s">
        <v>409</v>
      </c>
      <c r="C34" s="16"/>
    </row>
    <row r="35" spans="1:3" x14ac:dyDescent="0.3">
      <c r="A35" s="16" t="s">
        <v>410</v>
      </c>
      <c r="B35" s="5" t="s">
        <v>411</v>
      </c>
      <c r="C35" s="16"/>
    </row>
    <row r="36" spans="1:3" ht="28.8" x14ac:dyDescent="0.3">
      <c r="A36" s="11" t="s">
        <v>412</v>
      </c>
      <c r="B36" s="5" t="s">
        <v>413</v>
      </c>
      <c r="C36" s="16"/>
    </row>
    <row r="37" spans="1:3" ht="72" x14ac:dyDescent="0.3">
      <c r="A37" s="16" t="s">
        <v>414</v>
      </c>
      <c r="B37" s="5" t="s">
        <v>415</v>
      </c>
      <c r="C37" s="16"/>
    </row>
    <row r="38" spans="1:3" ht="28.8" x14ac:dyDescent="0.3">
      <c r="A38" s="11" t="s">
        <v>416</v>
      </c>
      <c r="B38" s="5" t="s">
        <v>417</v>
      </c>
      <c r="C38" s="16"/>
    </row>
    <row r="39" spans="1:3" ht="28.8" x14ac:dyDescent="0.3">
      <c r="A39" s="11" t="s">
        <v>418</v>
      </c>
      <c r="B39" s="23" t="s">
        <v>419</v>
      </c>
      <c r="C39" s="16"/>
    </row>
    <row r="40" spans="1:3" ht="28.8" x14ac:dyDescent="0.3">
      <c r="A40" s="11" t="s">
        <v>420</v>
      </c>
      <c r="B40" s="23" t="s">
        <v>421</v>
      </c>
      <c r="C40" s="16"/>
    </row>
    <row r="41" spans="1:3" ht="28.8" x14ac:dyDescent="0.3">
      <c r="A41" s="11" t="s">
        <v>422</v>
      </c>
      <c r="B41" s="23" t="s">
        <v>423</v>
      </c>
      <c r="C41" s="16"/>
    </row>
    <row r="42" spans="1:3" ht="28.8" x14ac:dyDescent="0.3">
      <c r="A42" s="11" t="s">
        <v>424</v>
      </c>
      <c r="B42" s="23" t="s">
        <v>425</v>
      </c>
      <c r="C42" s="16"/>
    </row>
    <row r="43" spans="1:3" ht="72" x14ac:dyDescent="0.3">
      <c r="A43" s="4" t="s">
        <v>31</v>
      </c>
      <c r="B43" s="5" t="s">
        <v>271</v>
      </c>
      <c r="C43" s="16"/>
    </row>
    <row r="44" spans="1:3" x14ac:dyDescent="0.3">
      <c r="A44" s="4" t="s">
        <v>272</v>
      </c>
      <c r="B44" s="5" t="s">
        <v>273</v>
      </c>
      <c r="C44" s="16"/>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Species-Climate</vt:lpstr>
      <vt:lpstr>S40_E89-short</vt:lpstr>
      <vt:lpstr>Definitions-short</vt:lpstr>
      <vt:lpstr>Questions of tables</vt:lpstr>
      <vt:lpstr>Interpretations</vt:lpstr>
      <vt:lpstr>Species Selection Options </vt:lpstr>
      <vt:lpstr>References</vt:lpstr>
      <vt:lpstr>S40_E89-long</vt:lpstr>
      <vt:lpstr>Definitions-long</vt:lpstr>
      <vt:lpstr>'Species-Climate'!Print_Titles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Peters, Matthew P -FS</cp:lastModifiedBy>
  <cp:lastPrinted>2022-10-05T14:11:36Z</cp:lastPrinted>
  <dcterms:created xsi:type="dcterms:W3CDTF">2022-10-05T14:11:25Z</dcterms:created>
  <dcterms:modified xsi:type="dcterms:W3CDTF">2022-10-05T14:11:38Z</dcterms:modified>
</cp:coreProperties>
</file>